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fshome\pr002219$\MySettings\Desktop\"/>
    </mc:Choice>
  </mc:AlternateContent>
  <bookViews>
    <workbookView xWindow="-150" yWindow="-90" windowWidth="25350" windowHeight="6570" tabRatio="912"/>
  </bookViews>
  <sheets>
    <sheet name="General Info" sheetId="1" r:id="rId1"/>
    <sheet name="Requirements" sheetId="39" state="hidden" r:id="rId2"/>
    <sheet name="DefCap" sheetId="56" state="hidden" r:id="rId3"/>
    <sheet name="DefCap-MI" sheetId="66" state="hidden" r:id="rId4"/>
    <sheet name="DefCap-Provisioning" sheetId="83" state="hidden" r:id="rId5"/>
    <sheet name="BB SA general" sheetId="110" state="hidden" r:id="rId6"/>
    <sheet name="BB SA additional" sheetId="111" state="hidden" r:id="rId7"/>
    <sheet name="TLAC" sheetId="112" r:id="rId8"/>
    <sheet name="Leverage Ratio" sheetId="113" r:id="rId9"/>
    <sheet name="EAD CCF" sheetId="115" r:id="rId10"/>
    <sheet name="CCR" sheetId="107" r:id="rId11"/>
    <sheet name="CRM" sheetId="135" r:id="rId12"/>
    <sheet name="IRB Current" sheetId="118" r:id="rId13"/>
    <sheet name="IRB Proposed" sheetId="130" r:id="rId14"/>
    <sheet name="IRB Portfolio Migration" sheetId="127" r:id="rId15"/>
    <sheet name="AIRB Input Floors" sheetId="128" r:id="rId16"/>
    <sheet name="AIRB LGD Downturn" sheetId="126" r:id="rId17"/>
    <sheet name="FIRB Parameters" sheetId="129" r:id="rId18"/>
    <sheet name="Other IRB Changes" sheetId="98" r:id="rId19"/>
    <sheet name="IRB Questions" sheetId="81" r:id="rId20"/>
    <sheet name="Sovereign exposures" sheetId="84" state="hidden" r:id="rId21"/>
    <sheet name="TB" sheetId="131" r:id="rId22"/>
    <sheet name="TB SA Current" sheetId="132" r:id="rId23"/>
    <sheet name="TB SA FRTB" sheetId="133" r:id="rId24"/>
    <sheet name="Checks" sheetId="22" r:id="rId25"/>
    <sheet name="Parameters" sheetId="20" r:id="rId26"/>
  </sheets>
  <definedNames>
    <definedName name="Accounting">Parameters!$D$33:$D$35</definedName>
    <definedName name="ApproachesFRTBCVA">Parameters!$D$200:$D$205</definedName>
    <definedName name="BankType">Parameters!$D$36:$D$38</definedName>
    <definedName name="BankTypeNumeric">Parameters!$C$39:$C$45</definedName>
    <definedName name="Basel12">Parameters!$D$31:$D$32</definedName>
    <definedName name="CCROTC">Parameters!$D$16:$D$18</definedName>
    <definedName name="CCRSFT">Parameters!$D$19:$D$22</definedName>
    <definedName name="ConnectedCounterparties">Parameters!$D$46:$D$48</definedName>
    <definedName name="CreditRisk">Parameters!$D$23:$D$24</definedName>
    <definedName name="CreditRiskEquity">Parameters!$D$25:$D$26</definedName>
    <definedName name="CRMApproach">Parameters!$D$180:$D$183</definedName>
    <definedName name="CurrencyMismatch">Parameters!$D$192:$D$193</definedName>
    <definedName name="Enforceability">Parameters!$D$196:$D$199</definedName>
    <definedName name="Group">Parameters!$D$11:$D$12</definedName>
    <definedName name="IndividualGroup">Parameters!$D$176:$D$177</definedName>
    <definedName name="Jurisdiction">Parameters!$D$194:$D$195</definedName>
    <definedName name="LECounterparty">Parameters!$D$49:$D$50</definedName>
    <definedName name="MethodTradeExposures">Parameters!$D$184:$D$187</definedName>
    <definedName name="MethodTradeExposuresNoOther">Parameters!$D$184:$D$186</definedName>
    <definedName name="ObservedBestEstimates">Parameters!$D$178:$D$179</definedName>
    <definedName name="OpRisk">Parameters!$D$27:$D$30</definedName>
    <definedName name="_xlnm.Print_Area" localSheetId="15">'AIRB Input Floors'!$A$1:$M$362</definedName>
    <definedName name="_xlnm.Print_Area" localSheetId="16">'AIRB LGD Downturn'!$A$1:$V$31</definedName>
    <definedName name="_xlnm.Print_Area" localSheetId="6">'BB SA additional'!$A$1:$I$42,'BB SA additional'!$43:$67,'BB SA additional'!$A$68:$K$1048576</definedName>
    <definedName name="_xlnm.Print_Area" localSheetId="5">'BB SA general'!$A$1:$AH$929</definedName>
    <definedName name="_xlnm.Print_Area" localSheetId="10">CCR!$A$1:$X$24,CCR!$A$25:$E$41</definedName>
    <definedName name="_xlnm.Print_Area" localSheetId="24">Checks!$A$1:$M$389</definedName>
    <definedName name="_xlnm.Print_Area" localSheetId="11">CRM!$A$1:$N$23</definedName>
    <definedName name="_xlnm.Print_Area" localSheetId="2">DefCap!$A$1:$G$113</definedName>
    <definedName name="_xlnm.Print_Area" localSheetId="3">'DefCap-MI'!$A$1:$AI$32</definedName>
    <definedName name="_xlnm.Print_Area" localSheetId="9">'EAD CCF'!$A$1:$T$30</definedName>
    <definedName name="_xlnm.Print_Area" localSheetId="17">'FIRB Parameters'!$A:$J</definedName>
    <definedName name="_xlnm.Print_Area" localSheetId="0">'General Info'!$A$1:$K$92</definedName>
    <definedName name="_xlnm.Print_Area" localSheetId="12">'IRB Current'!$A$1:$P$75</definedName>
    <definedName name="_xlnm.Print_Area" localSheetId="14">'IRB Portfolio Migration'!$A$1:$O$16</definedName>
    <definedName name="_xlnm.Print_Area" localSheetId="13">'IRB Proposed'!$A$96:$U$111,'IRB Proposed'!$A$1:$AA$95</definedName>
    <definedName name="_xlnm.Print_Area" localSheetId="19">'IRB Questions'!$A$1:$I$54</definedName>
    <definedName name="_xlnm.Print_Area" localSheetId="8">'Leverage Ratio'!$A$1:$O$199</definedName>
    <definedName name="_xlnm.Print_Area" localSheetId="18">'Other IRB Changes'!$A$1:$H$15</definedName>
    <definedName name="_xlnm.Print_Area" localSheetId="25">Parameters!$A:$I</definedName>
    <definedName name="_xlnm.Print_Area" localSheetId="1">Requirements!$A$1:$I$43</definedName>
    <definedName name="_xlnm.Print_Area" localSheetId="20">'Sovereign exposures'!$A$1:$O$134,'Sovereign exposures'!$135:$159</definedName>
    <definedName name="_xlnm.Print_Area" localSheetId="21">TB!$A$1:$G$44</definedName>
    <definedName name="_xlnm.Print_Area" localSheetId="22">'TB SA Current'!$A$1:$G$64</definedName>
    <definedName name="_xlnm.Print_Area" localSheetId="23">'TB SA FRTB'!$A$1:$M$129,'TB SA FRTB'!$A$130:$Q$162,'TB SA FRTB'!$A$163:$Y$316</definedName>
    <definedName name="_xlnm.Print_Area" localSheetId="7">TLAC!$A$1:$E$24</definedName>
    <definedName name="_xlnm.Print_Titles" localSheetId="16">'AIRB LGD Downturn'!$A:$B,'AIRB LGD Downturn'!$1:$1</definedName>
    <definedName name="_xlnm.Print_Titles" localSheetId="6">'BB SA additional'!$A:$B</definedName>
    <definedName name="_xlnm.Print_Titles" localSheetId="5">'BB SA general'!$A:$F,'BB SA general'!$1:$5</definedName>
    <definedName name="_xlnm.Print_Titles" localSheetId="10">CCR!$A:$B,CCR!$1:$1</definedName>
    <definedName name="_xlnm.Print_Titles" localSheetId="24">Checks!$1:$1</definedName>
    <definedName name="_xlnm.Print_Titles" localSheetId="11">CRM!$A:$B,CRM!$1:$1</definedName>
    <definedName name="_xlnm.Print_Titles" localSheetId="9">'EAD CCF'!$A:$B,'EAD CCF'!$1:$1</definedName>
    <definedName name="_xlnm.Print_Titles" localSheetId="0">'General Info'!$A:$B</definedName>
    <definedName name="_xlnm.Print_Titles" localSheetId="12">'IRB Current'!$A:$B</definedName>
    <definedName name="_xlnm.Print_Titles" localSheetId="14">'IRB Portfolio Migration'!$A:$B,'IRB Portfolio Migration'!$1:$1</definedName>
    <definedName name="_xlnm.Print_Titles" localSheetId="13">'IRB Proposed'!$A:$B,'IRB Proposed'!$1:$1</definedName>
    <definedName name="_xlnm.Print_Titles" localSheetId="19">'IRB Questions'!$B:$C,'IRB Questions'!$3:$3</definedName>
    <definedName name="_xlnm.Print_Titles" localSheetId="25">Parameters!$1:$1</definedName>
    <definedName name="_xlnm.Print_Titles" localSheetId="1">Requirements!$A:$B</definedName>
    <definedName name="_xlnm.Print_Titles" localSheetId="20">'Sovereign exposures'!$A:$C</definedName>
    <definedName name="QNumeric100">Parameters!$C$73:$C$172</definedName>
    <definedName name="QNumeric3">Parameters!$C$73:$C$75</definedName>
    <definedName name="QNumeric5">Parameters!$C$73:$C$77</definedName>
    <definedName name="QNumeric6">Parameters!$C$73:$C$78</definedName>
    <definedName name="QNumericZ10">Parameters!$C$72:$C$82</definedName>
    <definedName name="QNumericZ100">Parameters!$C$72:$C$172</definedName>
    <definedName name="RegDesks">Parameters!$D$51:$D$71</definedName>
    <definedName name="SACCRCEM">Parameters!$D$184:$D$185</definedName>
    <definedName name="SlottingUsage">Parameters!$D$188:$D$191</definedName>
    <definedName name="UnitT">Parameters!$E$13:$F$15</definedName>
    <definedName name="UnitW">Parameters!$D$13:$D$15</definedName>
    <definedName name="YesNo">Parameters!$D$8:$D$9</definedName>
    <definedName name="YesNoDontKnow">Parameters!$D$7:$D$9</definedName>
    <definedName name="YesNoNA">Parameters!$D$8:$D$10</definedName>
    <definedName name="Z_15489521_78C1_4B59_8BC9_AACD7EBC6362_.wvu.PrintArea" localSheetId="24" hidden="1">Checks!$A$1:$L$389</definedName>
    <definedName name="Z_15489521_78C1_4B59_8BC9_AACD7EBC6362_.wvu.PrintArea" localSheetId="2" hidden="1">DefCap!#REF!</definedName>
    <definedName name="Z_15489521_78C1_4B59_8BC9_AACD7EBC6362_.wvu.PrintArea" localSheetId="3" hidden="1">'DefCap-MI'!#REF!</definedName>
    <definedName name="Z_15489521_78C1_4B59_8BC9_AACD7EBC6362_.wvu.PrintArea" localSheetId="4" hidden="1">'DefCap-Provisioning'!#REF!</definedName>
    <definedName name="Z_15489521_78C1_4B59_8BC9_AACD7EBC6362_.wvu.PrintArea" localSheetId="8" hidden="1">'Leverage Ratio'!#REF!</definedName>
    <definedName name="Z_15489521_78C1_4B59_8BC9_AACD7EBC6362_.wvu.PrintArea" localSheetId="1" hidden="1">Requirements!$A$1:$C$43,Requirements!#REF!</definedName>
    <definedName name="Z_15489521_78C1_4B59_8BC9_AACD7EBC6362_.wvu.PrintTitles" localSheetId="24" hidden="1">Checks!$1:$1</definedName>
    <definedName name="Z_15489521_78C1_4B59_8BC9_AACD7EBC6362_.wvu.PrintTitles" localSheetId="2" hidden="1">DefCap!#REF!</definedName>
    <definedName name="Z_15489521_78C1_4B59_8BC9_AACD7EBC6362_.wvu.PrintTitles" localSheetId="3" hidden="1">'DefCap-MI'!#REF!</definedName>
    <definedName name="Z_15489521_78C1_4B59_8BC9_AACD7EBC6362_.wvu.PrintTitles" localSheetId="4" hidden="1">'DefCap-Provisioning'!#REF!</definedName>
    <definedName name="Z_15489521_78C1_4B59_8BC9_AACD7EBC6362_.wvu.PrintTitles" localSheetId="8" hidden="1">'Leverage Ratio'!#REF!</definedName>
    <definedName name="Z_15489521_78C1_4B59_8BC9_AACD7EBC6362_.wvu.PrintTitles" localSheetId="1" hidden="1">Requirements!$A:$B</definedName>
    <definedName name="Z_53E8D147_A870_4F3F_BF63_24587CEF7636_.wvu.PrintArea" localSheetId="24" hidden="1">Checks!$A$1:$L$389</definedName>
    <definedName name="Z_53E8D147_A870_4F3F_BF63_24587CEF7636_.wvu.PrintArea" localSheetId="2" hidden="1">DefCap!#REF!</definedName>
    <definedName name="Z_53E8D147_A870_4F3F_BF63_24587CEF7636_.wvu.PrintArea" localSheetId="3" hidden="1">'DefCap-MI'!#REF!</definedName>
    <definedName name="Z_53E8D147_A870_4F3F_BF63_24587CEF7636_.wvu.PrintArea" localSheetId="4" hidden="1">'DefCap-Provisioning'!#REF!</definedName>
    <definedName name="Z_53E8D147_A870_4F3F_BF63_24587CEF7636_.wvu.PrintArea" localSheetId="8" hidden="1">'Leverage Ratio'!#REF!</definedName>
    <definedName name="Z_53E8D147_A870_4F3F_BF63_24587CEF7636_.wvu.PrintArea" localSheetId="1" hidden="1">Requirements!$A$1:$C$43,Requirements!#REF!</definedName>
    <definedName name="Z_53E8D147_A870_4F3F_BF63_24587CEF7636_.wvu.PrintArea" localSheetId="20" hidden="1">'Sovereign exposures'!#REF!</definedName>
    <definedName name="Z_53E8D147_A870_4F3F_BF63_24587CEF7636_.wvu.PrintTitles" localSheetId="24" hidden="1">Checks!$1:$1</definedName>
    <definedName name="Z_53E8D147_A870_4F3F_BF63_24587CEF7636_.wvu.PrintTitles" localSheetId="2" hidden="1">DefCap!#REF!</definedName>
    <definedName name="Z_53E8D147_A870_4F3F_BF63_24587CEF7636_.wvu.PrintTitles" localSheetId="3" hidden="1">'DefCap-MI'!#REF!</definedName>
    <definedName name="Z_53E8D147_A870_4F3F_BF63_24587CEF7636_.wvu.PrintTitles" localSheetId="4" hidden="1">'DefCap-Provisioning'!#REF!</definedName>
    <definedName name="Z_53E8D147_A870_4F3F_BF63_24587CEF7636_.wvu.PrintTitles" localSheetId="8" hidden="1">'Leverage Ratio'!#REF!</definedName>
    <definedName name="Z_53E8D147_A870_4F3F_BF63_24587CEF7636_.wvu.PrintTitles" localSheetId="1" hidden="1">Requirements!$A:$B</definedName>
    <definedName name="Z_53E8D147_A870_4F3F_BF63_24587CEF7636_.wvu.PrintTitles" localSheetId="20" hidden="1">'Sovereign exposures'!#REF!</definedName>
    <definedName name="Z_7608A575_AD39_4DFE_B654_965E0A886A86_.wvu.PrintArea" localSheetId="24" hidden="1">Checks!$A$1:$L$389</definedName>
    <definedName name="Z_7608A575_AD39_4DFE_B654_965E0A886A86_.wvu.PrintArea" localSheetId="2" hidden="1">DefCap!#REF!</definedName>
    <definedName name="Z_7608A575_AD39_4DFE_B654_965E0A886A86_.wvu.PrintArea" localSheetId="3" hidden="1">'DefCap-MI'!#REF!</definedName>
    <definedName name="Z_7608A575_AD39_4DFE_B654_965E0A886A86_.wvu.PrintArea" localSheetId="4" hidden="1">'DefCap-Provisioning'!#REF!</definedName>
    <definedName name="Z_7608A575_AD39_4DFE_B654_965E0A886A86_.wvu.PrintArea" localSheetId="8" hidden="1">'Leverage Ratio'!#REF!</definedName>
    <definedName name="Z_7608A575_AD39_4DFE_B654_965E0A886A86_.wvu.PrintArea" localSheetId="1" hidden="1">Requirements!$A$1:$C$43,Requirements!#REF!</definedName>
    <definedName name="Z_7608A575_AD39_4DFE_B654_965E0A886A86_.wvu.PrintTitles" localSheetId="24" hidden="1">Checks!$1:$1</definedName>
    <definedName name="Z_7608A575_AD39_4DFE_B654_965E0A886A86_.wvu.PrintTitles" localSheetId="2" hidden="1">DefCap!#REF!</definedName>
    <definedName name="Z_7608A575_AD39_4DFE_B654_965E0A886A86_.wvu.PrintTitles" localSheetId="3" hidden="1">'DefCap-MI'!#REF!</definedName>
    <definedName name="Z_7608A575_AD39_4DFE_B654_965E0A886A86_.wvu.PrintTitles" localSheetId="4" hidden="1">'DefCap-Provisioning'!#REF!</definedName>
    <definedName name="Z_7608A575_AD39_4DFE_B654_965E0A886A86_.wvu.PrintTitles" localSheetId="8" hidden="1">'Leverage Ratio'!#REF!</definedName>
    <definedName name="Z_7608A575_AD39_4DFE_B654_965E0A886A86_.wvu.PrintTitles" localSheetId="1" hidden="1">Requirements!$A:$B</definedName>
  </definedNames>
  <calcPr calcId="152511"/>
</workbook>
</file>

<file path=xl/calcChain.xml><?xml version="1.0" encoding="utf-8"?>
<calcChain xmlns="http://schemas.openxmlformats.org/spreadsheetml/2006/main">
  <c r="K87" i="22" l="1"/>
  <c r="K86" i="22"/>
  <c r="J87" i="22"/>
  <c r="J86" i="22"/>
  <c r="K84" i="22"/>
  <c r="J84" i="22"/>
  <c r="K77" i="22"/>
  <c r="J77" i="22"/>
  <c r="K76" i="22"/>
  <c r="J76" i="22"/>
  <c r="K75" i="22"/>
  <c r="J75" i="22"/>
  <c r="K73" i="22"/>
  <c r="J73" i="22"/>
  <c r="K72" i="22"/>
  <c r="J72" i="22"/>
  <c r="K71" i="22"/>
  <c r="J71" i="22"/>
  <c r="K70" i="22"/>
  <c r="J70" i="22"/>
  <c r="K69" i="22"/>
  <c r="J69" i="22"/>
  <c r="C84" i="22"/>
  <c r="C77" i="22"/>
  <c r="C76" i="22"/>
  <c r="C73" i="22"/>
  <c r="K66" i="22"/>
  <c r="J66" i="22"/>
  <c r="C69" i="22"/>
  <c r="Y69" i="130"/>
  <c r="K30" i="22"/>
  <c r="J30" i="22"/>
  <c r="J28" i="22"/>
  <c r="K27" i="22"/>
  <c r="J27" i="22"/>
  <c r="C43" i="22"/>
  <c r="C42" i="22"/>
  <c r="C41" i="22"/>
  <c r="C40" i="22"/>
  <c r="C37" i="22"/>
  <c r="C38" i="22"/>
  <c r="C39" i="22"/>
  <c r="C32" i="22"/>
  <c r="C33" i="22"/>
  <c r="C34" i="22"/>
  <c r="C35" i="22"/>
  <c r="C36" i="22"/>
  <c r="C31" i="22"/>
  <c r="C30" i="22"/>
  <c r="C29" i="22"/>
  <c r="C28" i="22"/>
  <c r="C27" i="22"/>
  <c r="C26" i="22"/>
  <c r="K28" i="22"/>
  <c r="K42" i="22"/>
  <c r="J42" i="22"/>
  <c r="K24" i="22"/>
  <c r="J24" i="22"/>
  <c r="K23" i="22"/>
  <c r="J23" i="22"/>
  <c r="I23" i="22"/>
  <c r="H23" i="22"/>
  <c r="G23" i="22"/>
  <c r="F23" i="22"/>
  <c r="E23" i="22"/>
  <c r="D23" i="22"/>
  <c r="K65" i="22"/>
  <c r="J65" i="22"/>
  <c r="K44" i="22"/>
  <c r="J44" i="22"/>
  <c r="I44" i="22"/>
  <c r="K89" i="22"/>
  <c r="J89" i="22"/>
  <c r="C11" i="131"/>
  <c r="E11" i="131" s="1"/>
  <c r="C366" i="22"/>
  <c r="C352" i="22"/>
  <c r="C344" i="22"/>
  <c r="F16" i="133"/>
  <c r="H1" i="135" l="1"/>
  <c r="L15" i="135"/>
  <c r="H15" i="135"/>
  <c r="G15" i="135"/>
  <c r="F15" i="135"/>
  <c r="E15" i="135"/>
  <c r="D15" i="135"/>
  <c r="C15" i="135"/>
  <c r="L11" i="135"/>
  <c r="H11" i="135"/>
  <c r="G11" i="135"/>
  <c r="F11" i="135"/>
  <c r="E11" i="135"/>
  <c r="D11" i="135"/>
  <c r="C11" i="135"/>
  <c r="K6" i="135"/>
  <c r="J6" i="135"/>
  <c r="I6" i="135"/>
  <c r="D11" i="131" l="1"/>
  <c r="Z30" i="130" l="1"/>
  <c r="Y30" i="130"/>
  <c r="Z13" i="130"/>
  <c r="Y13" i="130"/>
  <c r="Y9" i="130"/>
  <c r="Z9" i="130"/>
  <c r="Z8" i="130"/>
  <c r="Y8" i="130"/>
  <c r="U29" i="130"/>
  <c r="T29" i="130"/>
  <c r="C36" i="129"/>
  <c r="C19" i="129"/>
  <c r="S17" i="126" l="1"/>
  <c r="R17" i="126"/>
  <c r="O17" i="126"/>
  <c r="N17" i="126"/>
  <c r="K17" i="126"/>
  <c r="J17" i="126"/>
  <c r="I17" i="126"/>
  <c r="H17" i="126"/>
  <c r="E17" i="126"/>
  <c r="C17" i="126"/>
  <c r="O72" i="130"/>
  <c r="N72" i="130"/>
  <c r="O41" i="130"/>
  <c r="N41" i="130"/>
  <c r="M43" i="130"/>
  <c r="M41" i="130" s="1"/>
  <c r="K14" i="127"/>
  <c r="J14" i="127"/>
  <c r="I14" i="127"/>
  <c r="G10" i="127"/>
  <c r="H10" i="127"/>
  <c r="I6" i="127"/>
  <c r="J6" i="127"/>
  <c r="I8" i="127"/>
  <c r="I10" i="127"/>
  <c r="I11" i="127"/>
  <c r="I12" i="127"/>
  <c r="I13" i="127"/>
  <c r="J8" i="127"/>
  <c r="J10" i="127"/>
  <c r="J11" i="127"/>
  <c r="J12" i="127"/>
  <c r="J13" i="127"/>
  <c r="K8" i="127"/>
  <c r="K10" i="127"/>
  <c r="K12" i="127"/>
  <c r="H9" i="127"/>
  <c r="G9" i="127"/>
  <c r="F9" i="127"/>
  <c r="O10" i="130"/>
  <c r="N10" i="130"/>
  <c r="M10" i="130"/>
  <c r="C59" i="132" l="1"/>
  <c r="C51" i="132"/>
  <c r="C29" i="132"/>
  <c r="C21" i="132"/>
  <c r="C35" i="129"/>
  <c r="F293" i="133"/>
  <c r="F290" i="133"/>
  <c r="C12" i="131"/>
  <c r="H275" i="128"/>
  <c r="G275" i="128"/>
  <c r="F275" i="128"/>
  <c r="H253" i="128"/>
  <c r="G253" i="128"/>
  <c r="F253" i="128"/>
  <c r="H231" i="128"/>
  <c r="G231" i="128"/>
  <c r="F231" i="128"/>
  <c r="F77" i="128"/>
  <c r="H77" i="128"/>
  <c r="G77" i="128"/>
  <c r="F78" i="128"/>
  <c r="L6" i="128" l="1"/>
  <c r="K6" i="128"/>
  <c r="L1" i="133"/>
  <c r="F1" i="132"/>
  <c r="C1" i="131"/>
  <c r="L39" i="113" l="1"/>
  <c r="K39" i="113"/>
  <c r="G39" i="113"/>
  <c r="F39" i="113"/>
  <c r="J30" i="128"/>
  <c r="L361" i="128" l="1"/>
  <c r="K361" i="128"/>
  <c r="J361" i="128"/>
  <c r="L360" i="128"/>
  <c r="K360" i="128"/>
  <c r="J360" i="128"/>
  <c r="L359" i="128"/>
  <c r="K359" i="128"/>
  <c r="J359" i="128"/>
  <c r="L358" i="128"/>
  <c r="K358" i="128"/>
  <c r="J358" i="128"/>
  <c r="L357" i="128"/>
  <c r="K357" i="128"/>
  <c r="J357" i="128"/>
  <c r="L356" i="128"/>
  <c r="K356" i="128"/>
  <c r="J356" i="128"/>
  <c r="L354" i="128"/>
  <c r="K354" i="128"/>
  <c r="J354" i="128"/>
  <c r="L353" i="128"/>
  <c r="K353" i="128"/>
  <c r="J353" i="128"/>
  <c r="L351" i="128"/>
  <c r="K351" i="128"/>
  <c r="J351" i="128"/>
  <c r="L345" i="128"/>
  <c r="K345" i="128"/>
  <c r="J345" i="128"/>
  <c r="L339" i="128"/>
  <c r="K339" i="128"/>
  <c r="J339" i="128"/>
  <c r="L338" i="128"/>
  <c r="K338" i="128"/>
  <c r="J338" i="128"/>
  <c r="L337" i="128"/>
  <c r="K337" i="128"/>
  <c r="J337" i="128"/>
  <c r="L336" i="128"/>
  <c r="K336" i="128"/>
  <c r="J336" i="128"/>
  <c r="L335" i="128"/>
  <c r="K335" i="128"/>
  <c r="J335" i="128"/>
  <c r="L334" i="128"/>
  <c r="K334" i="128"/>
  <c r="J334" i="128"/>
  <c r="L332" i="128"/>
  <c r="K332" i="128"/>
  <c r="J332" i="128"/>
  <c r="L331" i="128"/>
  <c r="K331" i="128"/>
  <c r="J331" i="128"/>
  <c r="L329" i="128"/>
  <c r="K329" i="128"/>
  <c r="J329" i="128"/>
  <c r="L327" i="128"/>
  <c r="K327" i="128"/>
  <c r="J327" i="128"/>
  <c r="L326" i="128"/>
  <c r="K326" i="128"/>
  <c r="J326" i="128"/>
  <c r="L325" i="128"/>
  <c r="K325" i="128"/>
  <c r="J325" i="128"/>
  <c r="L324" i="128"/>
  <c r="K324" i="128"/>
  <c r="J324" i="128"/>
  <c r="L323" i="128"/>
  <c r="K323" i="128"/>
  <c r="J323" i="128"/>
  <c r="L322" i="128"/>
  <c r="K322" i="128"/>
  <c r="J322" i="128"/>
  <c r="L315" i="128"/>
  <c r="K315" i="128"/>
  <c r="J315" i="128"/>
  <c r="L314" i="128"/>
  <c r="K314" i="128"/>
  <c r="J314" i="128"/>
  <c r="L313" i="128"/>
  <c r="K313" i="128"/>
  <c r="J313" i="128"/>
  <c r="L312" i="128"/>
  <c r="K312" i="128"/>
  <c r="J312" i="128"/>
  <c r="L311" i="128"/>
  <c r="K311" i="128"/>
  <c r="J311" i="128"/>
  <c r="L310" i="128"/>
  <c r="K310" i="128"/>
  <c r="J310" i="128"/>
  <c r="L308" i="128"/>
  <c r="K308" i="128"/>
  <c r="J308" i="128"/>
  <c r="L307" i="128"/>
  <c r="K307" i="128"/>
  <c r="J307" i="128"/>
  <c r="L305" i="128"/>
  <c r="K305" i="128"/>
  <c r="J305" i="128"/>
  <c r="L303" i="128"/>
  <c r="K303" i="128"/>
  <c r="J303" i="128"/>
  <c r="L302" i="128"/>
  <c r="K302" i="128"/>
  <c r="J302" i="128"/>
  <c r="L301" i="128"/>
  <c r="K301" i="128"/>
  <c r="J301" i="128"/>
  <c r="L300" i="128"/>
  <c r="K300" i="128"/>
  <c r="J300" i="128"/>
  <c r="L299" i="128"/>
  <c r="K299" i="128"/>
  <c r="J299" i="128"/>
  <c r="L298" i="128"/>
  <c r="K298" i="128"/>
  <c r="J298" i="128"/>
  <c r="I361" i="128"/>
  <c r="I360" i="128"/>
  <c r="I359" i="128"/>
  <c r="I358" i="128"/>
  <c r="I357" i="128"/>
  <c r="I356" i="128"/>
  <c r="I354" i="128"/>
  <c r="I353" i="128"/>
  <c r="I351" i="128"/>
  <c r="I345" i="128"/>
  <c r="I339" i="128"/>
  <c r="I338" i="128"/>
  <c r="I337" i="128"/>
  <c r="I336" i="128"/>
  <c r="I335" i="128"/>
  <c r="I334" i="128"/>
  <c r="I332" i="128"/>
  <c r="I331" i="128"/>
  <c r="I329" i="128"/>
  <c r="I327" i="128"/>
  <c r="I326" i="128"/>
  <c r="I325" i="128"/>
  <c r="I324" i="128"/>
  <c r="I323" i="128"/>
  <c r="I322" i="128"/>
  <c r="I315" i="128"/>
  <c r="I314" i="128"/>
  <c r="I313" i="128"/>
  <c r="I312" i="128"/>
  <c r="I311" i="128"/>
  <c r="I310" i="128"/>
  <c r="I308" i="128"/>
  <c r="I307" i="128"/>
  <c r="I305" i="128"/>
  <c r="I303" i="128"/>
  <c r="I302" i="128"/>
  <c r="I301" i="128"/>
  <c r="I300" i="128"/>
  <c r="I299" i="128"/>
  <c r="I298" i="128"/>
  <c r="H333" i="128"/>
  <c r="G333" i="128"/>
  <c r="F333" i="128"/>
  <c r="H330" i="128"/>
  <c r="G330" i="128"/>
  <c r="F330" i="128"/>
  <c r="H328" i="128"/>
  <c r="G328" i="128"/>
  <c r="F328" i="128"/>
  <c r="H321" i="128"/>
  <c r="G321" i="128"/>
  <c r="F321" i="128"/>
  <c r="E315" i="128" l="1"/>
  <c r="F309" i="128"/>
  <c r="H309" i="128"/>
  <c r="G309" i="128"/>
  <c r="H306" i="128"/>
  <c r="G306" i="128"/>
  <c r="F306" i="128"/>
  <c r="H304" i="128"/>
  <c r="G304" i="128"/>
  <c r="F304" i="128"/>
  <c r="E339" i="128"/>
  <c r="E361" i="128"/>
  <c r="H352" i="128"/>
  <c r="G352" i="128"/>
  <c r="F352" i="128"/>
  <c r="H350" i="128"/>
  <c r="G350" i="128"/>
  <c r="F350" i="128"/>
  <c r="H344" i="128"/>
  <c r="G344" i="128"/>
  <c r="F344" i="128"/>
  <c r="Z92" i="130" l="1"/>
  <c r="Y92" i="130"/>
  <c r="Z88" i="130"/>
  <c r="Y88" i="130"/>
  <c r="Z78" i="130"/>
  <c r="Y78" i="130"/>
  <c r="Z76" i="130"/>
  <c r="Y76" i="130"/>
  <c r="Z75" i="130"/>
  <c r="Y75" i="130"/>
  <c r="Z73" i="130"/>
  <c r="Y73" i="130"/>
  <c r="Z71" i="130"/>
  <c r="Y71" i="130"/>
  <c r="Z70" i="130"/>
  <c r="Y70" i="130"/>
  <c r="Z69" i="130"/>
  <c r="Q90" i="130"/>
  <c r="P90" i="130"/>
  <c r="Q74" i="130"/>
  <c r="P74" i="130"/>
  <c r="L93" i="130"/>
  <c r="K93" i="130"/>
  <c r="L92" i="130"/>
  <c r="K92" i="130"/>
  <c r="L87" i="130"/>
  <c r="K87" i="130"/>
  <c r="L86" i="130"/>
  <c r="K86" i="130"/>
  <c r="L84" i="130"/>
  <c r="K84" i="130"/>
  <c r="L83" i="130"/>
  <c r="K83" i="130"/>
  <c r="L82" i="130"/>
  <c r="K82" i="130"/>
  <c r="L81" i="130"/>
  <c r="K81" i="130"/>
  <c r="L79" i="130"/>
  <c r="K79" i="130"/>
  <c r="L75" i="130"/>
  <c r="K75" i="130"/>
  <c r="L71" i="130"/>
  <c r="K71" i="130"/>
  <c r="G92" i="130"/>
  <c r="F92" i="130"/>
  <c r="G75" i="130"/>
  <c r="F75" i="130"/>
  <c r="G71" i="130"/>
  <c r="F71" i="130"/>
  <c r="G70" i="130"/>
  <c r="F70" i="130"/>
  <c r="F102" i="130"/>
  <c r="F52" i="133" l="1"/>
  <c r="B46" i="129" l="1"/>
  <c r="B45" i="129"/>
  <c r="B44" i="129"/>
  <c r="B43" i="129"/>
  <c r="B42" i="129"/>
  <c r="B41" i="129"/>
  <c r="F24" i="126" l="1"/>
  <c r="F23" i="126"/>
  <c r="D24" i="126"/>
  <c r="D23" i="126"/>
  <c r="G11" i="127" l="1"/>
  <c r="F11" i="127"/>
  <c r="U18" i="130" l="1"/>
  <c r="T18" i="130"/>
  <c r="J17" i="115" l="1"/>
  <c r="J29" i="115" s="1"/>
  <c r="I17" i="115"/>
  <c r="I29" i="115" s="1"/>
  <c r="F17" i="115"/>
  <c r="F29" i="115" s="1"/>
  <c r="C36" i="107" l="1"/>
  <c r="G308" i="22" l="1"/>
  <c r="F308" i="22"/>
  <c r="E308" i="22"/>
  <c r="D308" i="22"/>
  <c r="G293" i="22"/>
  <c r="F293" i="22"/>
  <c r="E293" i="22"/>
  <c r="D293" i="22"/>
  <c r="G279" i="22"/>
  <c r="F279" i="22"/>
  <c r="E279" i="22"/>
  <c r="D279" i="22"/>
  <c r="G266" i="22"/>
  <c r="F266" i="22"/>
  <c r="E266" i="22"/>
  <c r="D266" i="22"/>
  <c r="G247" i="22"/>
  <c r="F247" i="22"/>
  <c r="E247" i="22"/>
  <c r="D247" i="22"/>
  <c r="G228" i="22"/>
  <c r="F228" i="22"/>
  <c r="E228" i="22"/>
  <c r="D228" i="22"/>
  <c r="G215" i="22"/>
  <c r="F215" i="22"/>
  <c r="E215" i="22"/>
  <c r="D215" i="22"/>
  <c r="G196" i="22"/>
  <c r="F196" i="22"/>
  <c r="E196" i="22"/>
  <c r="D196" i="22"/>
  <c r="G179" i="22"/>
  <c r="F179" i="22"/>
  <c r="E179" i="22"/>
  <c r="D179" i="22"/>
  <c r="G163" i="22"/>
  <c r="F163" i="22"/>
  <c r="E163" i="22"/>
  <c r="D163" i="22"/>
  <c r="G142" i="22"/>
  <c r="F142" i="22"/>
  <c r="E142" i="22"/>
  <c r="D142" i="22"/>
  <c r="G121" i="22"/>
  <c r="F121" i="22"/>
  <c r="E121" i="22"/>
  <c r="D121" i="22"/>
  <c r="G309" i="22"/>
  <c r="F309" i="22"/>
  <c r="E309" i="22"/>
  <c r="D309" i="22"/>
  <c r="G294" i="22"/>
  <c r="F294" i="22"/>
  <c r="E294" i="22"/>
  <c r="D294" i="22"/>
  <c r="G280" i="22"/>
  <c r="F280" i="22"/>
  <c r="E280" i="22"/>
  <c r="D280" i="22"/>
  <c r="G267" i="22"/>
  <c r="F267" i="22"/>
  <c r="E267" i="22"/>
  <c r="D267" i="22"/>
  <c r="G248" i="22"/>
  <c r="F248" i="22"/>
  <c r="E248" i="22"/>
  <c r="D248" i="22"/>
  <c r="G229" i="22"/>
  <c r="F229" i="22"/>
  <c r="E229" i="22"/>
  <c r="D229" i="22"/>
  <c r="G216" i="22"/>
  <c r="F216" i="22"/>
  <c r="E216" i="22"/>
  <c r="D216" i="22"/>
  <c r="G197" i="22"/>
  <c r="F197" i="22"/>
  <c r="E197" i="22"/>
  <c r="D197" i="22"/>
  <c r="G180" i="22"/>
  <c r="F180" i="22"/>
  <c r="E180" i="22"/>
  <c r="D180" i="22"/>
  <c r="G164" i="22"/>
  <c r="F164" i="22"/>
  <c r="E164" i="22"/>
  <c r="D164" i="22"/>
  <c r="G143" i="22"/>
  <c r="F143" i="22"/>
  <c r="E143" i="22"/>
  <c r="D143" i="22"/>
  <c r="G122" i="22"/>
  <c r="F122" i="22"/>
  <c r="E122" i="22"/>
  <c r="D122" i="22"/>
  <c r="C319" i="22"/>
  <c r="C318" i="22"/>
  <c r="C317" i="22"/>
  <c r="C316" i="22"/>
  <c r="C315" i="22"/>
  <c r="C314" i="22"/>
  <c r="C313" i="22"/>
  <c r="C312" i="22"/>
  <c r="C311" i="22"/>
  <c r="C310" i="22"/>
  <c r="C307" i="22"/>
  <c r="C306" i="22"/>
  <c r="C305" i="22"/>
  <c r="C304" i="22"/>
  <c r="C303" i="22"/>
  <c r="C302" i="22"/>
  <c r="C301" i="22"/>
  <c r="C300" i="22"/>
  <c r="C299" i="22"/>
  <c r="C298" i="22"/>
  <c r="C297" i="22"/>
  <c r="C296" i="22"/>
  <c r="C295" i="22"/>
  <c r="C292" i="22"/>
  <c r="C291" i="22"/>
  <c r="C290" i="22"/>
  <c r="C289" i="22"/>
  <c r="C288" i="22"/>
  <c r="C287" i="22"/>
  <c r="C286" i="22"/>
  <c r="C285" i="22"/>
  <c r="C284" i="22"/>
  <c r="C283" i="22"/>
  <c r="C282" i="22"/>
  <c r="C281" i="22"/>
  <c r="C278" i="22"/>
  <c r="C277" i="22"/>
  <c r="C276" i="22"/>
  <c r="C275" i="22"/>
  <c r="C274" i="22"/>
  <c r="C273" i="22"/>
  <c r="C272" i="22"/>
  <c r="C271" i="22"/>
  <c r="C270" i="22"/>
  <c r="C269" i="22"/>
  <c r="C268" i="22"/>
  <c r="C265" i="22"/>
  <c r="C264" i="22"/>
  <c r="C263" i="22"/>
  <c r="C262" i="22"/>
  <c r="C261" i="22"/>
  <c r="C260" i="22"/>
  <c r="C259" i="22"/>
  <c r="C258" i="22"/>
  <c r="C257" i="22"/>
  <c r="C256" i="22"/>
  <c r="C255" i="22"/>
  <c r="C254" i="22"/>
  <c r="C253" i="22"/>
  <c r="C252" i="22"/>
  <c r="C251" i="22"/>
  <c r="C250" i="22"/>
  <c r="C249" i="22"/>
  <c r="C246" i="22"/>
  <c r="C245" i="22"/>
  <c r="C244" i="22"/>
  <c r="C243" i="22"/>
  <c r="C242" i="22"/>
  <c r="C241" i="22"/>
  <c r="C240" i="22"/>
  <c r="C239" i="22"/>
  <c r="C238" i="22"/>
  <c r="C237" i="22"/>
  <c r="C236" i="22"/>
  <c r="C235" i="22"/>
  <c r="C234" i="22"/>
  <c r="C233" i="22"/>
  <c r="C232" i="22"/>
  <c r="C231" i="22"/>
  <c r="C230" i="22"/>
  <c r="C227" i="22"/>
  <c r="C226" i="22"/>
  <c r="C225" i="22"/>
  <c r="C224" i="22"/>
  <c r="C223" i="22"/>
  <c r="C222" i="22"/>
  <c r="C221" i="22"/>
  <c r="C220" i="22"/>
  <c r="C219" i="22"/>
  <c r="C218" i="22"/>
  <c r="C217" i="22"/>
  <c r="C214" i="22"/>
  <c r="C213" i="22"/>
  <c r="C212" i="22"/>
  <c r="C211" i="22"/>
  <c r="C210" i="22"/>
  <c r="C209" i="22"/>
  <c r="C208" i="22"/>
  <c r="C207" i="22"/>
  <c r="C206" i="22"/>
  <c r="C205" i="22"/>
  <c r="C204" i="22"/>
  <c r="C203" i="22"/>
  <c r="C202" i="22"/>
  <c r="C201" i="22"/>
  <c r="C200" i="22"/>
  <c r="C199" i="22"/>
  <c r="C198" i="22"/>
  <c r="C195" i="22"/>
  <c r="C194" i="22"/>
  <c r="C193" i="22"/>
  <c r="C192" i="22"/>
  <c r="C191" i="22"/>
  <c r="C190" i="22"/>
  <c r="C189" i="22"/>
  <c r="C188" i="22"/>
  <c r="C187" i="22"/>
  <c r="C186" i="22"/>
  <c r="C185" i="22"/>
  <c r="C184" i="22"/>
  <c r="C183" i="22"/>
  <c r="C182" i="22"/>
  <c r="C181" i="22"/>
  <c r="C178" i="22"/>
  <c r="C177" i="22"/>
  <c r="C176" i="22"/>
  <c r="C175" i="22"/>
  <c r="C174" i="22"/>
  <c r="C173" i="22"/>
  <c r="C172" i="22"/>
  <c r="C171" i="22"/>
  <c r="C170" i="22"/>
  <c r="C169" i="22"/>
  <c r="C168" i="22"/>
  <c r="C167" i="22"/>
  <c r="C166" i="22"/>
  <c r="C165" i="22"/>
  <c r="C162" i="22"/>
  <c r="C161" i="22"/>
  <c r="C160" i="22"/>
  <c r="C159" i="22"/>
  <c r="C158" i="22"/>
  <c r="C157" i="22"/>
  <c r="C156" i="22"/>
  <c r="C155" i="22"/>
  <c r="C154" i="22"/>
  <c r="C153" i="22"/>
  <c r="C152" i="22"/>
  <c r="C151" i="22"/>
  <c r="C150" i="22"/>
  <c r="C149" i="22"/>
  <c r="C148" i="22"/>
  <c r="C147" i="22"/>
  <c r="C146" i="22"/>
  <c r="C145" i="22"/>
  <c r="C144" i="22"/>
  <c r="C141" i="22"/>
  <c r="C140" i="22"/>
  <c r="C139" i="22"/>
  <c r="C138" i="22"/>
  <c r="C137" i="22"/>
  <c r="C136" i="22"/>
  <c r="C135" i="22"/>
  <c r="C134" i="22"/>
  <c r="C133" i="22"/>
  <c r="C132" i="22"/>
  <c r="C131" i="22"/>
  <c r="C130" i="22"/>
  <c r="C129" i="22"/>
  <c r="C128" i="22"/>
  <c r="C127" i="22"/>
  <c r="C126" i="22"/>
  <c r="C125" i="22"/>
  <c r="C124" i="22"/>
  <c r="C123" i="22"/>
  <c r="C120" i="22"/>
  <c r="C119" i="22"/>
  <c r="C118" i="22"/>
  <c r="C117" i="22"/>
  <c r="C116" i="22"/>
  <c r="C115" i="22"/>
  <c r="C114" i="22"/>
  <c r="C113" i="22"/>
  <c r="C112" i="22"/>
  <c r="C111" i="22"/>
  <c r="C110" i="22"/>
  <c r="C109" i="22"/>
  <c r="C108" i="22"/>
  <c r="C107" i="22"/>
  <c r="C106" i="22"/>
  <c r="C105" i="22"/>
  <c r="C104" i="22"/>
  <c r="C103" i="22"/>
  <c r="C102" i="22"/>
  <c r="G101" i="22"/>
  <c r="F101" i="22"/>
  <c r="E101" i="22"/>
  <c r="D101" i="22"/>
  <c r="G100" i="22"/>
  <c r="F100" i="22"/>
  <c r="E100" i="22"/>
  <c r="D100" i="22"/>
  <c r="D387" i="22"/>
  <c r="K339" i="22"/>
  <c r="J339" i="22"/>
  <c r="I339" i="22"/>
  <c r="H339" i="22"/>
  <c r="G339" i="22"/>
  <c r="F339" i="22"/>
  <c r="E339" i="22"/>
  <c r="D339" i="22"/>
  <c r="K338" i="22"/>
  <c r="J338" i="22"/>
  <c r="I338" i="22"/>
  <c r="H338" i="22"/>
  <c r="G338" i="22"/>
  <c r="F338" i="22"/>
  <c r="E338" i="22"/>
  <c r="D338" i="22"/>
  <c r="K336" i="22"/>
  <c r="J336" i="22"/>
  <c r="I336" i="22"/>
  <c r="H336" i="22"/>
  <c r="G336" i="22"/>
  <c r="F336" i="22"/>
  <c r="E336" i="22"/>
  <c r="D336" i="22"/>
  <c r="K335" i="22"/>
  <c r="J335" i="22"/>
  <c r="I335" i="22"/>
  <c r="H335" i="22"/>
  <c r="G335" i="22"/>
  <c r="F335" i="22"/>
  <c r="E335" i="22"/>
  <c r="D335" i="22"/>
  <c r="K334" i="22"/>
  <c r="J334" i="22"/>
  <c r="I334" i="22"/>
  <c r="H334" i="22"/>
  <c r="G334" i="22"/>
  <c r="F334" i="22"/>
  <c r="E334" i="22"/>
  <c r="D334" i="22"/>
  <c r="K333" i="22"/>
  <c r="J333" i="22"/>
  <c r="I333" i="22"/>
  <c r="H333" i="22"/>
  <c r="G333" i="22"/>
  <c r="F333" i="22"/>
  <c r="E333" i="22"/>
  <c r="D333" i="22"/>
  <c r="K331" i="22"/>
  <c r="J331" i="22"/>
  <c r="I331" i="22"/>
  <c r="H331" i="22"/>
  <c r="G331" i="22"/>
  <c r="F331" i="22"/>
  <c r="E331" i="22"/>
  <c r="D331" i="22"/>
  <c r="K330" i="22"/>
  <c r="J330" i="22"/>
  <c r="I330" i="22"/>
  <c r="H330" i="22"/>
  <c r="G330" i="22"/>
  <c r="F330" i="22"/>
  <c r="E330" i="22"/>
  <c r="D330" i="22"/>
  <c r="K329" i="22"/>
  <c r="J329" i="22"/>
  <c r="I329" i="22"/>
  <c r="H329" i="22"/>
  <c r="G329" i="22"/>
  <c r="F329" i="22"/>
  <c r="E329" i="22"/>
  <c r="D329" i="22"/>
  <c r="K328" i="22"/>
  <c r="J328" i="22"/>
  <c r="I328" i="22"/>
  <c r="H328" i="22"/>
  <c r="G328" i="22"/>
  <c r="F328" i="22"/>
  <c r="E328" i="22"/>
  <c r="D328" i="22"/>
  <c r="K327" i="22"/>
  <c r="J327" i="22"/>
  <c r="I327" i="22"/>
  <c r="H327" i="22"/>
  <c r="G327" i="22"/>
  <c r="F327" i="22"/>
  <c r="E327" i="22"/>
  <c r="D327" i="22"/>
  <c r="K326" i="22"/>
  <c r="J326" i="22"/>
  <c r="I326" i="22"/>
  <c r="H326" i="22"/>
  <c r="G326" i="22"/>
  <c r="F326" i="22"/>
  <c r="E326" i="22"/>
  <c r="D326" i="22"/>
  <c r="K325" i="22"/>
  <c r="J325" i="22"/>
  <c r="I325" i="22"/>
  <c r="H325" i="22"/>
  <c r="G325" i="22"/>
  <c r="F325" i="22"/>
  <c r="E325" i="22"/>
  <c r="D325" i="22"/>
  <c r="D128" i="126"/>
  <c r="K323" i="22"/>
  <c r="J323" i="22"/>
  <c r="I323" i="22"/>
  <c r="H323" i="22"/>
  <c r="K322" i="22"/>
  <c r="J322" i="22"/>
  <c r="I322" i="22"/>
  <c r="H322" i="22"/>
  <c r="G323" i="22"/>
  <c r="F323" i="22"/>
  <c r="G322" i="22"/>
  <c r="F322" i="22"/>
  <c r="E323" i="22"/>
  <c r="D323" i="22"/>
  <c r="E322" i="22"/>
  <c r="D322" i="22"/>
  <c r="C339" i="22"/>
  <c r="C338" i="22"/>
  <c r="C337" i="22"/>
  <c r="C336" i="22"/>
  <c r="C335" i="22"/>
  <c r="C334" i="22"/>
  <c r="C333" i="22"/>
  <c r="C332" i="22"/>
  <c r="C331" i="22"/>
  <c r="C330" i="22"/>
  <c r="C329" i="22"/>
  <c r="C328" i="22"/>
  <c r="C327" i="22"/>
  <c r="C326" i="22"/>
  <c r="C325" i="22"/>
  <c r="C324" i="22"/>
  <c r="C379" i="22"/>
  <c r="C378" i="22"/>
  <c r="C377" i="22"/>
  <c r="C376" i="22"/>
  <c r="C375" i="22"/>
  <c r="C374" i="22"/>
  <c r="C373" i="22"/>
  <c r="C372" i="22"/>
  <c r="C371" i="22"/>
  <c r="C370" i="22"/>
  <c r="C369" i="22"/>
  <c r="C368" i="22"/>
  <c r="C367" i="22"/>
  <c r="C359" i="22"/>
  <c r="C358" i="22"/>
  <c r="C357" i="22"/>
  <c r="C356" i="22"/>
  <c r="C355" i="22"/>
  <c r="C354" i="22"/>
  <c r="C353" i="22"/>
  <c r="C351" i="22"/>
  <c r="C350" i="22"/>
  <c r="C349" i="22"/>
  <c r="C348" i="22"/>
  <c r="C347" i="22"/>
  <c r="C346" i="22"/>
  <c r="C345" i="22"/>
  <c r="I343" i="22"/>
  <c r="H343" i="22"/>
  <c r="G343" i="22"/>
  <c r="F343" i="22"/>
  <c r="E343" i="22"/>
  <c r="D343" i="22"/>
  <c r="I342" i="22"/>
  <c r="H342" i="22"/>
  <c r="G342" i="22"/>
  <c r="F342" i="22"/>
  <c r="E342" i="22"/>
  <c r="D342" i="22"/>
  <c r="E384" i="22"/>
  <c r="D384" i="22"/>
  <c r="E383" i="22"/>
  <c r="D383" i="22"/>
  <c r="C384" i="22"/>
  <c r="C383" i="22"/>
  <c r="E382" i="22"/>
  <c r="D382" i="22"/>
  <c r="C97" i="22"/>
  <c r="C96" i="22"/>
  <c r="C95" i="22"/>
  <c r="D93" i="22"/>
  <c r="G90" i="22"/>
  <c r="F90" i="22"/>
  <c r="I89" i="22"/>
  <c r="H89" i="22"/>
  <c r="G89" i="22"/>
  <c r="F89" i="22"/>
  <c r="E89" i="22"/>
  <c r="D89" i="22"/>
  <c r="I65" i="22"/>
  <c r="H65" i="22"/>
  <c r="G65" i="22"/>
  <c r="F65" i="22"/>
  <c r="E65" i="22"/>
  <c r="D65" i="22"/>
  <c r="E90" i="22"/>
  <c r="D90" i="22"/>
  <c r="C94" i="22"/>
  <c r="C93" i="22"/>
  <c r="E87" i="22"/>
  <c r="D87" i="22"/>
  <c r="F88" i="22"/>
  <c r="G88" i="22"/>
  <c r="G87" i="22"/>
  <c r="F87" i="22"/>
  <c r="C92" i="22"/>
  <c r="I85" i="22"/>
  <c r="H85" i="22"/>
  <c r="C88" i="22"/>
  <c r="C87" i="22"/>
  <c r="C86" i="22"/>
  <c r="C85" i="22"/>
  <c r="G83" i="22"/>
  <c r="F83" i="22"/>
  <c r="G82" i="22"/>
  <c r="F82" i="22"/>
  <c r="G81" i="22"/>
  <c r="F81" i="22"/>
  <c r="G80" i="22"/>
  <c r="F80" i="22"/>
  <c r="C83" i="22"/>
  <c r="C82" i="22"/>
  <c r="C81" i="22"/>
  <c r="C80" i="22"/>
  <c r="C79" i="22"/>
  <c r="G78" i="22"/>
  <c r="F78" i="22"/>
  <c r="C78" i="22"/>
  <c r="E75" i="22"/>
  <c r="D75" i="22"/>
  <c r="I74" i="22"/>
  <c r="H74" i="22"/>
  <c r="C75" i="22"/>
  <c r="C74" i="22"/>
  <c r="G71" i="22"/>
  <c r="F71" i="22"/>
  <c r="E71" i="22"/>
  <c r="D71" i="22"/>
  <c r="E70" i="22"/>
  <c r="D70" i="22"/>
  <c r="C72" i="22"/>
  <c r="C71" i="22"/>
  <c r="C70" i="22"/>
  <c r="C68" i="22"/>
  <c r="I66" i="22"/>
  <c r="H66" i="22"/>
  <c r="G66" i="22"/>
  <c r="F66" i="22"/>
  <c r="E66" i="22"/>
  <c r="D66" i="22"/>
  <c r="C61" i="22"/>
  <c r="C64" i="22"/>
  <c r="C63" i="22"/>
  <c r="C62" i="22"/>
  <c r="C60" i="22"/>
  <c r="C59" i="22"/>
  <c r="C58" i="22"/>
  <c r="C57" i="22"/>
  <c r="C56" i="22"/>
  <c r="C55" i="22"/>
  <c r="C47" i="22"/>
  <c r="C53" i="22"/>
  <c r="C54" i="22"/>
  <c r="C52" i="22"/>
  <c r="C51" i="22"/>
  <c r="C50" i="22"/>
  <c r="C49" i="22"/>
  <c r="C48" i="22"/>
  <c r="I45" i="22"/>
  <c r="H45" i="22"/>
  <c r="G45" i="22"/>
  <c r="F45" i="22"/>
  <c r="H44" i="22"/>
  <c r="G44" i="22"/>
  <c r="F44" i="22"/>
  <c r="D44" i="22"/>
  <c r="E44" i="22"/>
  <c r="H20" i="22"/>
  <c r="G20" i="22"/>
  <c r="C20" i="22"/>
  <c r="F19" i="22"/>
  <c r="E19" i="22"/>
  <c r="D19" i="22"/>
  <c r="F18" i="22"/>
  <c r="E18" i="22"/>
  <c r="D18" i="22"/>
  <c r="C19" i="22"/>
  <c r="C18" i="22"/>
  <c r="K17" i="22"/>
  <c r="I17" i="22"/>
  <c r="L16" i="22"/>
  <c r="K16" i="22"/>
  <c r="J16" i="22"/>
  <c r="I16" i="22"/>
  <c r="L15" i="22"/>
  <c r="K15" i="22"/>
  <c r="J15" i="22"/>
  <c r="L14" i="22"/>
  <c r="K14" i="22"/>
  <c r="J14" i="22"/>
  <c r="C17" i="22"/>
  <c r="F16" i="22"/>
  <c r="E16" i="22"/>
  <c r="D16" i="22"/>
  <c r="H17" i="22"/>
  <c r="G17" i="22"/>
  <c r="C16" i="22"/>
  <c r="F15" i="22"/>
  <c r="E15" i="22"/>
  <c r="D15" i="22"/>
  <c r="C15" i="22"/>
  <c r="I14" i="22"/>
  <c r="H14" i="22"/>
  <c r="G14" i="22"/>
  <c r="F14" i="22"/>
  <c r="E14" i="22"/>
  <c r="D14" i="22"/>
  <c r="H11" i="22"/>
  <c r="D11" i="22"/>
  <c r="C11" i="22"/>
  <c r="C10" i="22"/>
  <c r="C9" i="22"/>
  <c r="J10" i="22"/>
  <c r="J9" i="22"/>
  <c r="F10" i="22"/>
  <c r="F9" i="22"/>
  <c r="I8" i="22"/>
  <c r="I7" i="22"/>
  <c r="F8" i="22"/>
  <c r="F7" i="22"/>
  <c r="E8" i="22"/>
  <c r="E7" i="22"/>
  <c r="L110" i="130" l="1"/>
  <c r="G97" i="22" s="1"/>
  <c r="K110" i="130"/>
  <c r="F97" i="22" s="1"/>
  <c r="G110" i="130"/>
  <c r="E97" i="22" s="1"/>
  <c r="G109" i="130"/>
  <c r="E96" i="22" s="1"/>
  <c r="F110" i="130"/>
  <c r="D97" i="22" s="1"/>
  <c r="F109" i="130"/>
  <c r="D96" i="22" s="1"/>
  <c r="L103" i="130"/>
  <c r="G94" i="22" s="1"/>
  <c r="K103" i="130"/>
  <c r="F94" i="22" s="1"/>
  <c r="G103" i="130"/>
  <c r="E94" i="22" s="1"/>
  <c r="G102" i="130"/>
  <c r="E93" i="22" s="1"/>
  <c r="F103" i="130"/>
  <c r="D94" i="22" s="1"/>
  <c r="T7" i="126" l="1"/>
  <c r="M30" i="126"/>
  <c r="L30" i="126"/>
  <c r="M29" i="126"/>
  <c r="L29" i="126"/>
  <c r="M24" i="126"/>
  <c r="L24" i="126"/>
  <c r="M23" i="126"/>
  <c r="L23" i="126"/>
  <c r="M19" i="126"/>
  <c r="L19" i="126"/>
  <c r="M18" i="126"/>
  <c r="L18" i="126"/>
  <c r="M15" i="126"/>
  <c r="L15" i="126"/>
  <c r="M13" i="126"/>
  <c r="L13" i="126"/>
  <c r="M12" i="126"/>
  <c r="L12" i="126"/>
  <c r="M10" i="126"/>
  <c r="L10" i="126"/>
  <c r="M9" i="126"/>
  <c r="L9" i="126"/>
  <c r="M8" i="126"/>
  <c r="L8" i="126"/>
  <c r="M7" i="126"/>
  <c r="L7" i="126"/>
  <c r="U30" i="126" l="1"/>
  <c r="T30" i="126"/>
  <c r="Q30" i="126"/>
  <c r="P30" i="126"/>
  <c r="F30" i="126"/>
  <c r="D30" i="126"/>
  <c r="U29" i="126"/>
  <c r="T29" i="126"/>
  <c r="Q29" i="126"/>
  <c r="P29" i="126"/>
  <c r="F29" i="126"/>
  <c r="D29" i="126"/>
  <c r="U24" i="126"/>
  <c r="T24" i="126"/>
  <c r="Q24" i="126"/>
  <c r="P24" i="126"/>
  <c r="U23" i="126"/>
  <c r="T23" i="126"/>
  <c r="Q23" i="126"/>
  <c r="P23" i="126"/>
  <c r="U19" i="126"/>
  <c r="T19" i="126"/>
  <c r="Q19" i="126"/>
  <c r="P19" i="126"/>
  <c r="F19" i="126"/>
  <c r="D19" i="126"/>
  <c r="U18" i="126"/>
  <c r="T18" i="126"/>
  <c r="Q18" i="126"/>
  <c r="P18" i="126"/>
  <c r="F18" i="126"/>
  <c r="D18" i="126"/>
  <c r="U15" i="126"/>
  <c r="T15" i="126"/>
  <c r="Q15" i="126"/>
  <c r="P15" i="126"/>
  <c r="F15" i="126"/>
  <c r="D15" i="126"/>
  <c r="U13" i="126"/>
  <c r="T13" i="126"/>
  <c r="Q13" i="126"/>
  <c r="P13" i="126"/>
  <c r="F13" i="126"/>
  <c r="D13" i="126"/>
  <c r="U12" i="126"/>
  <c r="T12" i="126"/>
  <c r="Q12" i="126"/>
  <c r="P12" i="126"/>
  <c r="F12" i="126"/>
  <c r="D12" i="126"/>
  <c r="U10" i="126"/>
  <c r="T10" i="126"/>
  <c r="Q10" i="126"/>
  <c r="P10" i="126"/>
  <c r="F10" i="126"/>
  <c r="D10" i="126"/>
  <c r="U9" i="126"/>
  <c r="T9" i="126"/>
  <c r="Q9" i="126"/>
  <c r="P9" i="126"/>
  <c r="F9" i="126"/>
  <c r="D9" i="126"/>
  <c r="U8" i="126"/>
  <c r="T8" i="126"/>
  <c r="Q8" i="126"/>
  <c r="P8" i="126"/>
  <c r="F8" i="126"/>
  <c r="D8" i="126"/>
  <c r="U7" i="126"/>
  <c r="Q7" i="126"/>
  <c r="P7" i="126"/>
  <c r="F7" i="126"/>
  <c r="D7" i="126"/>
  <c r="N72" i="118" l="1"/>
  <c r="L72" i="118"/>
  <c r="O71" i="118"/>
  <c r="N71" i="118"/>
  <c r="M71" i="118"/>
  <c r="L71" i="118"/>
  <c r="O70" i="118"/>
  <c r="N70" i="118"/>
  <c r="M70" i="118"/>
  <c r="L70" i="118"/>
  <c r="O69" i="118"/>
  <c r="N69" i="118"/>
  <c r="M69" i="118"/>
  <c r="L69" i="118"/>
  <c r="O67" i="118"/>
  <c r="N67" i="118"/>
  <c r="M67" i="118"/>
  <c r="L67" i="118"/>
  <c r="O65" i="118"/>
  <c r="N65" i="118"/>
  <c r="M65" i="118"/>
  <c r="L65" i="118"/>
  <c r="O64" i="118"/>
  <c r="N64" i="118"/>
  <c r="M64" i="118"/>
  <c r="L64" i="118"/>
  <c r="O63" i="118"/>
  <c r="N63" i="118"/>
  <c r="M63" i="118"/>
  <c r="L63" i="118"/>
  <c r="O60" i="118"/>
  <c r="N60" i="118"/>
  <c r="M60" i="118"/>
  <c r="L60" i="118"/>
  <c r="O59" i="118"/>
  <c r="N59" i="118"/>
  <c r="M59" i="118"/>
  <c r="L59" i="118"/>
  <c r="O57" i="118"/>
  <c r="N57" i="118"/>
  <c r="M57" i="118"/>
  <c r="L57" i="118"/>
  <c r="O56" i="118"/>
  <c r="N56" i="118"/>
  <c r="M56" i="118"/>
  <c r="L56" i="118"/>
  <c r="O46" i="118"/>
  <c r="N46" i="118"/>
  <c r="M46" i="118"/>
  <c r="L46" i="118"/>
  <c r="O45" i="118"/>
  <c r="N45" i="118"/>
  <c r="M45" i="118"/>
  <c r="L45" i="118"/>
  <c r="O54" i="118"/>
  <c r="N54" i="118"/>
  <c r="M54" i="118"/>
  <c r="L54" i="118"/>
  <c r="O53" i="118"/>
  <c r="N53" i="118"/>
  <c r="M53" i="118"/>
  <c r="L53" i="118"/>
  <c r="O52" i="118"/>
  <c r="N52" i="118"/>
  <c r="M52" i="118"/>
  <c r="L52" i="118"/>
  <c r="O51" i="118"/>
  <c r="N51" i="118"/>
  <c r="M51" i="118"/>
  <c r="L51" i="118"/>
  <c r="O50" i="118"/>
  <c r="N50" i="118"/>
  <c r="M50" i="118"/>
  <c r="L50" i="118"/>
  <c r="O49" i="118"/>
  <c r="N49" i="118"/>
  <c r="M49" i="118"/>
  <c r="L49" i="118"/>
  <c r="O48" i="118"/>
  <c r="N48" i="118"/>
  <c r="M48" i="118"/>
  <c r="L48" i="118"/>
  <c r="O44" i="118"/>
  <c r="N44" i="118"/>
  <c r="M44" i="118"/>
  <c r="L44" i="118"/>
  <c r="L6" i="118"/>
  <c r="C6" i="118"/>
  <c r="D6" i="118"/>
  <c r="E6" i="118"/>
  <c r="F6" i="118"/>
  <c r="G6" i="118"/>
  <c r="H6" i="118"/>
  <c r="O110" i="130" l="1"/>
  <c r="N110" i="130"/>
  <c r="M110" i="130"/>
  <c r="O109" i="130"/>
  <c r="N109" i="130"/>
  <c r="M109" i="130"/>
  <c r="M107" i="130" s="1"/>
  <c r="J107" i="130"/>
  <c r="I107" i="130"/>
  <c r="H107" i="130"/>
  <c r="E107" i="130"/>
  <c r="D107" i="130"/>
  <c r="C107" i="130"/>
  <c r="O103" i="130"/>
  <c r="N103" i="130"/>
  <c r="M103" i="130"/>
  <c r="O102" i="130"/>
  <c r="N102" i="130"/>
  <c r="N100" i="130" s="1"/>
  <c r="M102" i="130"/>
  <c r="J100" i="130"/>
  <c r="I100" i="130"/>
  <c r="H100" i="130"/>
  <c r="E100" i="130"/>
  <c r="D100" i="130"/>
  <c r="C100" i="130"/>
  <c r="N36" i="118"/>
  <c r="L36" i="118"/>
  <c r="O31" i="118"/>
  <c r="N31" i="118"/>
  <c r="M31" i="118"/>
  <c r="L31" i="118"/>
  <c r="O25" i="118"/>
  <c r="N25" i="118"/>
  <c r="M25" i="118"/>
  <c r="L25" i="118"/>
  <c r="O24" i="118"/>
  <c r="N24" i="118"/>
  <c r="M24" i="118"/>
  <c r="L24" i="118"/>
  <c r="O21" i="118"/>
  <c r="N21" i="118"/>
  <c r="M21" i="118"/>
  <c r="L21" i="118"/>
  <c r="I15" i="22" s="1"/>
  <c r="O18" i="118"/>
  <c r="N18" i="118"/>
  <c r="M18" i="118"/>
  <c r="L18" i="118"/>
  <c r="O10" i="118"/>
  <c r="N10" i="118"/>
  <c r="M10" i="118"/>
  <c r="L10" i="118"/>
  <c r="O6" i="118"/>
  <c r="O37" i="118" s="1"/>
  <c r="N6" i="118"/>
  <c r="M6" i="118"/>
  <c r="L37" i="118"/>
  <c r="O100" i="130" l="1"/>
  <c r="O107" i="130"/>
  <c r="N107" i="130"/>
  <c r="M100" i="130"/>
  <c r="M37" i="118"/>
  <c r="N37" i="118"/>
  <c r="C33" i="107"/>
  <c r="C27" i="107"/>
  <c r="L269" i="128" l="1"/>
  <c r="G307" i="22" s="1"/>
  <c r="K269" i="128"/>
  <c r="F307" i="22" s="1"/>
  <c r="J269" i="128"/>
  <c r="E307" i="22" s="1"/>
  <c r="L268" i="128"/>
  <c r="G306" i="22" s="1"/>
  <c r="K268" i="128"/>
  <c r="F306" i="22" s="1"/>
  <c r="J268" i="128"/>
  <c r="E306" i="22" s="1"/>
  <c r="L267" i="128"/>
  <c r="G305" i="22" s="1"/>
  <c r="K267" i="128"/>
  <c r="F305" i="22" s="1"/>
  <c r="J267" i="128"/>
  <c r="E305" i="22" s="1"/>
  <c r="L265" i="128"/>
  <c r="G304" i="22" s="1"/>
  <c r="K265" i="128"/>
  <c r="F304" i="22" s="1"/>
  <c r="J265" i="128"/>
  <c r="E304" i="22" s="1"/>
  <c r="L264" i="128"/>
  <c r="G303" i="22" s="1"/>
  <c r="K264" i="128"/>
  <c r="F303" i="22" s="1"/>
  <c r="J264" i="128"/>
  <c r="E303" i="22" s="1"/>
  <c r="L262" i="128"/>
  <c r="G301" i="22" s="1"/>
  <c r="K262" i="128"/>
  <c r="F301" i="22" s="1"/>
  <c r="J262" i="128"/>
  <c r="E301" i="22" s="1"/>
  <c r="L261" i="128"/>
  <c r="G300" i="22" s="1"/>
  <c r="K261" i="128"/>
  <c r="F300" i="22" s="1"/>
  <c r="J261" i="128"/>
  <c r="E300" i="22" s="1"/>
  <c r="L203" i="128"/>
  <c r="G265" i="22" s="1"/>
  <c r="K203" i="128"/>
  <c r="F265" i="22" s="1"/>
  <c r="J203" i="128"/>
  <c r="E265" i="22" s="1"/>
  <c r="L202" i="128"/>
  <c r="G264" i="22" s="1"/>
  <c r="K202" i="128"/>
  <c r="F264" i="22" s="1"/>
  <c r="J202" i="128"/>
  <c r="E264" i="22" s="1"/>
  <c r="L201" i="128"/>
  <c r="G263" i="22" s="1"/>
  <c r="K201" i="128"/>
  <c r="F263" i="22" s="1"/>
  <c r="J201" i="128"/>
  <c r="E263" i="22" s="1"/>
  <c r="L199" i="128"/>
  <c r="G262" i="22" s="1"/>
  <c r="K199" i="128"/>
  <c r="F262" i="22" s="1"/>
  <c r="J199" i="128"/>
  <c r="E262" i="22" s="1"/>
  <c r="L198" i="128"/>
  <c r="G261" i="22" s="1"/>
  <c r="K198" i="128"/>
  <c r="F261" i="22" s="1"/>
  <c r="J198" i="128"/>
  <c r="E261" i="22" s="1"/>
  <c r="L196" i="128"/>
  <c r="G259" i="22" s="1"/>
  <c r="K196" i="128"/>
  <c r="F259" i="22" s="1"/>
  <c r="J196" i="128"/>
  <c r="E259" i="22" s="1"/>
  <c r="L195" i="128"/>
  <c r="G258" i="22" s="1"/>
  <c r="K195" i="128"/>
  <c r="F258" i="22" s="1"/>
  <c r="J195" i="128"/>
  <c r="E258" i="22" s="1"/>
  <c r="L191" i="128"/>
  <c r="G254" i="22" s="1"/>
  <c r="K191" i="128"/>
  <c r="F254" i="22" s="1"/>
  <c r="J191" i="128"/>
  <c r="E254" i="22" s="1"/>
  <c r="L190" i="128"/>
  <c r="G253" i="22" s="1"/>
  <c r="K190" i="128"/>
  <c r="F253" i="22" s="1"/>
  <c r="J190" i="128"/>
  <c r="E253" i="22" s="1"/>
  <c r="L189" i="128"/>
  <c r="G252" i="22" s="1"/>
  <c r="K189" i="128"/>
  <c r="F252" i="22" s="1"/>
  <c r="J189" i="128"/>
  <c r="E252" i="22" s="1"/>
  <c r="L187" i="128"/>
  <c r="G251" i="22" s="1"/>
  <c r="K187" i="128"/>
  <c r="F251" i="22" s="1"/>
  <c r="J187" i="128"/>
  <c r="E251" i="22" s="1"/>
  <c r="L186" i="128"/>
  <c r="G250" i="22" s="1"/>
  <c r="K186" i="128"/>
  <c r="F250" i="22" s="1"/>
  <c r="J186" i="128"/>
  <c r="E250" i="22" s="1"/>
  <c r="L137" i="128"/>
  <c r="G214" i="22" s="1"/>
  <c r="K137" i="128"/>
  <c r="F214" i="22" s="1"/>
  <c r="J137" i="128"/>
  <c r="E214" i="22" s="1"/>
  <c r="L136" i="128"/>
  <c r="G213" i="22" s="1"/>
  <c r="K136" i="128"/>
  <c r="F213" i="22" s="1"/>
  <c r="J136" i="128"/>
  <c r="E213" i="22" s="1"/>
  <c r="L135" i="128"/>
  <c r="G212" i="22" s="1"/>
  <c r="K135" i="128"/>
  <c r="F212" i="22" s="1"/>
  <c r="J135" i="128"/>
  <c r="E212" i="22" s="1"/>
  <c r="L133" i="128"/>
  <c r="G211" i="22" s="1"/>
  <c r="K133" i="128"/>
  <c r="F211" i="22" s="1"/>
  <c r="J133" i="128"/>
  <c r="E211" i="22" s="1"/>
  <c r="L132" i="128"/>
  <c r="G210" i="22" s="1"/>
  <c r="K132" i="128"/>
  <c r="F210" i="22" s="1"/>
  <c r="J132" i="128"/>
  <c r="E210" i="22" s="1"/>
  <c r="L130" i="128"/>
  <c r="G208" i="22" s="1"/>
  <c r="K130" i="128"/>
  <c r="F208" i="22" s="1"/>
  <c r="J130" i="128"/>
  <c r="E208" i="22" s="1"/>
  <c r="L129" i="128"/>
  <c r="G207" i="22" s="1"/>
  <c r="K129" i="128"/>
  <c r="F207" i="22" s="1"/>
  <c r="J129" i="128"/>
  <c r="E207" i="22" s="1"/>
  <c r="L125" i="128"/>
  <c r="G203" i="22" s="1"/>
  <c r="K125" i="128"/>
  <c r="F203" i="22" s="1"/>
  <c r="J125" i="128"/>
  <c r="E203" i="22" s="1"/>
  <c r="L124" i="128"/>
  <c r="G202" i="22" s="1"/>
  <c r="K124" i="128"/>
  <c r="F202" i="22" s="1"/>
  <c r="J124" i="128"/>
  <c r="E202" i="22" s="1"/>
  <c r="L123" i="128"/>
  <c r="G201" i="22" s="1"/>
  <c r="K123" i="128"/>
  <c r="F201" i="22" s="1"/>
  <c r="J123" i="128"/>
  <c r="E201" i="22" s="1"/>
  <c r="L121" i="128"/>
  <c r="G200" i="22" s="1"/>
  <c r="K121" i="128"/>
  <c r="F200" i="22" s="1"/>
  <c r="J121" i="128"/>
  <c r="E200" i="22" s="1"/>
  <c r="L120" i="128"/>
  <c r="G199" i="22" s="1"/>
  <c r="K120" i="128"/>
  <c r="F199" i="22" s="1"/>
  <c r="J120" i="128"/>
  <c r="E199" i="22" s="1"/>
  <c r="U22" i="107"/>
  <c r="R22" i="107"/>
  <c r="O22" i="107"/>
  <c r="L22" i="107"/>
  <c r="K21" i="107"/>
  <c r="J21" i="107"/>
  <c r="I23" i="107"/>
  <c r="I22" i="107"/>
  <c r="I21" i="107"/>
  <c r="F22" i="107"/>
  <c r="E21" i="107"/>
  <c r="D21" i="107"/>
  <c r="C23" i="107"/>
  <c r="C22" i="107"/>
  <c r="C21" i="107"/>
  <c r="U11" i="107"/>
  <c r="R11" i="107"/>
  <c r="O11" i="107"/>
  <c r="L11" i="107"/>
  <c r="K10" i="107"/>
  <c r="J10" i="107"/>
  <c r="I12" i="107"/>
  <c r="I11" i="107"/>
  <c r="I10" i="107"/>
  <c r="F11" i="107"/>
  <c r="E10" i="107"/>
  <c r="D10" i="107"/>
  <c r="C12" i="107"/>
  <c r="C11" i="107"/>
  <c r="C10" i="107"/>
  <c r="G102" i="22" l="1"/>
  <c r="F102" i="22"/>
  <c r="G6" i="128"/>
  <c r="E18" i="128"/>
  <c r="E6" i="128"/>
  <c r="J6" i="128"/>
  <c r="E102" i="22" s="1"/>
  <c r="F6" i="128"/>
  <c r="J91" i="130" l="1"/>
  <c r="L91" i="130" s="1"/>
  <c r="G86" i="22" s="1"/>
  <c r="I91" i="130"/>
  <c r="J60" i="130"/>
  <c r="I60" i="130"/>
  <c r="X72" i="130"/>
  <c r="Z72" i="130" s="1"/>
  <c r="W72" i="130"/>
  <c r="V73" i="130"/>
  <c r="X42" i="130"/>
  <c r="W42" i="130"/>
  <c r="V42" i="130"/>
  <c r="X91" i="130"/>
  <c r="W91" i="130"/>
  <c r="Y91" i="130" s="1"/>
  <c r="X29" i="130"/>
  <c r="W29" i="130"/>
  <c r="V29" i="130"/>
  <c r="J29" i="130"/>
  <c r="I29" i="130"/>
  <c r="H29" i="130"/>
  <c r="E29" i="130"/>
  <c r="G91" i="130" s="1"/>
  <c r="E86" i="22" s="1"/>
  <c r="D29" i="130"/>
  <c r="F91" i="130" s="1"/>
  <c r="D86" i="22" s="1"/>
  <c r="C29" i="130"/>
  <c r="X10" i="130"/>
  <c r="W10" i="130"/>
  <c r="V10" i="130"/>
  <c r="U10" i="130"/>
  <c r="T10" i="130"/>
  <c r="O47" i="118"/>
  <c r="O55" i="118"/>
  <c r="N55" i="118"/>
  <c r="M55" i="118"/>
  <c r="L55" i="118"/>
  <c r="H55" i="118"/>
  <c r="G55" i="118"/>
  <c r="F55" i="118"/>
  <c r="H18" i="118"/>
  <c r="G18" i="118"/>
  <c r="F18" i="118"/>
  <c r="Z91" i="130" l="1"/>
  <c r="Y72" i="130"/>
  <c r="K91" i="130"/>
  <c r="F86" i="22" s="1"/>
  <c r="N47" i="118"/>
  <c r="M47" i="118"/>
  <c r="L47" i="118"/>
  <c r="K48" i="118"/>
  <c r="K47" i="118" s="1"/>
  <c r="J48" i="118"/>
  <c r="J47" i="118" s="1"/>
  <c r="I48" i="118"/>
  <c r="I47" i="118" s="1"/>
  <c r="H47" i="118"/>
  <c r="G47" i="118"/>
  <c r="F47" i="118"/>
  <c r="E47" i="118"/>
  <c r="D47" i="118"/>
  <c r="C47" i="118"/>
  <c r="K11" i="118"/>
  <c r="K10" i="118" s="1"/>
  <c r="J11" i="118"/>
  <c r="J10" i="118" s="1"/>
  <c r="I11" i="118"/>
  <c r="I10" i="118" s="1"/>
  <c r="H10" i="118"/>
  <c r="G10" i="118"/>
  <c r="F10" i="118"/>
  <c r="E10" i="118"/>
  <c r="D10" i="118"/>
  <c r="C10" i="118"/>
  <c r="I42" i="129" l="1"/>
  <c r="I375" i="22" s="1"/>
  <c r="H42" i="129"/>
  <c r="H375" i="22" s="1"/>
  <c r="G42" i="129"/>
  <c r="G375" i="22" s="1"/>
  <c r="F42" i="129"/>
  <c r="F375" i="22" s="1"/>
  <c r="D42" i="129"/>
  <c r="D375" i="22" s="1"/>
  <c r="I25" i="129"/>
  <c r="I361" i="22" s="1"/>
  <c r="H25" i="129"/>
  <c r="H361" i="22" s="1"/>
  <c r="G25" i="129"/>
  <c r="G361" i="22" s="1"/>
  <c r="F25" i="129"/>
  <c r="F361" i="22" s="1"/>
  <c r="D25" i="129"/>
  <c r="D361" i="22" s="1"/>
  <c r="B25" i="129"/>
  <c r="C361" i="22" s="1"/>
  <c r="I34" i="129"/>
  <c r="H34" i="129"/>
  <c r="G34" i="129"/>
  <c r="F34" i="129"/>
  <c r="D34" i="129"/>
  <c r="I17" i="129"/>
  <c r="H17" i="129"/>
  <c r="G17" i="129"/>
  <c r="F17" i="129"/>
  <c r="D17" i="129"/>
  <c r="I6" i="129"/>
  <c r="H6" i="129"/>
  <c r="G6" i="129"/>
  <c r="F6" i="129"/>
  <c r="D6" i="129"/>
  <c r="C6" i="129"/>
  <c r="E36" i="129"/>
  <c r="E369" i="22" s="1"/>
  <c r="E19" i="129"/>
  <c r="E355" i="22" s="1"/>
  <c r="E8" i="129"/>
  <c r="E347" i="22" s="1"/>
  <c r="H241" i="128"/>
  <c r="G241" i="128"/>
  <c r="F241" i="128"/>
  <c r="H175" i="128"/>
  <c r="G175" i="128"/>
  <c r="F175" i="128"/>
  <c r="H163" i="128"/>
  <c r="G163" i="128"/>
  <c r="F163" i="128"/>
  <c r="H87" i="128"/>
  <c r="G87" i="128"/>
  <c r="F87" i="128"/>
  <c r="H65" i="128"/>
  <c r="G65" i="128"/>
  <c r="F65" i="128"/>
  <c r="H53" i="128"/>
  <c r="G53" i="128"/>
  <c r="F53" i="128"/>
  <c r="H41" i="128"/>
  <c r="G41" i="128"/>
  <c r="F41" i="128"/>
  <c r="H29" i="128"/>
  <c r="G29" i="128"/>
  <c r="F29" i="128"/>
  <c r="L287" i="128"/>
  <c r="G319" i="22" s="1"/>
  <c r="K287" i="128"/>
  <c r="F319" i="22" s="1"/>
  <c r="J287" i="128"/>
  <c r="E319" i="22" s="1"/>
  <c r="L243" i="128"/>
  <c r="G288" i="22" s="1"/>
  <c r="K243" i="128"/>
  <c r="F288" i="22" s="1"/>
  <c r="J243" i="128"/>
  <c r="E288" i="22" s="1"/>
  <c r="L221" i="128"/>
  <c r="G278" i="22" s="1"/>
  <c r="K221" i="128"/>
  <c r="F278" i="22" s="1"/>
  <c r="J221" i="128"/>
  <c r="E278" i="22" s="1"/>
  <c r="L209" i="128"/>
  <c r="G270" i="22" s="1"/>
  <c r="K209" i="128"/>
  <c r="F270" i="22" s="1"/>
  <c r="J209" i="128"/>
  <c r="E270" i="22" s="1"/>
  <c r="L177" i="128"/>
  <c r="G242" i="22" s="1"/>
  <c r="K177" i="128"/>
  <c r="F242" i="22" s="1"/>
  <c r="J177" i="128"/>
  <c r="E242" i="22" s="1"/>
  <c r="L165" i="128"/>
  <c r="G232" i="22" s="1"/>
  <c r="K165" i="128"/>
  <c r="F232" i="22" s="1"/>
  <c r="J165" i="128"/>
  <c r="E232" i="22" s="1"/>
  <c r="L155" i="128"/>
  <c r="G227" i="22" s="1"/>
  <c r="K155" i="128"/>
  <c r="F227" i="22" s="1"/>
  <c r="J155" i="128"/>
  <c r="E227" i="22" s="1"/>
  <c r="L143" i="128"/>
  <c r="G219" i="22" s="1"/>
  <c r="K143" i="128"/>
  <c r="F219" i="22" s="1"/>
  <c r="J143" i="128"/>
  <c r="E219" i="22" s="1"/>
  <c r="L111" i="128"/>
  <c r="G192" i="22" s="1"/>
  <c r="K111" i="128"/>
  <c r="F192" i="22" s="1"/>
  <c r="J111" i="128"/>
  <c r="E192" i="22" s="1"/>
  <c r="L99" i="128"/>
  <c r="G183" i="22" s="1"/>
  <c r="K99" i="128"/>
  <c r="F183" i="22" s="1"/>
  <c r="J99" i="128"/>
  <c r="E183" i="22" s="1"/>
  <c r="L89" i="128"/>
  <c r="G174" i="22" s="1"/>
  <c r="K89" i="128"/>
  <c r="F174" i="22" s="1"/>
  <c r="J89" i="128"/>
  <c r="E174" i="22" s="1"/>
  <c r="L67" i="128"/>
  <c r="G158" i="22" s="1"/>
  <c r="K67" i="128"/>
  <c r="F158" i="22" s="1"/>
  <c r="J67" i="128"/>
  <c r="E158" i="22" s="1"/>
  <c r="L55" i="128"/>
  <c r="G146" i="22" s="1"/>
  <c r="K55" i="128"/>
  <c r="F146" i="22" s="1"/>
  <c r="J55" i="128"/>
  <c r="E146" i="22" s="1"/>
  <c r="E29" i="128"/>
  <c r="H6" i="128"/>
  <c r="H18" i="128"/>
  <c r="G18" i="128"/>
  <c r="F18" i="128"/>
  <c r="L43" i="128"/>
  <c r="G137" i="22" s="1"/>
  <c r="K43" i="128"/>
  <c r="F137" i="22" s="1"/>
  <c r="J43" i="128"/>
  <c r="E137" i="22" s="1"/>
  <c r="E43" i="128"/>
  <c r="I43" i="128" s="1"/>
  <c r="D137" i="22" s="1"/>
  <c r="L31" i="128"/>
  <c r="G125" i="22" s="1"/>
  <c r="K31" i="128"/>
  <c r="F125" i="22" s="1"/>
  <c r="J31" i="128"/>
  <c r="E125" i="22" s="1"/>
  <c r="E31" i="128"/>
  <c r="I31" i="128" s="1"/>
  <c r="D125" i="22" s="1"/>
  <c r="I20" i="128"/>
  <c r="D116" i="22" s="1"/>
  <c r="I8" i="128"/>
  <c r="D104" i="22" s="1"/>
  <c r="J15" i="130"/>
  <c r="J46" i="130" s="1"/>
  <c r="I15" i="130"/>
  <c r="I77" i="130" s="1"/>
  <c r="H15" i="130"/>
  <c r="E15" i="130"/>
  <c r="D15" i="130"/>
  <c r="D77" i="130" s="1"/>
  <c r="C15" i="130"/>
  <c r="E67" i="128" l="1"/>
  <c r="I67" i="128" s="1"/>
  <c r="D158" i="22" s="1"/>
  <c r="E55" i="128"/>
  <c r="E77" i="130"/>
  <c r="J77" i="130"/>
  <c r="I46" i="130"/>
  <c r="J36" i="118"/>
  <c r="I36" i="118"/>
  <c r="B36" i="118"/>
  <c r="K33" i="118"/>
  <c r="J33" i="118"/>
  <c r="I33" i="118"/>
  <c r="K32" i="118"/>
  <c r="J32" i="118"/>
  <c r="I32" i="118"/>
  <c r="H31" i="118"/>
  <c r="G31" i="118"/>
  <c r="F31" i="118"/>
  <c r="E31" i="118"/>
  <c r="D31" i="118"/>
  <c r="C31" i="118"/>
  <c r="C37" i="118" s="1"/>
  <c r="K28" i="118"/>
  <c r="J28" i="118"/>
  <c r="I28" i="118"/>
  <c r="K27" i="118"/>
  <c r="J27" i="118"/>
  <c r="I27" i="118"/>
  <c r="K26" i="118"/>
  <c r="J26" i="118"/>
  <c r="I26" i="118"/>
  <c r="H25" i="118"/>
  <c r="G25" i="118"/>
  <c r="F25" i="118"/>
  <c r="H24" i="118"/>
  <c r="G24" i="118"/>
  <c r="F24" i="118"/>
  <c r="B24" i="118"/>
  <c r="K23" i="118"/>
  <c r="J23" i="118"/>
  <c r="I23" i="118"/>
  <c r="K22" i="118"/>
  <c r="J22" i="118"/>
  <c r="I22" i="118"/>
  <c r="H21" i="118"/>
  <c r="G21" i="118"/>
  <c r="F21" i="118"/>
  <c r="B21" i="118"/>
  <c r="K20" i="118"/>
  <c r="J20" i="118"/>
  <c r="I20" i="118"/>
  <c r="K19" i="118"/>
  <c r="J19" i="118"/>
  <c r="I19" i="118"/>
  <c r="K18" i="118"/>
  <c r="J18" i="118"/>
  <c r="I18" i="118"/>
  <c r="K17" i="118"/>
  <c r="J17" i="118"/>
  <c r="I17" i="118"/>
  <c r="K16" i="118"/>
  <c r="J16" i="118"/>
  <c r="I16" i="118"/>
  <c r="K15" i="118"/>
  <c r="J15" i="118"/>
  <c r="I15" i="118"/>
  <c r="K14" i="118"/>
  <c r="J14" i="118"/>
  <c r="I14" i="118"/>
  <c r="K13" i="118"/>
  <c r="J13" i="118"/>
  <c r="I13" i="118"/>
  <c r="K9" i="118"/>
  <c r="J9" i="118"/>
  <c r="I9" i="118"/>
  <c r="K8" i="118"/>
  <c r="J8" i="118"/>
  <c r="I8" i="118"/>
  <c r="K7" i="118"/>
  <c r="J7" i="118"/>
  <c r="I7" i="118"/>
  <c r="E37" i="118"/>
  <c r="E89" i="128" l="1"/>
  <c r="E111" i="128" s="1"/>
  <c r="E77" i="128"/>
  <c r="I55" i="128"/>
  <c r="D146" i="22" s="1"/>
  <c r="K6" i="118"/>
  <c r="I6" i="118"/>
  <c r="J6" i="118"/>
  <c r="D37" i="118"/>
  <c r="H37" i="118"/>
  <c r="G37" i="118"/>
  <c r="F37" i="118"/>
  <c r="J25" i="118"/>
  <c r="K31" i="118"/>
  <c r="K25" i="118"/>
  <c r="K37" i="118" s="1"/>
  <c r="I25" i="118"/>
  <c r="J31" i="118"/>
  <c r="I31" i="118"/>
  <c r="I89" i="128" l="1"/>
  <c r="D174" i="22" s="1"/>
  <c r="E99" i="128"/>
  <c r="I111" i="128"/>
  <c r="D192" i="22" s="1"/>
  <c r="E133" i="128"/>
  <c r="J37" i="118"/>
  <c r="I37" i="118"/>
  <c r="F48" i="113"/>
  <c r="E155" i="128" l="1"/>
  <c r="I133" i="128"/>
  <c r="D211" i="22" s="1"/>
  <c r="I99" i="128"/>
  <c r="D183" i="22" s="1"/>
  <c r="E121" i="128"/>
  <c r="K48" i="113"/>
  <c r="I64" i="113"/>
  <c r="D64" i="113"/>
  <c r="I121" i="128" l="1"/>
  <c r="D200" i="22" s="1"/>
  <c r="E143" i="128"/>
  <c r="I155" i="128"/>
  <c r="D227" i="22" s="1"/>
  <c r="E177" i="128"/>
  <c r="K46" i="113"/>
  <c r="F46" i="113"/>
  <c r="L40" i="113"/>
  <c r="K40" i="113"/>
  <c r="J40" i="113"/>
  <c r="F40" i="113"/>
  <c r="E40" i="113"/>
  <c r="G40" i="113"/>
  <c r="I177" i="128" l="1"/>
  <c r="D242" i="22" s="1"/>
  <c r="E199" i="128"/>
  <c r="I143" i="128"/>
  <c r="D219" i="22" s="1"/>
  <c r="E165" i="128"/>
  <c r="F15" i="133"/>
  <c r="F116" i="133"/>
  <c r="V279" i="133"/>
  <c r="V270" i="133" s="1"/>
  <c r="P279" i="133"/>
  <c r="P266" i="133" s="1"/>
  <c r="J279" i="133"/>
  <c r="J274" i="133" s="1"/>
  <c r="V214" i="133"/>
  <c r="W214" i="133" s="1"/>
  <c r="P214" i="133"/>
  <c r="Q214" i="133" s="1"/>
  <c r="J214" i="133"/>
  <c r="K214" i="133" s="1"/>
  <c r="V213" i="133"/>
  <c r="W213" i="133" s="1"/>
  <c r="P213" i="133"/>
  <c r="Q213" i="133" s="1"/>
  <c r="J213" i="133"/>
  <c r="K213" i="133" s="1"/>
  <c r="V212" i="133"/>
  <c r="W212" i="133" s="1"/>
  <c r="P212" i="133"/>
  <c r="Q212" i="133" s="1"/>
  <c r="J212" i="133"/>
  <c r="K212" i="133" s="1"/>
  <c r="V211" i="133"/>
  <c r="W211" i="133" s="1"/>
  <c r="P211" i="133"/>
  <c r="Q211" i="133" s="1"/>
  <c r="J211" i="133"/>
  <c r="K211" i="133" s="1"/>
  <c r="V210" i="133"/>
  <c r="W210" i="133" s="1"/>
  <c r="P210" i="133"/>
  <c r="Q210" i="133" s="1"/>
  <c r="J210" i="133"/>
  <c r="K210" i="133" s="1"/>
  <c r="V209" i="133"/>
  <c r="W209" i="133" s="1"/>
  <c r="P209" i="133"/>
  <c r="Q209" i="133" s="1"/>
  <c r="J209" i="133"/>
  <c r="K209" i="133" s="1"/>
  <c r="V208" i="133"/>
  <c r="W208" i="133" s="1"/>
  <c r="P208" i="133"/>
  <c r="Q208" i="133" s="1"/>
  <c r="J208" i="133"/>
  <c r="K208" i="133" s="1"/>
  <c r="V207" i="133"/>
  <c r="W207" i="133" s="1"/>
  <c r="P207" i="133"/>
  <c r="Q207" i="133" s="1"/>
  <c r="J207" i="133"/>
  <c r="K207" i="133" s="1"/>
  <c r="V206" i="133"/>
  <c r="W206" i="133" s="1"/>
  <c r="P206" i="133"/>
  <c r="Q206" i="133" s="1"/>
  <c r="J206" i="133"/>
  <c r="K206" i="133" s="1"/>
  <c r="V205" i="133"/>
  <c r="W205" i="133" s="1"/>
  <c r="P205" i="133"/>
  <c r="Q205" i="133" s="1"/>
  <c r="J205" i="133"/>
  <c r="K205" i="133" s="1"/>
  <c r="V204" i="133"/>
  <c r="W204" i="133" s="1"/>
  <c r="P204" i="133"/>
  <c r="Q204" i="133" s="1"/>
  <c r="J204" i="133"/>
  <c r="K204" i="133" s="1"/>
  <c r="V203" i="133"/>
  <c r="W203" i="133" s="1"/>
  <c r="P203" i="133"/>
  <c r="Q203" i="133" s="1"/>
  <c r="J203" i="133"/>
  <c r="K203" i="133" s="1"/>
  <c r="V202" i="133"/>
  <c r="W202" i="133" s="1"/>
  <c r="P202" i="133"/>
  <c r="Q202" i="133" s="1"/>
  <c r="J202" i="133"/>
  <c r="K202" i="133" s="1"/>
  <c r="V201" i="133"/>
  <c r="W201" i="133" s="1"/>
  <c r="P201" i="133"/>
  <c r="Q201" i="133" s="1"/>
  <c r="J201" i="133"/>
  <c r="K201" i="133" s="1"/>
  <c r="V200" i="133"/>
  <c r="W200" i="133" s="1"/>
  <c r="P200" i="133"/>
  <c r="Q200" i="133" s="1"/>
  <c r="J200" i="133"/>
  <c r="K200" i="133" s="1"/>
  <c r="V199" i="133"/>
  <c r="W199" i="133" s="1"/>
  <c r="P199" i="133"/>
  <c r="Q199" i="133" s="1"/>
  <c r="J199" i="133"/>
  <c r="K199" i="133" s="1"/>
  <c r="V198" i="133"/>
  <c r="W198" i="133" s="1"/>
  <c r="P198" i="133"/>
  <c r="Q198" i="133" s="1"/>
  <c r="J198" i="133"/>
  <c r="K198" i="133" s="1"/>
  <c r="V197" i="133"/>
  <c r="W197" i="133" s="1"/>
  <c r="P197" i="133"/>
  <c r="Q197" i="133" s="1"/>
  <c r="J197" i="133"/>
  <c r="K197" i="133" s="1"/>
  <c r="V196" i="133"/>
  <c r="W196" i="133" s="1"/>
  <c r="P196" i="133"/>
  <c r="Q196" i="133" s="1"/>
  <c r="J196" i="133"/>
  <c r="K196" i="133" s="1"/>
  <c r="V195" i="133"/>
  <c r="W195" i="133" s="1"/>
  <c r="P195" i="133"/>
  <c r="Q195" i="133" s="1"/>
  <c r="J195" i="133"/>
  <c r="K195" i="133" s="1"/>
  <c r="V194" i="133"/>
  <c r="W194" i="133" s="1"/>
  <c r="P194" i="133"/>
  <c r="Q194" i="133" s="1"/>
  <c r="J194" i="133"/>
  <c r="K194" i="133" s="1"/>
  <c r="V193" i="133"/>
  <c r="W193" i="133" s="1"/>
  <c r="P193" i="133"/>
  <c r="Q193" i="133" s="1"/>
  <c r="J193" i="133"/>
  <c r="K193" i="133" s="1"/>
  <c r="V192" i="133"/>
  <c r="W192" i="133" s="1"/>
  <c r="P192" i="133"/>
  <c r="Q192" i="133" s="1"/>
  <c r="J192" i="133"/>
  <c r="K192" i="133" s="1"/>
  <c r="V191" i="133"/>
  <c r="W191" i="133" s="1"/>
  <c r="P191" i="133"/>
  <c r="Q191" i="133" s="1"/>
  <c r="J191" i="133"/>
  <c r="K191" i="133" s="1"/>
  <c r="V190" i="133"/>
  <c r="W190" i="133" s="1"/>
  <c r="P190" i="133"/>
  <c r="Q190" i="133" s="1"/>
  <c r="J190" i="133"/>
  <c r="K190" i="133" s="1"/>
  <c r="V189" i="133"/>
  <c r="W189" i="133" s="1"/>
  <c r="P189" i="133"/>
  <c r="Q189" i="133" s="1"/>
  <c r="J189" i="133"/>
  <c r="K189" i="133" s="1"/>
  <c r="V188" i="133"/>
  <c r="W188" i="133" s="1"/>
  <c r="P188" i="133"/>
  <c r="Q188" i="133" s="1"/>
  <c r="J188" i="133"/>
  <c r="K188" i="133" s="1"/>
  <c r="V187" i="133"/>
  <c r="W187" i="133" s="1"/>
  <c r="P187" i="133"/>
  <c r="Q187" i="133" s="1"/>
  <c r="J187" i="133"/>
  <c r="K187" i="133" s="1"/>
  <c r="V186" i="133"/>
  <c r="W186" i="133" s="1"/>
  <c r="P186" i="133"/>
  <c r="Q186" i="133" s="1"/>
  <c r="J186" i="133"/>
  <c r="K186" i="133" s="1"/>
  <c r="V185" i="133"/>
  <c r="W185" i="133" s="1"/>
  <c r="P185" i="133"/>
  <c r="Q185" i="133" s="1"/>
  <c r="J185" i="133"/>
  <c r="K185" i="133" s="1"/>
  <c r="V184" i="133"/>
  <c r="W184" i="133" s="1"/>
  <c r="P184" i="133"/>
  <c r="Q184" i="133" s="1"/>
  <c r="J184" i="133"/>
  <c r="K184" i="133" s="1"/>
  <c r="V183" i="133"/>
  <c r="W183" i="133" s="1"/>
  <c r="P183" i="133"/>
  <c r="Q183" i="133" s="1"/>
  <c r="J183" i="133"/>
  <c r="K183" i="133" s="1"/>
  <c r="V182" i="133"/>
  <c r="W182" i="133" s="1"/>
  <c r="P182" i="133"/>
  <c r="Q182" i="133" s="1"/>
  <c r="J182" i="133"/>
  <c r="K182" i="133" s="1"/>
  <c r="V181" i="133"/>
  <c r="W181" i="133" s="1"/>
  <c r="P181" i="133"/>
  <c r="Q181" i="133" s="1"/>
  <c r="J181" i="133"/>
  <c r="K181" i="133" s="1"/>
  <c r="V180" i="133"/>
  <c r="W180" i="133" s="1"/>
  <c r="P180" i="133"/>
  <c r="Q180" i="133" s="1"/>
  <c r="J180" i="133"/>
  <c r="K180" i="133" s="1"/>
  <c r="V179" i="133"/>
  <c r="W179" i="133" s="1"/>
  <c r="P179" i="133"/>
  <c r="Q179" i="133" s="1"/>
  <c r="J179" i="133"/>
  <c r="K179" i="133" s="1"/>
  <c r="V178" i="133"/>
  <c r="W178" i="133" s="1"/>
  <c r="P178" i="133"/>
  <c r="Q178" i="133" s="1"/>
  <c r="J178" i="133"/>
  <c r="K178" i="133" s="1"/>
  <c r="V177" i="133"/>
  <c r="W177" i="133" s="1"/>
  <c r="P177" i="133"/>
  <c r="Q177" i="133" s="1"/>
  <c r="J177" i="133"/>
  <c r="K177" i="133" s="1"/>
  <c r="V176" i="133"/>
  <c r="W176" i="133" s="1"/>
  <c r="P176" i="133"/>
  <c r="Q176" i="133" s="1"/>
  <c r="J176" i="133"/>
  <c r="K176" i="133" s="1"/>
  <c r="V175" i="133"/>
  <c r="W175" i="133" s="1"/>
  <c r="P175" i="133"/>
  <c r="Q175" i="133" s="1"/>
  <c r="J175" i="133"/>
  <c r="K175" i="133" s="1"/>
  <c r="V174" i="133"/>
  <c r="W174" i="133" s="1"/>
  <c r="P174" i="133"/>
  <c r="Q174" i="133" s="1"/>
  <c r="J174" i="133"/>
  <c r="K174" i="133" s="1"/>
  <c r="V173" i="133"/>
  <c r="W173" i="133" s="1"/>
  <c r="P173" i="133"/>
  <c r="Q173" i="133" s="1"/>
  <c r="J173" i="133"/>
  <c r="K173" i="133" s="1"/>
  <c r="V172" i="133"/>
  <c r="W172" i="133" s="1"/>
  <c r="P172" i="133"/>
  <c r="Q172" i="133" s="1"/>
  <c r="J172" i="133"/>
  <c r="K172" i="133" s="1"/>
  <c r="V171" i="133"/>
  <c r="W171" i="133" s="1"/>
  <c r="P171" i="133"/>
  <c r="Q171" i="133" s="1"/>
  <c r="J171" i="133"/>
  <c r="K171" i="133" s="1"/>
  <c r="V170" i="133"/>
  <c r="W170" i="133" s="1"/>
  <c r="P170" i="133"/>
  <c r="Q170" i="133" s="1"/>
  <c r="J170" i="133"/>
  <c r="K170" i="133" s="1"/>
  <c r="Q157" i="133"/>
  <c r="O157" i="133"/>
  <c r="M157" i="133"/>
  <c r="K157" i="133"/>
  <c r="I157" i="133"/>
  <c r="G157" i="133"/>
  <c r="Q156" i="133"/>
  <c r="O156" i="133"/>
  <c r="M156" i="133"/>
  <c r="K156" i="133"/>
  <c r="I156" i="133"/>
  <c r="G156" i="133"/>
  <c r="Q155" i="133"/>
  <c r="O155" i="133"/>
  <c r="M155" i="133"/>
  <c r="K155" i="133"/>
  <c r="I155" i="133"/>
  <c r="G155" i="133"/>
  <c r="Q154" i="133"/>
  <c r="O154" i="133"/>
  <c r="M154" i="133"/>
  <c r="K154" i="133"/>
  <c r="I154" i="133"/>
  <c r="G154" i="133"/>
  <c r="Q153" i="133"/>
  <c r="O153" i="133"/>
  <c r="M153" i="133"/>
  <c r="K153" i="133"/>
  <c r="I153" i="133"/>
  <c r="G153" i="133"/>
  <c r="Q152" i="133"/>
  <c r="O152" i="133"/>
  <c r="M152" i="133"/>
  <c r="K152" i="133"/>
  <c r="I152" i="133"/>
  <c r="G152" i="133"/>
  <c r="Q151" i="133"/>
  <c r="O151" i="133"/>
  <c r="M151" i="133"/>
  <c r="K151" i="133"/>
  <c r="I151" i="133"/>
  <c r="G151" i="133"/>
  <c r="Q150" i="133"/>
  <c r="O150" i="133"/>
  <c r="M150" i="133"/>
  <c r="K150" i="133"/>
  <c r="I150" i="133"/>
  <c r="G150" i="133"/>
  <c r="Q149" i="133"/>
  <c r="O149" i="133"/>
  <c r="M149" i="133"/>
  <c r="K149" i="133"/>
  <c r="I149" i="133"/>
  <c r="G149" i="133"/>
  <c r="P147" i="133"/>
  <c r="N147" i="133"/>
  <c r="L147" i="133"/>
  <c r="J147" i="133"/>
  <c r="H147" i="133"/>
  <c r="F147" i="133"/>
  <c r="F11" i="133"/>
  <c r="F100" i="133"/>
  <c r="F10" i="133" s="1"/>
  <c r="F84" i="133"/>
  <c r="F9" i="133" s="1"/>
  <c r="F68" i="133"/>
  <c r="F8" i="133" s="1"/>
  <c r="F7" i="133"/>
  <c r="F36" i="133"/>
  <c r="F6" i="133" s="1"/>
  <c r="F20" i="133"/>
  <c r="F5" i="133" s="1"/>
  <c r="B15" i="133"/>
  <c r="B14" i="133"/>
  <c r="B13" i="133"/>
  <c r="B12" i="133"/>
  <c r="B11" i="133"/>
  <c r="B10" i="133"/>
  <c r="B9" i="133"/>
  <c r="B8" i="133"/>
  <c r="B7" i="133"/>
  <c r="B6" i="133"/>
  <c r="B5" i="133"/>
  <c r="C14" i="132"/>
  <c r="C10" i="132"/>
  <c r="C8" i="132"/>
  <c r="C7" i="132"/>
  <c r="C15" i="132"/>
  <c r="C13" i="132"/>
  <c r="C47" i="132"/>
  <c r="C12" i="132" s="1"/>
  <c r="C40" i="132"/>
  <c r="C11" i="132" s="1"/>
  <c r="C36" i="132"/>
  <c r="C9" i="132" s="1"/>
  <c r="C24" i="132"/>
  <c r="C6" i="132" s="1"/>
  <c r="I165" i="128" l="1"/>
  <c r="D232" i="22" s="1"/>
  <c r="E187" i="128"/>
  <c r="I199" i="128"/>
  <c r="D262" i="22" s="1"/>
  <c r="E221" i="128"/>
  <c r="J234" i="133"/>
  <c r="V242" i="133"/>
  <c r="V262" i="133"/>
  <c r="V258" i="133"/>
  <c r="J262" i="133"/>
  <c r="J246" i="133"/>
  <c r="J230" i="133"/>
  <c r="J250" i="133"/>
  <c r="J270" i="133"/>
  <c r="J238" i="133"/>
  <c r="J254" i="133"/>
  <c r="J266" i="133"/>
  <c r="P234" i="133"/>
  <c r="V226" i="133"/>
  <c r="P242" i="133"/>
  <c r="V246" i="133"/>
  <c r="P254" i="133"/>
  <c r="P262" i="133"/>
  <c r="P258" i="133"/>
  <c r="P270" i="133"/>
  <c r="P230" i="133"/>
  <c r="P250" i="133"/>
  <c r="P274" i="133"/>
  <c r="P226" i="133"/>
  <c r="V230" i="133"/>
  <c r="P238" i="133"/>
  <c r="P246" i="133"/>
  <c r="V274" i="133"/>
  <c r="L148" i="133"/>
  <c r="M159" i="133" s="1"/>
  <c r="J226" i="133"/>
  <c r="V234" i="133"/>
  <c r="J242" i="133"/>
  <c r="V250" i="133"/>
  <c r="J258" i="133"/>
  <c r="V266" i="133"/>
  <c r="H148" i="133"/>
  <c r="I159" i="133" s="1"/>
  <c r="P148" i="133"/>
  <c r="Q159" i="133" s="1"/>
  <c r="K215" i="133"/>
  <c r="V238" i="133"/>
  <c r="V254" i="133"/>
  <c r="Q215" i="133"/>
  <c r="W215" i="133"/>
  <c r="C5" i="132"/>
  <c r="C16" i="132" s="1"/>
  <c r="C13" i="131"/>
  <c r="I221" i="128" l="1"/>
  <c r="D278" i="22" s="1"/>
  <c r="E243" i="128"/>
  <c r="I187" i="128"/>
  <c r="D251" i="22" s="1"/>
  <c r="E209" i="128"/>
  <c r="P280" i="133"/>
  <c r="V280" i="133"/>
  <c r="K217" i="133"/>
  <c r="F13" i="133" s="1"/>
  <c r="I161" i="133"/>
  <c r="F12" i="133" s="1"/>
  <c r="J280" i="133"/>
  <c r="I209" i="128" l="1"/>
  <c r="D270" i="22" s="1"/>
  <c r="E231" i="128"/>
  <c r="I243" i="128"/>
  <c r="D288" i="22" s="1"/>
  <c r="E265" i="128"/>
  <c r="E310" i="128" s="1"/>
  <c r="J282" i="133"/>
  <c r="F14" i="133" s="1"/>
  <c r="D388" i="22"/>
  <c r="E287" i="128" l="1"/>
  <c r="I265" i="128"/>
  <c r="D304" i="22" s="1"/>
  <c r="E253" i="128"/>
  <c r="E298" i="128" s="1"/>
  <c r="C38" i="131"/>
  <c r="C40" i="131"/>
  <c r="C34" i="131"/>
  <c r="C30" i="131"/>
  <c r="C27" i="131"/>
  <c r="C23" i="131"/>
  <c r="C19" i="131"/>
  <c r="C8" i="131"/>
  <c r="E275" i="128" l="1"/>
  <c r="I287" i="128"/>
  <c r="D319" i="22" s="1"/>
  <c r="E334" i="128"/>
  <c r="E356" i="128"/>
  <c r="E344" i="128" l="1"/>
  <c r="E322" i="128"/>
  <c r="Q59" i="130"/>
  <c r="I61" i="22" s="1"/>
  <c r="P59" i="130"/>
  <c r="H61" i="22" s="1"/>
  <c r="Q43" i="130"/>
  <c r="I50" i="22" s="1"/>
  <c r="P43" i="130"/>
  <c r="H50" i="22" s="1"/>
  <c r="L62" i="130"/>
  <c r="G64" i="22" s="1"/>
  <c r="K62" i="130"/>
  <c r="F64" i="22" s="1"/>
  <c r="L61" i="130"/>
  <c r="G63" i="22" s="1"/>
  <c r="K61" i="130"/>
  <c r="F63" i="22" s="1"/>
  <c r="L60" i="130"/>
  <c r="G62" i="22" s="1"/>
  <c r="K60" i="130"/>
  <c r="F62" i="22" s="1"/>
  <c r="L56" i="130"/>
  <c r="G60" i="22" s="1"/>
  <c r="K56" i="130"/>
  <c r="F60" i="22" s="1"/>
  <c r="L55" i="130"/>
  <c r="G59" i="22" s="1"/>
  <c r="K55" i="130"/>
  <c r="F59" i="22" s="1"/>
  <c r="L53" i="130"/>
  <c r="G57" i="22" s="1"/>
  <c r="K53" i="130"/>
  <c r="F57" i="22" s="1"/>
  <c r="L52" i="130"/>
  <c r="G56" i="22" s="1"/>
  <c r="K52" i="130"/>
  <c r="F56" i="22" s="1"/>
  <c r="L51" i="130"/>
  <c r="G55" i="22" s="1"/>
  <c r="K51" i="130"/>
  <c r="F55" i="22" s="1"/>
  <c r="L50" i="130"/>
  <c r="G54" i="22" s="1"/>
  <c r="K50" i="130"/>
  <c r="F54" i="22" s="1"/>
  <c r="L48" i="130"/>
  <c r="G52" i="22" s="1"/>
  <c r="K48" i="130"/>
  <c r="F52" i="22" s="1"/>
  <c r="L44" i="130"/>
  <c r="G51" i="22" s="1"/>
  <c r="K44" i="130"/>
  <c r="F51" i="22" s="1"/>
  <c r="L40" i="130"/>
  <c r="G48" i="22" s="1"/>
  <c r="K40" i="130"/>
  <c r="F48" i="22" s="1"/>
  <c r="M59" i="130"/>
  <c r="H62" i="130"/>
  <c r="H61" i="130"/>
  <c r="H60" i="130"/>
  <c r="H56" i="130"/>
  <c r="H55" i="130"/>
  <c r="H53" i="130"/>
  <c r="H52" i="130"/>
  <c r="H51" i="130"/>
  <c r="H50" i="130"/>
  <c r="H48" i="130"/>
  <c r="H46" i="130"/>
  <c r="H44" i="130"/>
  <c r="H40" i="130"/>
  <c r="M90" i="130"/>
  <c r="M74" i="130"/>
  <c r="M72" i="130" s="1"/>
  <c r="H93" i="130"/>
  <c r="H92" i="130"/>
  <c r="H91" i="130"/>
  <c r="H87" i="130"/>
  <c r="H86" i="130"/>
  <c r="H84" i="130"/>
  <c r="H83" i="130"/>
  <c r="H82" i="130"/>
  <c r="H81" i="130"/>
  <c r="H79" i="130"/>
  <c r="H77" i="130"/>
  <c r="H75" i="130"/>
  <c r="H71" i="130"/>
  <c r="V92" i="130"/>
  <c r="V91" i="130" s="1"/>
  <c r="V88" i="130"/>
  <c r="V78" i="130"/>
  <c r="V76" i="130"/>
  <c r="V75" i="130"/>
  <c r="V72" i="130"/>
  <c r="V71" i="130"/>
  <c r="V70" i="130"/>
  <c r="V69" i="130"/>
  <c r="C92" i="130"/>
  <c r="C91" i="130"/>
  <c r="C77" i="130"/>
  <c r="C75" i="130"/>
  <c r="C71" i="130"/>
  <c r="C70" i="130"/>
  <c r="X61" i="130"/>
  <c r="X60" i="130" s="1"/>
  <c r="W61" i="130"/>
  <c r="W60" i="130" s="1"/>
  <c r="V61" i="130"/>
  <c r="V60" i="130" s="1"/>
  <c r="X57" i="130"/>
  <c r="W57" i="130"/>
  <c r="V57" i="130"/>
  <c r="X47" i="130"/>
  <c r="W47" i="130"/>
  <c r="V47" i="130"/>
  <c r="X45" i="130"/>
  <c r="W45" i="130"/>
  <c r="V45" i="130"/>
  <c r="X44" i="130"/>
  <c r="W44" i="130"/>
  <c r="V44" i="130"/>
  <c r="X41" i="130"/>
  <c r="W41" i="130"/>
  <c r="V41" i="130"/>
  <c r="X40" i="130"/>
  <c r="W40" i="130"/>
  <c r="V40" i="130"/>
  <c r="X39" i="130"/>
  <c r="W39" i="130"/>
  <c r="V39" i="130"/>
  <c r="X38" i="130"/>
  <c r="W38" i="130"/>
  <c r="V38" i="130"/>
  <c r="E61" i="130"/>
  <c r="D61" i="130"/>
  <c r="C61" i="130"/>
  <c r="E60" i="130"/>
  <c r="D60" i="130"/>
  <c r="C60" i="130"/>
  <c r="E46" i="130"/>
  <c r="D46" i="130"/>
  <c r="C46" i="130"/>
  <c r="E44" i="130"/>
  <c r="D44" i="130"/>
  <c r="C44" i="130"/>
  <c r="E40" i="130"/>
  <c r="D40" i="130"/>
  <c r="C40" i="130"/>
  <c r="E39" i="130"/>
  <c r="D39" i="130"/>
  <c r="C39" i="130"/>
  <c r="C6" i="130" l="1"/>
  <c r="C32" i="130" s="1"/>
  <c r="G12" i="98"/>
  <c r="F12" i="98"/>
  <c r="G14" i="98"/>
  <c r="F14" i="98"/>
  <c r="H14" i="128"/>
  <c r="H17" i="128"/>
  <c r="H16" i="128"/>
  <c r="G17" i="128"/>
  <c r="G16" i="128"/>
  <c r="G14" i="128"/>
  <c r="E17" i="128"/>
  <c r="E16" i="128"/>
  <c r="E14" i="128"/>
  <c r="L286" i="128" l="1"/>
  <c r="G318" i="22" s="1"/>
  <c r="K286" i="128"/>
  <c r="F318" i="22" s="1"/>
  <c r="J286" i="128"/>
  <c r="E318" i="22" s="1"/>
  <c r="L284" i="128"/>
  <c r="G316" i="22" s="1"/>
  <c r="K284" i="128"/>
  <c r="F316" i="22" s="1"/>
  <c r="J284" i="128"/>
  <c r="E316" i="22" s="1"/>
  <c r="L283" i="128"/>
  <c r="G315" i="22" s="1"/>
  <c r="K283" i="128"/>
  <c r="F315" i="22" s="1"/>
  <c r="J283" i="128"/>
  <c r="E315" i="22" s="1"/>
  <c r="L281" i="128"/>
  <c r="G313" i="22" s="1"/>
  <c r="K281" i="128"/>
  <c r="F313" i="22" s="1"/>
  <c r="J281" i="128"/>
  <c r="E313" i="22" s="1"/>
  <c r="L247" i="128"/>
  <c r="G292" i="22" s="1"/>
  <c r="K247" i="128"/>
  <c r="F292" i="22" s="1"/>
  <c r="J247" i="128"/>
  <c r="E292" i="22" s="1"/>
  <c r="L246" i="128"/>
  <c r="G291" i="22" s="1"/>
  <c r="K246" i="128"/>
  <c r="F291" i="22" s="1"/>
  <c r="J246" i="128"/>
  <c r="E291" i="22" s="1"/>
  <c r="L245" i="128"/>
  <c r="G290" i="22" s="1"/>
  <c r="K245" i="128"/>
  <c r="F290" i="22" s="1"/>
  <c r="J245" i="128"/>
  <c r="E290" i="22" s="1"/>
  <c r="L244" i="128"/>
  <c r="G289" i="22" s="1"/>
  <c r="K244" i="128"/>
  <c r="F289" i="22" s="1"/>
  <c r="J244" i="128"/>
  <c r="E289" i="22" s="1"/>
  <c r="L242" i="128"/>
  <c r="G287" i="22" s="1"/>
  <c r="K242" i="128"/>
  <c r="F287" i="22" s="1"/>
  <c r="J242" i="128"/>
  <c r="E287" i="22" s="1"/>
  <c r="L240" i="128"/>
  <c r="G285" i="22" s="1"/>
  <c r="K240" i="128"/>
  <c r="F285" i="22" s="1"/>
  <c r="J240" i="128"/>
  <c r="E285" i="22" s="1"/>
  <c r="L239" i="128"/>
  <c r="G284" i="22" s="1"/>
  <c r="K239" i="128"/>
  <c r="F284" i="22" s="1"/>
  <c r="J239" i="128"/>
  <c r="E284" i="22" s="1"/>
  <c r="L220" i="128"/>
  <c r="G277" i="22" s="1"/>
  <c r="K220" i="128"/>
  <c r="F277" i="22" s="1"/>
  <c r="J220" i="128"/>
  <c r="E277" i="22" s="1"/>
  <c r="L218" i="128"/>
  <c r="G275" i="22" s="1"/>
  <c r="K218" i="128"/>
  <c r="F275" i="22" s="1"/>
  <c r="J218" i="128"/>
  <c r="E275" i="22" s="1"/>
  <c r="L217" i="128"/>
  <c r="G274" i="22" s="1"/>
  <c r="K217" i="128"/>
  <c r="F274" i="22" s="1"/>
  <c r="J217" i="128"/>
  <c r="E274" i="22" s="1"/>
  <c r="L215" i="128"/>
  <c r="G272" i="22" s="1"/>
  <c r="K215" i="128"/>
  <c r="F272" i="22" s="1"/>
  <c r="J215" i="128"/>
  <c r="E272" i="22" s="1"/>
  <c r="L208" i="128"/>
  <c r="G269" i="22" s="1"/>
  <c r="K208" i="128"/>
  <c r="F269" i="22" s="1"/>
  <c r="J208" i="128"/>
  <c r="E269" i="22" s="1"/>
  <c r="L181" i="128"/>
  <c r="G246" i="22" s="1"/>
  <c r="K181" i="128"/>
  <c r="F246" i="22" s="1"/>
  <c r="J181" i="128"/>
  <c r="E246" i="22" s="1"/>
  <c r="L180" i="128"/>
  <c r="G245" i="22" s="1"/>
  <c r="K180" i="128"/>
  <c r="F245" i="22" s="1"/>
  <c r="J180" i="128"/>
  <c r="E245" i="22" s="1"/>
  <c r="L179" i="128"/>
  <c r="G244" i="22" s="1"/>
  <c r="K179" i="128"/>
  <c r="F244" i="22" s="1"/>
  <c r="J179" i="128"/>
  <c r="E244" i="22" s="1"/>
  <c r="L178" i="128"/>
  <c r="G243" i="22" s="1"/>
  <c r="K178" i="128"/>
  <c r="F243" i="22" s="1"/>
  <c r="J178" i="128"/>
  <c r="E243" i="22" s="1"/>
  <c r="L176" i="128"/>
  <c r="G241" i="22" s="1"/>
  <c r="K176" i="128"/>
  <c r="F241" i="22" s="1"/>
  <c r="J176" i="128"/>
  <c r="E241" i="22" s="1"/>
  <c r="L174" i="128"/>
  <c r="G239" i="22" s="1"/>
  <c r="K174" i="128"/>
  <c r="F239" i="22" s="1"/>
  <c r="J174" i="128"/>
  <c r="E239" i="22" s="1"/>
  <c r="L173" i="128"/>
  <c r="G238" i="22" s="1"/>
  <c r="K173" i="128"/>
  <c r="F238" i="22" s="1"/>
  <c r="J173" i="128"/>
  <c r="E238" i="22" s="1"/>
  <c r="L169" i="128"/>
  <c r="G236" i="22" s="1"/>
  <c r="K169" i="128"/>
  <c r="F236" i="22" s="1"/>
  <c r="J169" i="128"/>
  <c r="E236" i="22" s="1"/>
  <c r="L168" i="128"/>
  <c r="G235" i="22" s="1"/>
  <c r="K168" i="128"/>
  <c r="F235" i="22" s="1"/>
  <c r="J168" i="128"/>
  <c r="E235" i="22" s="1"/>
  <c r="L167" i="128"/>
  <c r="G234" i="22" s="1"/>
  <c r="K167" i="128"/>
  <c r="F234" i="22" s="1"/>
  <c r="J167" i="128"/>
  <c r="E234" i="22" s="1"/>
  <c r="L166" i="128"/>
  <c r="G233" i="22" s="1"/>
  <c r="K166" i="128"/>
  <c r="F233" i="22" s="1"/>
  <c r="J166" i="128"/>
  <c r="E233" i="22" s="1"/>
  <c r="L164" i="128"/>
  <c r="G231" i="22" s="1"/>
  <c r="K164" i="128"/>
  <c r="F231" i="22" s="1"/>
  <c r="J164" i="128"/>
  <c r="E231" i="22" s="1"/>
  <c r="L154" i="128"/>
  <c r="G226" i="22" s="1"/>
  <c r="K154" i="128"/>
  <c r="F226" i="22" s="1"/>
  <c r="J154" i="128"/>
  <c r="E226" i="22" s="1"/>
  <c r="L152" i="128"/>
  <c r="G224" i="22" s="1"/>
  <c r="K152" i="128"/>
  <c r="F224" i="22" s="1"/>
  <c r="J152" i="128"/>
  <c r="E224" i="22" s="1"/>
  <c r="L151" i="128"/>
  <c r="G223" i="22" s="1"/>
  <c r="K151" i="128"/>
  <c r="F223" i="22" s="1"/>
  <c r="J151" i="128"/>
  <c r="E223" i="22" s="1"/>
  <c r="L142" i="128"/>
  <c r="G218" i="22" s="1"/>
  <c r="K142" i="128"/>
  <c r="F218" i="22" s="1"/>
  <c r="J142" i="128"/>
  <c r="E218" i="22" s="1"/>
  <c r="L149" i="128"/>
  <c r="G221" i="22" s="1"/>
  <c r="K149" i="128"/>
  <c r="F221" i="22" s="1"/>
  <c r="J149" i="128"/>
  <c r="E221" i="22" s="1"/>
  <c r="L115" i="128"/>
  <c r="G195" i="22" s="1"/>
  <c r="K115" i="128"/>
  <c r="F195" i="22" s="1"/>
  <c r="J115" i="128"/>
  <c r="E195" i="22" s="1"/>
  <c r="L114" i="128"/>
  <c r="G194" i="22" s="1"/>
  <c r="K114" i="128"/>
  <c r="F194" i="22" s="1"/>
  <c r="J114" i="128"/>
  <c r="E194" i="22" s="1"/>
  <c r="L113" i="128"/>
  <c r="G193" i="22" s="1"/>
  <c r="K113" i="128"/>
  <c r="F193" i="22" s="1"/>
  <c r="J113" i="128"/>
  <c r="E193" i="22" s="1"/>
  <c r="L110" i="128"/>
  <c r="G191" i="22" s="1"/>
  <c r="K110" i="128"/>
  <c r="F191" i="22" s="1"/>
  <c r="J110" i="128"/>
  <c r="E191" i="22" s="1"/>
  <c r="L108" i="128"/>
  <c r="G189" i="22" s="1"/>
  <c r="K108" i="128"/>
  <c r="F189" i="22" s="1"/>
  <c r="J108" i="128"/>
  <c r="E189" i="22" s="1"/>
  <c r="L107" i="128"/>
  <c r="G188" i="22" s="1"/>
  <c r="K107" i="128"/>
  <c r="F188" i="22" s="1"/>
  <c r="J107" i="128"/>
  <c r="E188" i="22" s="1"/>
  <c r="L103" i="128"/>
  <c r="G186" i="22" s="1"/>
  <c r="K103" i="128"/>
  <c r="F186" i="22" s="1"/>
  <c r="J103" i="128"/>
  <c r="E186" i="22" s="1"/>
  <c r="L102" i="128"/>
  <c r="G185" i="22" s="1"/>
  <c r="K102" i="128"/>
  <c r="F185" i="22" s="1"/>
  <c r="J102" i="128"/>
  <c r="E185" i="22" s="1"/>
  <c r="L101" i="128"/>
  <c r="G184" i="22" s="1"/>
  <c r="K101" i="128"/>
  <c r="F184" i="22" s="1"/>
  <c r="J101" i="128"/>
  <c r="E184" i="22" s="1"/>
  <c r="L98" i="128"/>
  <c r="G182" i="22" s="1"/>
  <c r="K98" i="128"/>
  <c r="F182" i="22" s="1"/>
  <c r="J98" i="128"/>
  <c r="E182" i="22" s="1"/>
  <c r="L93" i="128"/>
  <c r="G178" i="22" s="1"/>
  <c r="K93" i="128"/>
  <c r="F178" i="22" s="1"/>
  <c r="J93" i="128"/>
  <c r="E178" i="22" s="1"/>
  <c r="L92" i="128"/>
  <c r="G177" i="22" s="1"/>
  <c r="K92" i="128"/>
  <c r="F177" i="22" s="1"/>
  <c r="J92" i="128"/>
  <c r="E177" i="22" s="1"/>
  <c r="L91" i="128"/>
  <c r="G176" i="22" s="1"/>
  <c r="K91" i="128"/>
  <c r="F176" i="22" s="1"/>
  <c r="J91" i="128"/>
  <c r="E176" i="22" s="1"/>
  <c r="L90" i="128"/>
  <c r="G175" i="22" s="1"/>
  <c r="K90" i="128"/>
  <c r="F175" i="22" s="1"/>
  <c r="J90" i="128"/>
  <c r="E175" i="22" s="1"/>
  <c r="L88" i="128"/>
  <c r="G173" i="22" s="1"/>
  <c r="K88" i="128"/>
  <c r="F173" i="22" s="1"/>
  <c r="J88" i="128"/>
  <c r="E173" i="22" s="1"/>
  <c r="L86" i="128"/>
  <c r="G171" i="22" s="1"/>
  <c r="K86" i="128"/>
  <c r="F171" i="22" s="1"/>
  <c r="J86" i="128"/>
  <c r="E171" i="22" s="1"/>
  <c r="L85" i="128"/>
  <c r="G170" i="22" s="1"/>
  <c r="K85" i="128"/>
  <c r="F170" i="22" s="1"/>
  <c r="J85" i="128"/>
  <c r="E170" i="22" s="1"/>
  <c r="L83" i="128"/>
  <c r="G168" i="22" s="1"/>
  <c r="K83" i="128"/>
  <c r="F168" i="22" s="1"/>
  <c r="J83" i="128"/>
  <c r="E168" i="22" s="1"/>
  <c r="L71" i="128"/>
  <c r="G162" i="22" s="1"/>
  <c r="K71" i="128"/>
  <c r="F162" i="22" s="1"/>
  <c r="J71" i="128"/>
  <c r="E162" i="22" s="1"/>
  <c r="L70" i="128"/>
  <c r="G161" i="22" s="1"/>
  <c r="K70" i="128"/>
  <c r="F161" i="22" s="1"/>
  <c r="J70" i="128"/>
  <c r="E161" i="22" s="1"/>
  <c r="L69" i="128"/>
  <c r="G160" i="22" s="1"/>
  <c r="K69" i="128"/>
  <c r="F160" i="22" s="1"/>
  <c r="J69" i="128"/>
  <c r="E160" i="22" s="1"/>
  <c r="L68" i="128"/>
  <c r="G159" i="22" s="1"/>
  <c r="K68" i="128"/>
  <c r="F159" i="22" s="1"/>
  <c r="J68" i="128"/>
  <c r="E159" i="22" s="1"/>
  <c r="L66" i="128"/>
  <c r="G157" i="22" s="1"/>
  <c r="K66" i="128"/>
  <c r="F157" i="22" s="1"/>
  <c r="J66" i="128"/>
  <c r="E157" i="22" s="1"/>
  <c r="L64" i="128"/>
  <c r="G155" i="22" s="1"/>
  <c r="K64" i="128"/>
  <c r="F155" i="22" s="1"/>
  <c r="J64" i="128"/>
  <c r="E155" i="22" s="1"/>
  <c r="L63" i="128"/>
  <c r="G154" i="22" s="1"/>
  <c r="K63" i="128"/>
  <c r="F154" i="22" s="1"/>
  <c r="J63" i="128"/>
  <c r="E154" i="22" s="1"/>
  <c r="L61" i="128"/>
  <c r="G152" i="22" s="1"/>
  <c r="K61" i="128"/>
  <c r="F152" i="22" s="1"/>
  <c r="J61" i="128"/>
  <c r="E152" i="22" s="1"/>
  <c r="L59" i="128"/>
  <c r="G150" i="22" s="1"/>
  <c r="K59" i="128"/>
  <c r="F150" i="22" s="1"/>
  <c r="J59" i="128"/>
  <c r="E150" i="22" s="1"/>
  <c r="L58" i="128"/>
  <c r="G149" i="22" s="1"/>
  <c r="K58" i="128"/>
  <c r="F149" i="22" s="1"/>
  <c r="J58" i="128"/>
  <c r="E149" i="22" s="1"/>
  <c r="L57" i="128"/>
  <c r="G148" i="22" s="1"/>
  <c r="K57" i="128"/>
  <c r="F148" i="22" s="1"/>
  <c r="J57" i="128"/>
  <c r="E148" i="22" s="1"/>
  <c r="L56" i="128"/>
  <c r="G147" i="22" s="1"/>
  <c r="K56" i="128"/>
  <c r="F147" i="22" s="1"/>
  <c r="J56" i="128"/>
  <c r="E147" i="22" s="1"/>
  <c r="L54" i="128"/>
  <c r="G145" i="22" s="1"/>
  <c r="K54" i="128"/>
  <c r="F145" i="22" s="1"/>
  <c r="J54" i="128"/>
  <c r="E145" i="22" s="1"/>
  <c r="L47" i="128" l="1"/>
  <c r="G141" i="22" s="1"/>
  <c r="L46" i="128"/>
  <c r="G140" i="22" s="1"/>
  <c r="L45" i="128"/>
  <c r="G139" i="22" s="1"/>
  <c r="L44" i="128"/>
  <c r="G138" i="22" s="1"/>
  <c r="L42" i="128"/>
  <c r="G136" i="22" s="1"/>
  <c r="L40" i="128"/>
  <c r="G134" i="22" s="1"/>
  <c r="L39" i="128"/>
  <c r="G133" i="22" s="1"/>
  <c r="L37" i="128"/>
  <c r="G131" i="22" s="1"/>
  <c r="L35" i="128"/>
  <c r="G129" i="22" s="1"/>
  <c r="L34" i="128"/>
  <c r="G128" i="22" s="1"/>
  <c r="L33" i="128"/>
  <c r="G127" i="22" s="1"/>
  <c r="L32" i="128"/>
  <c r="G126" i="22" s="1"/>
  <c r="L30" i="128"/>
  <c r="G124" i="22" s="1"/>
  <c r="K47" i="128"/>
  <c r="F141" i="22" s="1"/>
  <c r="K46" i="128"/>
  <c r="F140" i="22" s="1"/>
  <c r="K45" i="128"/>
  <c r="F139" i="22" s="1"/>
  <c r="K44" i="128"/>
  <c r="F138" i="22" s="1"/>
  <c r="K42" i="128"/>
  <c r="F136" i="22" s="1"/>
  <c r="K40" i="128"/>
  <c r="F134" i="22" s="1"/>
  <c r="K39" i="128"/>
  <c r="F133" i="22" s="1"/>
  <c r="K37" i="128"/>
  <c r="F131" i="22" s="1"/>
  <c r="K35" i="128"/>
  <c r="F129" i="22" s="1"/>
  <c r="K34" i="128"/>
  <c r="F128" i="22" s="1"/>
  <c r="K33" i="128"/>
  <c r="F127" i="22" s="1"/>
  <c r="K32" i="128"/>
  <c r="F126" i="22" s="1"/>
  <c r="K30" i="128"/>
  <c r="F124" i="22" s="1"/>
  <c r="J47" i="128"/>
  <c r="E141" i="22" s="1"/>
  <c r="J46" i="128"/>
  <c r="E140" i="22" s="1"/>
  <c r="J45" i="128"/>
  <c r="E139" i="22" s="1"/>
  <c r="J44" i="128"/>
  <c r="E138" i="22" s="1"/>
  <c r="J42" i="128"/>
  <c r="E136" i="22" s="1"/>
  <c r="J40" i="128"/>
  <c r="E134" i="22" s="1"/>
  <c r="J39" i="128"/>
  <c r="E133" i="22" s="1"/>
  <c r="J37" i="128"/>
  <c r="E131" i="22" s="1"/>
  <c r="J35" i="128"/>
  <c r="E129" i="22" s="1"/>
  <c r="J34" i="128"/>
  <c r="E128" i="22" s="1"/>
  <c r="J33" i="128"/>
  <c r="E127" i="22" s="1"/>
  <c r="J32" i="128"/>
  <c r="E126" i="22" s="1"/>
  <c r="E124" i="22"/>
  <c r="I24" i="128"/>
  <c r="D120" i="22" s="1"/>
  <c r="I23" i="128"/>
  <c r="D119" i="22" s="1"/>
  <c r="I22" i="128"/>
  <c r="D118" i="22" s="1"/>
  <c r="I21" i="128"/>
  <c r="D117" i="22" s="1"/>
  <c r="I19" i="128"/>
  <c r="D115" i="22" s="1"/>
  <c r="I17" i="128"/>
  <c r="D113" i="22" s="1"/>
  <c r="I16" i="128"/>
  <c r="D112" i="22" s="1"/>
  <c r="I14" i="128"/>
  <c r="D110" i="22" s="1"/>
  <c r="I12" i="128"/>
  <c r="D108" i="22" s="1"/>
  <c r="I11" i="128"/>
  <c r="D107" i="22" s="1"/>
  <c r="I10" i="128"/>
  <c r="D106" i="22" s="1"/>
  <c r="I9" i="128"/>
  <c r="D105" i="22" s="1"/>
  <c r="I7" i="128"/>
  <c r="D103" i="22" s="1"/>
  <c r="N5" i="127"/>
  <c r="M5" i="127"/>
  <c r="L5" i="127"/>
  <c r="B23" i="107"/>
  <c r="B21" i="107"/>
  <c r="B12" i="107"/>
  <c r="B10" i="107"/>
  <c r="I29" i="129"/>
  <c r="I365" i="22" s="1"/>
  <c r="H29" i="129"/>
  <c r="H365" i="22" s="1"/>
  <c r="G29" i="129"/>
  <c r="G365" i="22" s="1"/>
  <c r="F29" i="129"/>
  <c r="F365" i="22" s="1"/>
  <c r="D29" i="129"/>
  <c r="D365" i="22" s="1"/>
  <c r="I28" i="129"/>
  <c r="I364" i="22" s="1"/>
  <c r="H28" i="129"/>
  <c r="H364" i="22" s="1"/>
  <c r="G28" i="129"/>
  <c r="G364" i="22" s="1"/>
  <c r="F28" i="129"/>
  <c r="F364" i="22" s="1"/>
  <c r="D28" i="129"/>
  <c r="D364" i="22" s="1"/>
  <c r="I27" i="129"/>
  <c r="I363" i="22" s="1"/>
  <c r="H27" i="129"/>
  <c r="H363" i="22" s="1"/>
  <c r="G27" i="129"/>
  <c r="G363" i="22" s="1"/>
  <c r="F27" i="129"/>
  <c r="F363" i="22" s="1"/>
  <c r="D27" i="129"/>
  <c r="D363" i="22" s="1"/>
  <c r="I26" i="129"/>
  <c r="I362" i="22" s="1"/>
  <c r="H26" i="129"/>
  <c r="H362" i="22" s="1"/>
  <c r="G26" i="129"/>
  <c r="G362" i="22" s="1"/>
  <c r="F26" i="129"/>
  <c r="F362" i="22" s="1"/>
  <c r="D26" i="129"/>
  <c r="D362" i="22" s="1"/>
  <c r="B29" i="129"/>
  <c r="C365" i="22" s="1"/>
  <c r="B28" i="129"/>
  <c r="C364" i="22" s="1"/>
  <c r="B27" i="129"/>
  <c r="C363" i="22" s="1"/>
  <c r="B26" i="129"/>
  <c r="C362" i="22" s="1"/>
  <c r="B24" i="129"/>
  <c r="C360" i="22" s="1"/>
  <c r="I46" i="129"/>
  <c r="I379" i="22" s="1"/>
  <c r="H46" i="129"/>
  <c r="H379" i="22" s="1"/>
  <c r="G46" i="129"/>
  <c r="G379" i="22" s="1"/>
  <c r="F46" i="129"/>
  <c r="F379" i="22" s="1"/>
  <c r="D46" i="129"/>
  <c r="D379" i="22" s="1"/>
  <c r="I45" i="129"/>
  <c r="I378" i="22" s="1"/>
  <c r="H45" i="129"/>
  <c r="H378" i="22" s="1"/>
  <c r="G45" i="129"/>
  <c r="G378" i="22" s="1"/>
  <c r="F45" i="129"/>
  <c r="F378" i="22" s="1"/>
  <c r="D45" i="129"/>
  <c r="D378" i="22" s="1"/>
  <c r="I44" i="129"/>
  <c r="I377" i="22" s="1"/>
  <c r="H44" i="129"/>
  <c r="H377" i="22" s="1"/>
  <c r="G44" i="129"/>
  <c r="G377" i="22" s="1"/>
  <c r="F44" i="129"/>
  <c r="F377" i="22" s="1"/>
  <c r="D44" i="129"/>
  <c r="D377" i="22" s="1"/>
  <c r="I43" i="129"/>
  <c r="I376" i="22" s="1"/>
  <c r="H43" i="129"/>
  <c r="H376" i="22" s="1"/>
  <c r="G43" i="129"/>
  <c r="G376" i="22" s="1"/>
  <c r="F43" i="129"/>
  <c r="F376" i="22" s="1"/>
  <c r="D43" i="129"/>
  <c r="D376" i="22" s="1"/>
  <c r="I41" i="129"/>
  <c r="I374" i="22" s="1"/>
  <c r="H41" i="129"/>
  <c r="H374" i="22" s="1"/>
  <c r="G41" i="129"/>
  <c r="G374" i="22" s="1"/>
  <c r="F41" i="129"/>
  <c r="F374" i="22" s="1"/>
  <c r="D41" i="129"/>
  <c r="D374" i="22" s="1"/>
  <c r="I24" i="129"/>
  <c r="I360" i="22" s="1"/>
  <c r="H24" i="129"/>
  <c r="H360" i="22" s="1"/>
  <c r="G24" i="129"/>
  <c r="G360" i="22" s="1"/>
  <c r="F24" i="129"/>
  <c r="F360" i="22" s="1"/>
  <c r="D24" i="129"/>
  <c r="D360" i="22" s="1"/>
  <c r="E12" i="129"/>
  <c r="E351" i="22" s="1"/>
  <c r="E11" i="129"/>
  <c r="E350" i="22" s="1"/>
  <c r="E10" i="129"/>
  <c r="E349" i="22" s="1"/>
  <c r="E9" i="129"/>
  <c r="E348" i="22" s="1"/>
  <c r="E7" i="129"/>
  <c r="E346" i="22" s="1"/>
  <c r="B22" i="107"/>
  <c r="B11" i="107"/>
  <c r="D28" i="107"/>
  <c r="D27" i="107" s="1"/>
  <c r="C31" i="107"/>
  <c r="D32" i="107"/>
  <c r="D31" i="107" s="1"/>
  <c r="D36" i="107"/>
  <c r="C1" i="98"/>
  <c r="K7" i="22"/>
  <c r="J7" i="22"/>
  <c r="H7" i="22"/>
  <c r="G7" i="22"/>
  <c r="D7" i="22"/>
  <c r="J73" i="118"/>
  <c r="I73" i="118"/>
  <c r="B73" i="118"/>
  <c r="H61" i="118"/>
  <c r="G61" i="118"/>
  <c r="F61" i="118"/>
  <c r="B61" i="118"/>
  <c r="B58" i="118"/>
  <c r="H58" i="118"/>
  <c r="G58" i="118"/>
  <c r="F58" i="118"/>
  <c r="F237" i="128" l="1"/>
  <c r="J259" i="128" s="1"/>
  <c r="E298" i="22" s="1"/>
  <c r="G237" i="128"/>
  <c r="K259" i="128" s="1"/>
  <c r="F298" i="22" s="1"/>
  <c r="H237" i="128"/>
  <c r="L259" i="128" s="1"/>
  <c r="G298" i="22" s="1"/>
  <c r="H171" i="128"/>
  <c r="L193" i="128" s="1"/>
  <c r="G256" i="22" s="1"/>
  <c r="G171" i="128"/>
  <c r="K193" i="128" s="1"/>
  <c r="F256" i="22" s="1"/>
  <c r="F171" i="128"/>
  <c r="J193" i="128" s="1"/>
  <c r="E256" i="22" s="1"/>
  <c r="F105" i="128"/>
  <c r="J127" i="128" s="1"/>
  <c r="E205" i="22" s="1"/>
  <c r="O68" i="118" l="1"/>
  <c r="N68" i="118"/>
  <c r="M68" i="118"/>
  <c r="L68" i="118"/>
  <c r="H68" i="118"/>
  <c r="G68" i="118"/>
  <c r="F68" i="118"/>
  <c r="H105" i="128" l="1"/>
  <c r="L127" i="128" s="1"/>
  <c r="G205" i="22" s="1"/>
  <c r="G105" i="128"/>
  <c r="K127" i="128" s="1"/>
  <c r="F205" i="22" s="1"/>
  <c r="J80" i="130" l="1"/>
  <c r="I80" i="130"/>
  <c r="H80" i="130"/>
  <c r="J49" i="130"/>
  <c r="I49" i="130"/>
  <c r="H49" i="130"/>
  <c r="I18" i="130"/>
  <c r="J18" i="130"/>
  <c r="H18" i="130"/>
  <c r="G13" i="127" l="1"/>
  <c r="F13" i="127"/>
  <c r="H7" i="127" l="1"/>
  <c r="G7" i="127"/>
  <c r="F7" i="127"/>
  <c r="G6" i="127"/>
  <c r="F6" i="127"/>
  <c r="I70" i="118" l="1"/>
  <c r="E28" i="126"/>
  <c r="E22" i="126"/>
  <c r="C40" i="129" l="1"/>
  <c r="E40" i="129" s="1"/>
  <c r="E373" i="22" s="1"/>
  <c r="C39" i="129"/>
  <c r="E39" i="129" s="1"/>
  <c r="E372" i="22" s="1"/>
  <c r="C38" i="129"/>
  <c r="E38" i="129" s="1"/>
  <c r="E371" i="22" s="1"/>
  <c r="C37" i="129"/>
  <c r="E37" i="129" s="1"/>
  <c r="E370" i="22" s="1"/>
  <c r="C23" i="129"/>
  <c r="E23" i="129" s="1"/>
  <c r="E359" i="22" s="1"/>
  <c r="C22" i="129"/>
  <c r="E22" i="129" s="1"/>
  <c r="E358" i="22" s="1"/>
  <c r="C21" i="129"/>
  <c r="E21" i="129" s="1"/>
  <c r="E357" i="22" s="1"/>
  <c r="C20" i="129"/>
  <c r="E20" i="129" s="1"/>
  <c r="E356" i="22" s="1"/>
  <c r="C18" i="129"/>
  <c r="E18" i="129" l="1"/>
  <c r="E354" i="22" s="1"/>
  <c r="C17" i="129"/>
  <c r="E35" i="129"/>
  <c r="E368" i="22" s="1"/>
  <c r="C34" i="129"/>
  <c r="P17" i="115"/>
  <c r="P29" i="115" s="1"/>
  <c r="M17" i="115"/>
  <c r="M29" i="115" s="1"/>
  <c r="K60" i="118"/>
  <c r="J60" i="118"/>
  <c r="I60" i="118"/>
  <c r="K57" i="118"/>
  <c r="J57" i="118"/>
  <c r="I57" i="118"/>
  <c r="O82" i="130"/>
  <c r="N82" i="130"/>
  <c r="M82" i="130"/>
  <c r="O51" i="130"/>
  <c r="N51" i="130"/>
  <c r="M51" i="130"/>
  <c r="O22" i="130"/>
  <c r="N22" i="130"/>
  <c r="M22" i="130"/>
  <c r="O17" i="130"/>
  <c r="N17" i="130"/>
  <c r="M17" i="130"/>
  <c r="M15" i="130"/>
  <c r="O15" i="130"/>
  <c r="N15" i="130"/>
  <c r="O13" i="130"/>
  <c r="N13" i="130"/>
  <c r="M13" i="130"/>
  <c r="F10" i="127" s="1"/>
  <c r="J70" i="118" l="1"/>
  <c r="K70" i="118"/>
  <c r="O62" i="118"/>
  <c r="N62" i="118"/>
  <c r="M62" i="118"/>
  <c r="L62" i="118"/>
  <c r="O43" i="118"/>
  <c r="N43" i="118"/>
  <c r="M43" i="118"/>
  <c r="L43" i="118"/>
  <c r="O74" i="118" l="1"/>
  <c r="N74" i="118"/>
  <c r="M74" i="118"/>
  <c r="L74" i="118"/>
  <c r="H291" i="128"/>
  <c r="F289" i="128"/>
  <c r="G289" i="128"/>
  <c r="H289" i="128"/>
  <c r="F290" i="128"/>
  <c r="G290" i="128"/>
  <c r="H290" i="128"/>
  <c r="F291" i="128"/>
  <c r="G291" i="128"/>
  <c r="F280" i="128"/>
  <c r="H274" i="128"/>
  <c r="G274" i="128"/>
  <c r="F274" i="128"/>
  <c r="F266" i="128"/>
  <c r="F263" i="128" s="1"/>
  <c r="H266" i="128"/>
  <c r="H263" i="128" s="1"/>
  <c r="G266" i="128"/>
  <c r="G263" i="128" s="1"/>
  <c r="H258" i="128"/>
  <c r="F258" i="128"/>
  <c r="H257" i="128"/>
  <c r="F255" i="128"/>
  <c r="G255" i="128"/>
  <c r="H255" i="128"/>
  <c r="F256" i="128"/>
  <c r="G256" i="128"/>
  <c r="H256" i="128"/>
  <c r="F257" i="128"/>
  <c r="G257" i="128"/>
  <c r="F252" i="128"/>
  <c r="H252" i="128"/>
  <c r="G252" i="128"/>
  <c r="H235" i="128"/>
  <c r="F232" i="128"/>
  <c r="G232" i="128"/>
  <c r="H232" i="128"/>
  <c r="F233" i="128"/>
  <c r="G233" i="128"/>
  <c r="H233" i="128"/>
  <c r="F234" i="128"/>
  <c r="G234" i="128"/>
  <c r="H234" i="128"/>
  <c r="F235" i="128"/>
  <c r="G235" i="128"/>
  <c r="H230" i="128"/>
  <c r="G230" i="128"/>
  <c r="F230" i="128"/>
  <c r="F223" i="128"/>
  <c r="G223" i="128"/>
  <c r="H223" i="128"/>
  <c r="F224" i="128"/>
  <c r="G224" i="128"/>
  <c r="H224" i="128"/>
  <c r="F225" i="128"/>
  <c r="G225" i="128"/>
  <c r="H225" i="128"/>
  <c r="F211" i="128"/>
  <c r="G211" i="128"/>
  <c r="H211" i="128"/>
  <c r="F212" i="128"/>
  <c r="G212" i="128"/>
  <c r="H212" i="128"/>
  <c r="F213" i="128"/>
  <c r="G213" i="128"/>
  <c r="H213" i="128"/>
  <c r="H200" i="128"/>
  <c r="G200" i="128"/>
  <c r="F200" i="128"/>
  <c r="H192" i="128"/>
  <c r="G214" i="128"/>
  <c r="F188" i="128"/>
  <c r="H188" i="128"/>
  <c r="H185" i="128" s="1"/>
  <c r="G188" i="128"/>
  <c r="F157" i="128"/>
  <c r="G157" i="128"/>
  <c r="H157" i="128"/>
  <c r="F158" i="128"/>
  <c r="G158" i="128"/>
  <c r="H158" i="128"/>
  <c r="F159" i="128"/>
  <c r="G159" i="128"/>
  <c r="H159" i="128"/>
  <c r="F145" i="128"/>
  <c r="G145" i="128"/>
  <c r="H145" i="128"/>
  <c r="F146" i="128"/>
  <c r="G146" i="128"/>
  <c r="H146" i="128"/>
  <c r="F147" i="128"/>
  <c r="G147" i="128"/>
  <c r="H147" i="128"/>
  <c r="H126" i="128"/>
  <c r="G148" i="128"/>
  <c r="F148" i="128"/>
  <c r="H134" i="128"/>
  <c r="H131" i="128" s="1"/>
  <c r="G134" i="128"/>
  <c r="F134" i="128"/>
  <c r="F131" i="128" s="1"/>
  <c r="H122" i="128"/>
  <c r="H119" i="128" s="1"/>
  <c r="G122" i="128"/>
  <c r="G119" i="128" s="1"/>
  <c r="F122" i="128"/>
  <c r="F119" i="128" s="1"/>
  <c r="H282" i="128"/>
  <c r="G282" i="128"/>
  <c r="F282" i="128"/>
  <c r="H260" i="128"/>
  <c r="G260" i="128"/>
  <c r="F260" i="128"/>
  <c r="H238" i="128"/>
  <c r="G238" i="128"/>
  <c r="F238" i="128"/>
  <c r="H216" i="128"/>
  <c r="G216" i="128"/>
  <c r="F216" i="128"/>
  <c r="H194" i="128"/>
  <c r="G194" i="128"/>
  <c r="F194" i="128"/>
  <c r="H172" i="128"/>
  <c r="G172" i="128"/>
  <c r="F172" i="128"/>
  <c r="H150" i="128"/>
  <c r="G150" i="128"/>
  <c r="F150" i="128"/>
  <c r="H128" i="128"/>
  <c r="G128" i="128"/>
  <c r="F128" i="128"/>
  <c r="H106" i="128"/>
  <c r="G106" i="128"/>
  <c r="F106" i="128"/>
  <c r="H84" i="128"/>
  <c r="G84" i="128"/>
  <c r="F84" i="128"/>
  <c r="H62" i="128"/>
  <c r="G62" i="128"/>
  <c r="F62" i="128"/>
  <c r="H38" i="128"/>
  <c r="G38" i="128"/>
  <c r="F38" i="128"/>
  <c r="H236" i="128"/>
  <c r="G236" i="128"/>
  <c r="F236" i="128"/>
  <c r="H170" i="128"/>
  <c r="G170" i="128"/>
  <c r="F170" i="128"/>
  <c r="H104" i="128"/>
  <c r="G104" i="128"/>
  <c r="F104" i="128"/>
  <c r="H82" i="128"/>
  <c r="G82" i="128"/>
  <c r="F82" i="128"/>
  <c r="H112" i="128"/>
  <c r="H109" i="128" s="1"/>
  <c r="G112" i="128"/>
  <c r="G109" i="128" s="1"/>
  <c r="F112" i="128"/>
  <c r="F109" i="128" s="1"/>
  <c r="F100" i="128"/>
  <c r="F97" i="128" s="1"/>
  <c r="G100" i="128"/>
  <c r="G97" i="128" s="1"/>
  <c r="H100" i="128"/>
  <c r="H97" i="128" s="1"/>
  <c r="H76" i="128"/>
  <c r="F76" i="128"/>
  <c r="G76" i="128"/>
  <c r="G78" i="128"/>
  <c r="H78" i="128"/>
  <c r="F79" i="128"/>
  <c r="G79" i="128"/>
  <c r="H79" i="128"/>
  <c r="F80" i="128"/>
  <c r="G80" i="128"/>
  <c r="H80" i="128"/>
  <c r="F81" i="128"/>
  <c r="G81" i="128"/>
  <c r="H81" i="128"/>
  <c r="H60" i="128"/>
  <c r="G60" i="128"/>
  <c r="F60" i="128"/>
  <c r="H36" i="128"/>
  <c r="E30" i="128"/>
  <c r="E32" i="128"/>
  <c r="E33" i="128"/>
  <c r="E34" i="128"/>
  <c r="E35" i="128"/>
  <c r="E37" i="128"/>
  <c r="E39" i="128"/>
  <c r="E40" i="128"/>
  <c r="E42" i="128"/>
  <c r="E44" i="128"/>
  <c r="E45" i="128"/>
  <c r="E46" i="128"/>
  <c r="E47" i="128"/>
  <c r="G36" i="128"/>
  <c r="F36" i="128"/>
  <c r="G15" i="128"/>
  <c r="H15" i="128"/>
  <c r="G13" i="128"/>
  <c r="H13" i="128"/>
  <c r="O93" i="130"/>
  <c r="N93" i="130"/>
  <c r="M93" i="130"/>
  <c r="O92" i="130"/>
  <c r="N92" i="130"/>
  <c r="M92" i="130"/>
  <c r="O91" i="130"/>
  <c r="N91" i="130"/>
  <c r="M91" i="130"/>
  <c r="O84" i="130"/>
  <c r="N84" i="130"/>
  <c r="M84" i="130"/>
  <c r="O87" i="130"/>
  <c r="N87" i="130"/>
  <c r="M87" i="130"/>
  <c r="O86" i="130"/>
  <c r="N86" i="130"/>
  <c r="M86" i="130"/>
  <c r="U85" i="130"/>
  <c r="T85" i="130"/>
  <c r="J85" i="130"/>
  <c r="I85" i="130"/>
  <c r="H85" i="130"/>
  <c r="O83" i="130"/>
  <c r="N83" i="130"/>
  <c r="M83" i="130"/>
  <c r="O81" i="130"/>
  <c r="N81" i="130"/>
  <c r="M81" i="130"/>
  <c r="U80" i="130"/>
  <c r="T80" i="130"/>
  <c r="M80" i="130"/>
  <c r="O80" i="130"/>
  <c r="N80" i="130"/>
  <c r="O79" i="130"/>
  <c r="N79" i="130"/>
  <c r="M79" i="130"/>
  <c r="O77" i="130"/>
  <c r="N77" i="130"/>
  <c r="M77" i="130"/>
  <c r="O75" i="130"/>
  <c r="N75" i="130"/>
  <c r="M75" i="130"/>
  <c r="O71" i="130"/>
  <c r="N71" i="130"/>
  <c r="M71" i="130"/>
  <c r="O70" i="130"/>
  <c r="N70" i="130"/>
  <c r="M70" i="130"/>
  <c r="X68" i="130"/>
  <c r="X94" i="130" s="1"/>
  <c r="W68" i="130"/>
  <c r="W94" i="130" s="1"/>
  <c r="V68" i="130"/>
  <c r="V94" i="130" s="1"/>
  <c r="J68" i="130"/>
  <c r="I68" i="130"/>
  <c r="H68" i="130"/>
  <c r="E68" i="130"/>
  <c r="E94" i="130" s="1"/>
  <c r="D68" i="130"/>
  <c r="D94" i="130" s="1"/>
  <c r="C68" i="130"/>
  <c r="C94" i="130" s="1"/>
  <c r="O62" i="130"/>
  <c r="N62" i="130"/>
  <c r="M62" i="130"/>
  <c r="O61" i="130"/>
  <c r="N61" i="130"/>
  <c r="M61" i="130"/>
  <c r="O60" i="130"/>
  <c r="N60" i="130"/>
  <c r="M60" i="130"/>
  <c r="O53" i="130"/>
  <c r="N53" i="130"/>
  <c r="M53" i="130"/>
  <c r="O56" i="130"/>
  <c r="N56" i="130"/>
  <c r="M56" i="130"/>
  <c r="O55" i="130"/>
  <c r="N55" i="130"/>
  <c r="M55" i="130"/>
  <c r="U54" i="130"/>
  <c r="T54" i="130"/>
  <c r="J54" i="130"/>
  <c r="I54" i="130"/>
  <c r="H54" i="130"/>
  <c r="O52" i="130"/>
  <c r="N52" i="130"/>
  <c r="M52" i="130"/>
  <c r="O50" i="130"/>
  <c r="N50" i="130"/>
  <c r="M50" i="130"/>
  <c r="U49" i="130"/>
  <c r="T49" i="130"/>
  <c r="O49" i="130"/>
  <c r="N49" i="130"/>
  <c r="M49" i="130"/>
  <c r="O48" i="130"/>
  <c r="N48" i="130"/>
  <c r="M48" i="130"/>
  <c r="O46" i="130"/>
  <c r="N46" i="130"/>
  <c r="M46" i="130"/>
  <c r="O44" i="130"/>
  <c r="N44" i="130"/>
  <c r="M44" i="130"/>
  <c r="O40" i="130"/>
  <c r="N40" i="130"/>
  <c r="M40" i="130"/>
  <c r="O39" i="130"/>
  <c r="N39" i="130"/>
  <c r="M39" i="130"/>
  <c r="X37" i="130"/>
  <c r="X63" i="130" s="1"/>
  <c r="W37" i="130"/>
  <c r="W63" i="130" s="1"/>
  <c r="V37" i="130"/>
  <c r="V63" i="130" s="1"/>
  <c r="J37" i="130"/>
  <c r="I37" i="130"/>
  <c r="H37" i="130"/>
  <c r="E37" i="130"/>
  <c r="E63" i="130" s="1"/>
  <c r="D37" i="130"/>
  <c r="D63" i="130" s="1"/>
  <c r="C37" i="130"/>
  <c r="C63" i="130" s="1"/>
  <c r="O31" i="130"/>
  <c r="N31" i="130"/>
  <c r="M31" i="130"/>
  <c r="O30" i="130"/>
  <c r="H15" i="127" s="1"/>
  <c r="H14" i="127" s="1"/>
  <c r="N30" i="130"/>
  <c r="G15" i="127" s="1"/>
  <c r="M30" i="130"/>
  <c r="F15" i="127" s="1"/>
  <c r="F14" i="127" s="1"/>
  <c r="O29" i="130"/>
  <c r="N29" i="130"/>
  <c r="M29" i="130"/>
  <c r="O20" i="130"/>
  <c r="N20" i="130"/>
  <c r="M20" i="130"/>
  <c r="O25" i="130"/>
  <c r="N25" i="130"/>
  <c r="M25" i="130"/>
  <c r="O24" i="130"/>
  <c r="N24" i="130"/>
  <c r="M24" i="130"/>
  <c r="U23" i="130"/>
  <c r="T23" i="130"/>
  <c r="J23" i="130"/>
  <c r="I23" i="130"/>
  <c r="H23" i="130"/>
  <c r="O21" i="130"/>
  <c r="N21" i="130"/>
  <c r="M21" i="130"/>
  <c r="O19" i="130"/>
  <c r="N19" i="130"/>
  <c r="M19" i="130"/>
  <c r="O18" i="130"/>
  <c r="N18" i="130"/>
  <c r="M18" i="130"/>
  <c r="O9" i="130"/>
  <c r="H8" i="127" s="1"/>
  <c r="N9" i="130"/>
  <c r="G8" i="127" s="1"/>
  <c r="M9" i="130"/>
  <c r="F8" i="127" s="1"/>
  <c r="O8" i="130"/>
  <c r="N8" i="130"/>
  <c r="M8" i="130"/>
  <c r="X6" i="130"/>
  <c r="X32" i="130" s="1"/>
  <c r="W6" i="130"/>
  <c r="W32" i="130" s="1"/>
  <c r="V6" i="130"/>
  <c r="V32" i="130" s="1"/>
  <c r="U6" i="130"/>
  <c r="T6" i="130"/>
  <c r="S6" i="130"/>
  <c r="S32" i="130" s="1"/>
  <c r="R6" i="130"/>
  <c r="R32" i="130" s="1"/>
  <c r="J6" i="130"/>
  <c r="I6" i="130"/>
  <c r="H6" i="130"/>
  <c r="E6" i="130"/>
  <c r="E32" i="130" s="1"/>
  <c r="D6" i="130"/>
  <c r="D32" i="130" s="1"/>
  <c r="E1" i="130"/>
  <c r="G14" i="127" l="1"/>
  <c r="H278" i="128"/>
  <c r="G277" i="128"/>
  <c r="G278" i="128"/>
  <c r="F277" i="128"/>
  <c r="G279" i="128"/>
  <c r="F278" i="128"/>
  <c r="F279" i="128"/>
  <c r="H277" i="128"/>
  <c r="H297" i="128"/>
  <c r="G349" i="128"/>
  <c r="H222" i="128"/>
  <c r="H219" i="128" s="1"/>
  <c r="H197" i="128"/>
  <c r="H349" i="128"/>
  <c r="G210" i="128"/>
  <c r="G207" i="128" s="1"/>
  <c r="G185" i="128"/>
  <c r="G156" i="128"/>
  <c r="G153" i="128" s="1"/>
  <c r="G131" i="128"/>
  <c r="F222" i="128"/>
  <c r="F219" i="128" s="1"/>
  <c r="F197" i="128"/>
  <c r="F349" i="128"/>
  <c r="F210" i="128"/>
  <c r="F207" i="128" s="1"/>
  <c r="F185" i="128"/>
  <c r="G222" i="128"/>
  <c r="G219" i="128" s="1"/>
  <c r="G197" i="128"/>
  <c r="G75" i="128"/>
  <c r="H347" i="128"/>
  <c r="G346" i="128"/>
  <c r="F229" i="128"/>
  <c r="F276" i="128"/>
  <c r="G347" i="128"/>
  <c r="F346" i="128"/>
  <c r="H348" i="128"/>
  <c r="F75" i="128"/>
  <c r="H75" i="128"/>
  <c r="G348" i="128"/>
  <c r="F347" i="128"/>
  <c r="H229" i="128"/>
  <c r="F348" i="128"/>
  <c r="H346" i="128"/>
  <c r="G229" i="128"/>
  <c r="J63" i="130"/>
  <c r="H63" i="130"/>
  <c r="H94" i="130"/>
  <c r="T32" i="130"/>
  <c r="U32" i="130"/>
  <c r="I94" i="130"/>
  <c r="J94" i="130"/>
  <c r="I63" i="130"/>
  <c r="J32" i="130"/>
  <c r="I32" i="130"/>
  <c r="H32" i="130"/>
  <c r="O23" i="130"/>
  <c r="O68" i="130"/>
  <c r="M23" i="130"/>
  <c r="M6" i="130"/>
  <c r="N68" i="130"/>
  <c r="E68" i="128"/>
  <c r="I44" i="128"/>
  <c r="D138" i="22" s="1"/>
  <c r="E61" i="128"/>
  <c r="I37" i="128"/>
  <c r="D131" i="22" s="1"/>
  <c r="E56" i="128"/>
  <c r="I32" i="128"/>
  <c r="D126" i="22" s="1"/>
  <c r="E71" i="128"/>
  <c r="I47" i="128"/>
  <c r="D141" i="22" s="1"/>
  <c r="E66" i="128"/>
  <c r="I42" i="128"/>
  <c r="D136" i="22" s="1"/>
  <c r="E59" i="128"/>
  <c r="I35" i="128"/>
  <c r="D129" i="22" s="1"/>
  <c r="E54" i="128"/>
  <c r="I30" i="128"/>
  <c r="D124" i="22" s="1"/>
  <c r="E70" i="128"/>
  <c r="I46" i="128"/>
  <c r="D140" i="22" s="1"/>
  <c r="E64" i="128"/>
  <c r="I40" i="128"/>
  <c r="D134" i="22" s="1"/>
  <c r="E58" i="128"/>
  <c r="I34" i="128"/>
  <c r="D128" i="22" s="1"/>
  <c r="E69" i="128"/>
  <c r="I45" i="128"/>
  <c r="D139" i="22" s="1"/>
  <c r="E63" i="128"/>
  <c r="I39" i="128"/>
  <c r="D133" i="22" s="1"/>
  <c r="E57" i="128"/>
  <c r="I33" i="128"/>
  <c r="D127" i="22" s="1"/>
  <c r="F288" i="128"/>
  <c r="F254" i="128"/>
  <c r="G288" i="128"/>
  <c r="G144" i="128"/>
  <c r="G141" i="128" s="1"/>
  <c r="G192" i="128"/>
  <c r="H148" i="128"/>
  <c r="F126" i="128"/>
  <c r="G126" i="128"/>
  <c r="O54" i="130"/>
  <c r="M37" i="130"/>
  <c r="N85" i="130"/>
  <c r="H210" i="128"/>
  <c r="H214" i="128"/>
  <c r="G254" i="128"/>
  <c r="F192" i="128"/>
  <c r="F214" i="128"/>
  <c r="H288" i="128"/>
  <c r="G276" i="128"/>
  <c r="G258" i="128"/>
  <c r="G280" i="128"/>
  <c r="F156" i="128"/>
  <c r="F153" i="128" s="1"/>
  <c r="H279" i="128"/>
  <c r="F144" i="128"/>
  <c r="F141" i="128" s="1"/>
  <c r="H144" i="128"/>
  <c r="H141" i="128" s="1"/>
  <c r="H156" i="128"/>
  <c r="H153" i="128" s="1"/>
  <c r="H254" i="128"/>
  <c r="H280" i="128"/>
  <c r="O37" i="130"/>
  <c r="M54" i="130"/>
  <c r="N23" i="130"/>
  <c r="N37" i="130"/>
  <c r="O85" i="130"/>
  <c r="N6" i="130"/>
  <c r="M68" i="130"/>
  <c r="O6" i="130"/>
  <c r="N54" i="130"/>
  <c r="M85" i="130"/>
  <c r="M94" i="130" s="1"/>
  <c r="E41" i="128"/>
  <c r="E65" i="128" s="1"/>
  <c r="E87" i="128" s="1"/>
  <c r="E109" i="128" s="1"/>
  <c r="E131" i="128" s="1"/>
  <c r="E153" i="128" s="1"/>
  <c r="E175" i="128" s="1"/>
  <c r="E197" i="128" s="1"/>
  <c r="E219" i="128" s="1"/>
  <c r="E241" i="128" s="1"/>
  <c r="E263" i="128" s="1"/>
  <c r="F15" i="128"/>
  <c r="E15" i="128"/>
  <c r="E38" i="128" s="1"/>
  <c r="E62" i="128" s="1"/>
  <c r="E84" i="128" s="1"/>
  <c r="E106" i="128" s="1"/>
  <c r="E128" i="128" s="1"/>
  <c r="E150" i="128" s="1"/>
  <c r="E172" i="128" s="1"/>
  <c r="E194" i="128" s="1"/>
  <c r="E216" i="128" s="1"/>
  <c r="E238" i="128" s="1"/>
  <c r="E260" i="128" s="1"/>
  <c r="F13" i="128"/>
  <c r="E13" i="128"/>
  <c r="E36" i="128" s="1"/>
  <c r="E60" i="128" s="1"/>
  <c r="E82" i="128" s="1"/>
  <c r="E104" i="128" s="1"/>
  <c r="E126" i="128" s="1"/>
  <c r="E148" i="128" s="1"/>
  <c r="E170" i="128" s="1"/>
  <c r="E192" i="128" s="1"/>
  <c r="E214" i="128" s="1"/>
  <c r="E236" i="128" s="1"/>
  <c r="E258" i="128" s="1"/>
  <c r="E53" i="128"/>
  <c r="E75" i="128" s="1"/>
  <c r="E97" i="128" s="1"/>
  <c r="E119" i="128" s="1"/>
  <c r="E141" i="128" s="1"/>
  <c r="E163" i="128" s="1"/>
  <c r="E185" i="128" s="1"/>
  <c r="E207" i="128" s="1"/>
  <c r="E229" i="128" s="1"/>
  <c r="E251" i="128" s="1"/>
  <c r="E273" i="128" s="1"/>
  <c r="E282" i="128" l="1"/>
  <c r="E305" i="128"/>
  <c r="F297" i="128"/>
  <c r="G297" i="128"/>
  <c r="E285" i="128"/>
  <c r="E354" i="128" s="1"/>
  <c r="E308" i="128"/>
  <c r="H251" i="128"/>
  <c r="G251" i="128"/>
  <c r="F251" i="128"/>
  <c r="E280" i="128"/>
  <c r="E327" i="128" s="1"/>
  <c r="E303" i="128"/>
  <c r="H343" i="128"/>
  <c r="F355" i="128"/>
  <c r="G285" i="128"/>
  <c r="H285" i="128"/>
  <c r="F285" i="128"/>
  <c r="G355" i="128"/>
  <c r="H355" i="128"/>
  <c r="E349" i="128"/>
  <c r="G343" i="128"/>
  <c r="E351" i="128"/>
  <c r="E329" i="128"/>
  <c r="H276" i="128"/>
  <c r="H207" i="128"/>
  <c r="F343" i="128"/>
  <c r="F273" i="128"/>
  <c r="E332" i="128"/>
  <c r="G273" i="128"/>
  <c r="M63" i="130"/>
  <c r="M32" i="130"/>
  <c r="N94" i="130"/>
  <c r="O94" i="130"/>
  <c r="O32" i="130"/>
  <c r="O63" i="130"/>
  <c r="N63" i="130"/>
  <c r="N32" i="130"/>
  <c r="E85" i="128"/>
  <c r="I63" i="128"/>
  <c r="D154" i="22" s="1"/>
  <c r="E80" i="128"/>
  <c r="E102" i="128" s="1"/>
  <c r="I58" i="128"/>
  <c r="D149" i="22" s="1"/>
  <c r="E92" i="128"/>
  <c r="I70" i="128"/>
  <c r="D161" i="22" s="1"/>
  <c r="E81" i="128"/>
  <c r="E103" i="128" s="1"/>
  <c r="I59" i="128"/>
  <c r="D150" i="22" s="1"/>
  <c r="E93" i="128"/>
  <c r="I71" i="128"/>
  <c r="D162" i="22" s="1"/>
  <c r="E83" i="128"/>
  <c r="I61" i="128"/>
  <c r="D152" i="22" s="1"/>
  <c r="E79" i="128"/>
  <c r="E101" i="128" s="1"/>
  <c r="I57" i="128"/>
  <c r="D148" i="22" s="1"/>
  <c r="E91" i="128"/>
  <c r="I69" i="128"/>
  <c r="D160" i="22" s="1"/>
  <c r="E86" i="128"/>
  <c r="I64" i="128"/>
  <c r="D155" i="22" s="1"/>
  <c r="E76" i="128"/>
  <c r="E98" i="128" s="1"/>
  <c r="I54" i="128"/>
  <c r="D145" i="22" s="1"/>
  <c r="E88" i="128"/>
  <c r="I66" i="128"/>
  <c r="D157" i="22" s="1"/>
  <c r="E78" i="128"/>
  <c r="E100" i="128" s="1"/>
  <c r="E122" i="128" s="1"/>
  <c r="E144" i="128" s="1"/>
  <c r="E166" i="128" s="1"/>
  <c r="I56" i="128"/>
  <c r="D147" i="22" s="1"/>
  <c r="E90" i="128"/>
  <c r="I68" i="128"/>
  <c r="D159" i="22" s="1"/>
  <c r="H273" i="128" l="1"/>
  <c r="E124" i="128"/>
  <c r="I102" i="128"/>
  <c r="D185" i="22" s="1"/>
  <c r="E188" i="128"/>
  <c r="E210" i="128" s="1"/>
  <c r="E232" i="128" s="1"/>
  <c r="E254" i="128" s="1"/>
  <c r="I166" i="128"/>
  <c r="D233" i="22" s="1"/>
  <c r="E125" i="128"/>
  <c r="I103" i="128"/>
  <c r="D186" i="22" s="1"/>
  <c r="E120" i="128"/>
  <c r="I98" i="128"/>
  <c r="D182" i="22" s="1"/>
  <c r="E113" i="128"/>
  <c r="I91" i="128"/>
  <c r="D176" i="22" s="1"/>
  <c r="E105" i="128"/>
  <c r="E127" i="128" s="1"/>
  <c r="I83" i="128"/>
  <c r="D168" i="22" s="1"/>
  <c r="E112" i="128"/>
  <c r="E134" i="128" s="1"/>
  <c r="E156" i="128" s="1"/>
  <c r="E178" i="128" s="1"/>
  <c r="I90" i="128"/>
  <c r="D175" i="22" s="1"/>
  <c r="E110" i="128"/>
  <c r="I88" i="128"/>
  <c r="D173" i="22" s="1"/>
  <c r="E108" i="128"/>
  <c r="I86" i="128"/>
  <c r="D171" i="22" s="1"/>
  <c r="E123" i="128"/>
  <c r="I101" i="128"/>
  <c r="D184" i="22" s="1"/>
  <c r="E115" i="128"/>
  <c r="I93" i="128"/>
  <c r="D178" i="22" s="1"/>
  <c r="E114" i="128"/>
  <c r="I92" i="128"/>
  <c r="D177" i="22" s="1"/>
  <c r="E107" i="128"/>
  <c r="I85" i="128"/>
  <c r="D170" i="22" s="1"/>
  <c r="D19" i="112"/>
  <c r="E276" i="128" l="1"/>
  <c r="E345" i="128" s="1"/>
  <c r="E299" i="128"/>
  <c r="E323" i="128"/>
  <c r="E145" i="128"/>
  <c r="E167" i="128" s="1"/>
  <c r="I123" i="128"/>
  <c r="D201" i="22" s="1"/>
  <c r="E132" i="128"/>
  <c r="I110" i="128"/>
  <c r="D191" i="22" s="1"/>
  <c r="E142" i="128"/>
  <c r="I120" i="128"/>
  <c r="D199" i="22" s="1"/>
  <c r="E136" i="128"/>
  <c r="I114" i="128"/>
  <c r="D194" i="22" s="1"/>
  <c r="E149" i="128"/>
  <c r="I127" i="128"/>
  <c r="D205" i="22" s="1"/>
  <c r="E129" i="128"/>
  <c r="I107" i="128"/>
  <c r="D188" i="22" s="1"/>
  <c r="E137" i="128"/>
  <c r="I115" i="128"/>
  <c r="D195" i="22" s="1"/>
  <c r="E130" i="128"/>
  <c r="I108" i="128"/>
  <c r="D189" i="22" s="1"/>
  <c r="E200" i="128"/>
  <c r="E222" i="128" s="1"/>
  <c r="E244" i="128" s="1"/>
  <c r="I178" i="128"/>
  <c r="D243" i="22" s="1"/>
  <c r="E135" i="128"/>
  <c r="I113" i="128"/>
  <c r="D193" i="22" s="1"/>
  <c r="E147" i="128"/>
  <c r="E169" i="128" s="1"/>
  <c r="I125" i="128"/>
  <c r="D203" i="22" s="1"/>
  <c r="E146" i="128"/>
  <c r="E168" i="128" s="1"/>
  <c r="I124" i="128"/>
  <c r="D202" i="22" s="1"/>
  <c r="S17" i="115"/>
  <c r="W18" i="107"/>
  <c r="V18" i="107"/>
  <c r="U18" i="107"/>
  <c r="T18" i="107"/>
  <c r="S18" i="107"/>
  <c r="R18" i="107"/>
  <c r="Q18" i="107"/>
  <c r="P18" i="107"/>
  <c r="O18" i="107"/>
  <c r="N18" i="107"/>
  <c r="M18" i="107"/>
  <c r="L18" i="107"/>
  <c r="K18" i="107"/>
  <c r="J18" i="107"/>
  <c r="I18" i="107"/>
  <c r="W7" i="107"/>
  <c r="V7" i="107"/>
  <c r="U7" i="107"/>
  <c r="T7" i="107"/>
  <c r="S7" i="107"/>
  <c r="R7" i="107"/>
  <c r="Q7" i="107"/>
  <c r="P7" i="107"/>
  <c r="O7" i="107"/>
  <c r="H18" i="107"/>
  <c r="G18" i="107"/>
  <c r="F18" i="107"/>
  <c r="E18" i="107"/>
  <c r="D18" i="107"/>
  <c r="C18" i="107"/>
  <c r="E190" i="128" l="1"/>
  <c r="I168" i="128"/>
  <c r="D235" i="22" s="1"/>
  <c r="E152" i="128"/>
  <c r="I130" i="128"/>
  <c r="D208" i="22" s="1"/>
  <c r="E151" i="128"/>
  <c r="I129" i="128"/>
  <c r="D207" i="22" s="1"/>
  <c r="E158" i="128"/>
  <c r="E180" i="128" s="1"/>
  <c r="I136" i="128"/>
  <c r="D213" i="22" s="1"/>
  <c r="E154" i="128"/>
  <c r="I132" i="128"/>
  <c r="D210" i="22" s="1"/>
  <c r="E157" i="128"/>
  <c r="E179" i="128" s="1"/>
  <c r="I135" i="128"/>
  <c r="D212" i="22" s="1"/>
  <c r="E191" i="128"/>
  <c r="I169" i="128"/>
  <c r="D236" i="22" s="1"/>
  <c r="E266" i="128"/>
  <c r="I244" i="128"/>
  <c r="D289" i="22" s="1"/>
  <c r="E159" i="128"/>
  <c r="E181" i="128" s="1"/>
  <c r="I137" i="128"/>
  <c r="D214" i="22" s="1"/>
  <c r="E171" i="128"/>
  <c r="E193" i="128" s="1"/>
  <c r="I149" i="128"/>
  <c r="D221" i="22" s="1"/>
  <c r="E164" i="128"/>
  <c r="I142" i="128"/>
  <c r="D218" i="22" s="1"/>
  <c r="E189" i="128"/>
  <c r="I167" i="128"/>
  <c r="D234" i="22" s="1"/>
  <c r="S29" i="115"/>
  <c r="E288" i="128" l="1"/>
  <c r="E357" i="128" s="1"/>
  <c r="E311" i="128"/>
  <c r="E335" i="128"/>
  <c r="E215" i="128"/>
  <c r="I193" i="128"/>
  <c r="D256" i="22" s="1"/>
  <c r="E202" i="128"/>
  <c r="I180" i="128"/>
  <c r="D245" i="22" s="1"/>
  <c r="E211" i="128"/>
  <c r="E233" i="128" s="1"/>
  <c r="E255" i="128" s="1"/>
  <c r="I189" i="128"/>
  <c r="D252" i="22" s="1"/>
  <c r="E201" i="128"/>
  <c r="I179" i="128"/>
  <c r="D244" i="22" s="1"/>
  <c r="E174" i="128"/>
  <c r="I152" i="128"/>
  <c r="D224" i="22" s="1"/>
  <c r="E186" i="128"/>
  <c r="I164" i="128"/>
  <c r="D231" i="22" s="1"/>
  <c r="E203" i="128"/>
  <c r="I181" i="128"/>
  <c r="D246" i="22" s="1"/>
  <c r="E213" i="128"/>
  <c r="E235" i="128" s="1"/>
  <c r="E257" i="128" s="1"/>
  <c r="I191" i="128"/>
  <c r="D254" i="22" s="1"/>
  <c r="E176" i="128"/>
  <c r="I154" i="128"/>
  <c r="D226" i="22" s="1"/>
  <c r="E173" i="128"/>
  <c r="I151" i="128"/>
  <c r="D223" i="22" s="1"/>
  <c r="E212" i="128"/>
  <c r="E234" i="128" s="1"/>
  <c r="E256" i="128" s="1"/>
  <c r="I190" i="128"/>
  <c r="D253" i="22" s="1"/>
  <c r="E1" i="127"/>
  <c r="E279" i="128" l="1"/>
  <c r="E348" i="128" s="1"/>
  <c r="E302" i="128"/>
  <c r="E278" i="128"/>
  <c r="E347" i="128" s="1"/>
  <c r="E301" i="128"/>
  <c r="E277" i="128"/>
  <c r="E346" i="128" s="1"/>
  <c r="E300" i="128"/>
  <c r="E324" i="128"/>
  <c r="E326" i="128"/>
  <c r="E195" i="128"/>
  <c r="I173" i="128"/>
  <c r="D238" i="22" s="1"/>
  <c r="E224" i="128"/>
  <c r="E246" i="128" s="1"/>
  <c r="I202" i="128"/>
  <c r="D264" i="22" s="1"/>
  <c r="E223" i="128"/>
  <c r="E245" i="128" s="1"/>
  <c r="I201" i="128"/>
  <c r="D263" i="22" s="1"/>
  <c r="E208" i="128"/>
  <c r="I186" i="128"/>
  <c r="D250" i="22" s="1"/>
  <c r="E198" i="128"/>
  <c r="I176" i="128"/>
  <c r="D241" i="22" s="1"/>
  <c r="E225" i="128"/>
  <c r="E247" i="128" s="1"/>
  <c r="I203" i="128"/>
  <c r="D265" i="22" s="1"/>
  <c r="E196" i="128"/>
  <c r="I174" i="128"/>
  <c r="D239" i="22" s="1"/>
  <c r="E237" i="128"/>
  <c r="E259" i="128" s="1"/>
  <c r="E304" i="128" s="1"/>
  <c r="I215" i="128"/>
  <c r="D272" i="22" s="1"/>
  <c r="K22" i="126"/>
  <c r="J22" i="126"/>
  <c r="C22" i="126"/>
  <c r="K6" i="126"/>
  <c r="J6" i="126"/>
  <c r="H43" i="118"/>
  <c r="G43" i="118"/>
  <c r="F43" i="118"/>
  <c r="E43" i="118"/>
  <c r="D43" i="118"/>
  <c r="C43" i="118"/>
  <c r="R17" i="115"/>
  <c r="Q17" i="115"/>
  <c r="O17" i="115"/>
  <c r="N17" i="115"/>
  <c r="L17" i="115"/>
  <c r="K17" i="115"/>
  <c r="H17" i="115"/>
  <c r="G17" i="115"/>
  <c r="E17" i="115"/>
  <c r="D17" i="115"/>
  <c r="C17" i="115"/>
  <c r="E325" i="128" l="1"/>
  <c r="E268" i="128"/>
  <c r="E313" i="128" s="1"/>
  <c r="I246" i="128"/>
  <c r="D291" i="22" s="1"/>
  <c r="E269" i="128"/>
  <c r="E314" i="128" s="1"/>
  <c r="I247" i="128"/>
  <c r="D292" i="22" s="1"/>
  <c r="E281" i="128"/>
  <c r="E328" i="128" s="1"/>
  <c r="I259" i="128"/>
  <c r="D298" i="22" s="1"/>
  <c r="E230" i="128"/>
  <c r="E252" i="128" s="1"/>
  <c r="I208" i="128"/>
  <c r="D269" i="22" s="1"/>
  <c r="E218" i="128"/>
  <c r="I196" i="128"/>
  <c r="D259" i="22" s="1"/>
  <c r="E220" i="128"/>
  <c r="I198" i="128"/>
  <c r="D261" i="22" s="1"/>
  <c r="E267" i="128"/>
  <c r="E312" i="128" s="1"/>
  <c r="I245" i="128"/>
  <c r="D290" i="22" s="1"/>
  <c r="E217" i="128"/>
  <c r="I195" i="128"/>
  <c r="D258" i="22" s="1"/>
  <c r="O29" i="115"/>
  <c r="Q29" i="115"/>
  <c r="D29" i="115"/>
  <c r="E29" i="115"/>
  <c r="L29" i="115"/>
  <c r="R29" i="115"/>
  <c r="H29" i="115"/>
  <c r="K29" i="115"/>
  <c r="N29" i="115"/>
  <c r="C29" i="115"/>
  <c r="G29" i="115"/>
  <c r="K28" i="126"/>
  <c r="J28" i="126"/>
  <c r="C28" i="126"/>
  <c r="E274" i="128" l="1"/>
  <c r="E321" i="128" s="1"/>
  <c r="E297" i="128"/>
  <c r="I281" i="128"/>
  <c r="D313" i="22" s="1"/>
  <c r="E350" i="128"/>
  <c r="E289" i="128"/>
  <c r="I267" i="128"/>
  <c r="D305" i="22" s="1"/>
  <c r="E239" i="128"/>
  <c r="I217" i="128"/>
  <c r="D274" i="22" s="1"/>
  <c r="E242" i="128"/>
  <c r="I220" i="128"/>
  <c r="D277" i="22" s="1"/>
  <c r="E291" i="128"/>
  <c r="I269" i="128"/>
  <c r="D307" i="22" s="1"/>
  <c r="E240" i="128"/>
  <c r="I218" i="128"/>
  <c r="D275" i="22" s="1"/>
  <c r="E290" i="128"/>
  <c r="I268" i="128"/>
  <c r="D306" i="22" s="1"/>
  <c r="C1" i="115"/>
  <c r="E343" i="128" l="1"/>
  <c r="E359" i="128"/>
  <c r="E337" i="128"/>
  <c r="E338" i="128"/>
  <c r="E360" i="128"/>
  <c r="E336" i="128"/>
  <c r="E358" i="128"/>
  <c r="E261" i="128"/>
  <c r="E306" i="128" s="1"/>
  <c r="I239" i="128"/>
  <c r="D284" i="22" s="1"/>
  <c r="E262" i="128"/>
  <c r="E307" i="128" s="1"/>
  <c r="I240" i="128"/>
  <c r="D285" i="22" s="1"/>
  <c r="E264" i="128"/>
  <c r="E309" i="128" s="1"/>
  <c r="I242" i="128"/>
  <c r="D287" i="22" s="1"/>
  <c r="K69" i="118"/>
  <c r="J69" i="118"/>
  <c r="I69" i="118"/>
  <c r="E68" i="118"/>
  <c r="E74" i="118" s="1"/>
  <c r="D68" i="118"/>
  <c r="D74" i="118" s="1"/>
  <c r="C68" i="118"/>
  <c r="C74" i="118" s="1"/>
  <c r="K65" i="118"/>
  <c r="J65" i="118"/>
  <c r="I65" i="118"/>
  <c r="K64" i="118"/>
  <c r="J64" i="118"/>
  <c r="I64" i="118"/>
  <c r="K63" i="118"/>
  <c r="J63" i="118"/>
  <c r="I63" i="118"/>
  <c r="H62" i="118"/>
  <c r="G62" i="118"/>
  <c r="F62" i="118"/>
  <c r="F74" i="118" s="1"/>
  <c r="K59" i="118"/>
  <c r="J59" i="118"/>
  <c r="I59" i="118"/>
  <c r="K56" i="118"/>
  <c r="J56" i="118"/>
  <c r="I56" i="118"/>
  <c r="K55" i="118"/>
  <c r="L18" i="128" s="1"/>
  <c r="G114" i="22" s="1"/>
  <c r="J55" i="118"/>
  <c r="K18" i="128" s="1"/>
  <c r="F114" i="22" s="1"/>
  <c r="I55" i="118"/>
  <c r="J18" i="128" s="1"/>
  <c r="E114" i="22" s="1"/>
  <c r="K54" i="118"/>
  <c r="J54" i="118"/>
  <c r="I54" i="118"/>
  <c r="K53" i="118"/>
  <c r="E13" i="127" s="1"/>
  <c r="J53" i="118"/>
  <c r="D13" i="127" s="1"/>
  <c r="I53" i="118"/>
  <c r="C13" i="127" s="1"/>
  <c r="K52" i="118"/>
  <c r="E12" i="127" s="1"/>
  <c r="J52" i="118"/>
  <c r="D12" i="127" s="1"/>
  <c r="I52" i="118"/>
  <c r="C12" i="127" s="1"/>
  <c r="K50" i="118"/>
  <c r="E10" i="127" s="1"/>
  <c r="J50" i="118"/>
  <c r="D10" i="127" s="1"/>
  <c r="I50" i="118"/>
  <c r="C10" i="127" s="1"/>
  <c r="E9" i="127"/>
  <c r="D9" i="127"/>
  <c r="C9" i="127"/>
  <c r="K46" i="118"/>
  <c r="E8" i="127" s="1"/>
  <c r="J46" i="118"/>
  <c r="D8" i="127" s="1"/>
  <c r="I46" i="118"/>
  <c r="C8" i="127" s="1"/>
  <c r="K45" i="118"/>
  <c r="E7" i="127" s="1"/>
  <c r="J45" i="118"/>
  <c r="D7" i="127" s="1"/>
  <c r="I45" i="118"/>
  <c r="K44" i="118"/>
  <c r="J44" i="118"/>
  <c r="I44" i="118"/>
  <c r="K51" i="118"/>
  <c r="E11" i="127" s="1"/>
  <c r="J51" i="118"/>
  <c r="D11" i="127" s="1"/>
  <c r="I51" i="118"/>
  <c r="C11" i="127" s="1"/>
  <c r="C1" i="118"/>
  <c r="G74" i="118" l="1"/>
  <c r="H74" i="118"/>
  <c r="D15" i="127"/>
  <c r="J68" i="118"/>
  <c r="D14" i="127" s="1"/>
  <c r="E15" i="127"/>
  <c r="K68" i="118"/>
  <c r="E14" i="127" s="1"/>
  <c r="C7" i="127"/>
  <c r="C15" i="127"/>
  <c r="I68" i="118"/>
  <c r="C14" i="127" s="1"/>
  <c r="E284" i="128"/>
  <c r="E331" i="128" s="1"/>
  <c r="I262" i="128"/>
  <c r="D301" i="22" s="1"/>
  <c r="E286" i="128"/>
  <c r="I264" i="128"/>
  <c r="D303" i="22" s="1"/>
  <c r="E283" i="128"/>
  <c r="E330" i="128" s="1"/>
  <c r="I261" i="128"/>
  <c r="D300" i="22" s="1"/>
  <c r="J5" i="127"/>
  <c r="F12" i="127"/>
  <c r="K5" i="127"/>
  <c r="G12" i="127"/>
  <c r="H12" i="127"/>
  <c r="K62" i="118"/>
  <c r="I62" i="118"/>
  <c r="J62" i="118"/>
  <c r="C6" i="127"/>
  <c r="I43" i="118"/>
  <c r="C5" i="127" s="1"/>
  <c r="E6" i="127"/>
  <c r="K43" i="118"/>
  <c r="E5" i="127" s="1"/>
  <c r="D6" i="127"/>
  <c r="J43" i="118"/>
  <c r="D5" i="127" s="1"/>
  <c r="I286" i="128" l="1"/>
  <c r="D318" i="22" s="1"/>
  <c r="E355" i="128"/>
  <c r="E333" i="128"/>
  <c r="I283" i="128"/>
  <c r="D315" i="22" s="1"/>
  <c r="E352" i="128"/>
  <c r="I284" i="128"/>
  <c r="D316" i="22" s="1"/>
  <c r="E353" i="128"/>
  <c r="J74" i="118"/>
  <c r="K74" i="118"/>
  <c r="I74" i="118"/>
  <c r="I5" i="127"/>
  <c r="K7" i="107"/>
  <c r="H7" i="107"/>
  <c r="N7" i="107"/>
  <c r="E7" i="107"/>
  <c r="M7" i="107"/>
  <c r="L7" i="107"/>
  <c r="J7" i="107"/>
  <c r="I7" i="107"/>
  <c r="G7" i="107"/>
  <c r="F7" i="107"/>
  <c r="D7" i="107"/>
  <c r="C7" i="107"/>
  <c r="C8" i="22" l="1"/>
  <c r="K8" i="22" l="1"/>
  <c r="J8" i="22"/>
  <c r="G8" i="22"/>
  <c r="D3" i="22" l="1"/>
  <c r="D5" i="112" l="1"/>
  <c r="D9" i="112" l="1"/>
  <c r="D16" i="112" l="1"/>
  <c r="D4" i="22" s="1"/>
  <c r="B16" i="112"/>
  <c r="C4" i="22" s="1"/>
  <c r="D23" i="112" l="1"/>
  <c r="C1" i="112"/>
  <c r="F5" i="127" l="1"/>
  <c r="G5" i="127"/>
  <c r="H5" i="127"/>
  <c r="F1" i="111" l="1"/>
  <c r="J1" i="110"/>
  <c r="D105" i="111" l="1"/>
  <c r="C105" i="111"/>
  <c r="F88" i="111"/>
  <c r="E88" i="111"/>
  <c r="D88" i="111"/>
  <c r="C88" i="111"/>
  <c r="P67" i="111"/>
  <c r="O67" i="111"/>
  <c r="N67" i="111"/>
  <c r="M67" i="111"/>
  <c r="L67" i="111"/>
  <c r="K67" i="111"/>
  <c r="J67" i="111"/>
  <c r="I67" i="111"/>
  <c r="H67" i="111"/>
  <c r="G67" i="111"/>
  <c r="F67" i="111"/>
  <c r="E67" i="111"/>
  <c r="D67" i="111"/>
  <c r="C67" i="111"/>
  <c r="H928" i="110"/>
  <c r="H927" i="110"/>
  <c r="H926" i="110"/>
  <c r="G926" i="110"/>
  <c r="B925" i="110"/>
  <c r="B926" i="110" s="1"/>
  <c r="B927" i="110" s="1"/>
  <c r="B928" i="110" s="1"/>
  <c r="G923" i="110"/>
  <c r="H922" i="110"/>
  <c r="H917" i="110"/>
  <c r="G917" i="110"/>
  <c r="H914" i="110"/>
  <c r="B912" i="110"/>
  <c r="B913" i="110" s="1"/>
  <c r="B914" i="110" s="1"/>
  <c r="B915" i="110" s="1"/>
  <c r="B916" i="110" s="1"/>
  <c r="B917" i="110" s="1"/>
  <c r="B918" i="110" s="1"/>
  <c r="B919" i="110" s="1"/>
  <c r="B920" i="110" s="1"/>
  <c r="B921" i="110" s="1"/>
  <c r="B922" i="110" s="1"/>
  <c r="B923" i="110" s="1"/>
  <c r="B924" i="110" s="1"/>
  <c r="B911" i="110"/>
  <c r="S907" i="110"/>
  <c r="R907" i="110"/>
  <c r="Q907" i="110"/>
  <c r="P907" i="110"/>
  <c r="O907" i="110"/>
  <c r="M907" i="110"/>
  <c r="AD27" i="110" s="1"/>
  <c r="L907" i="110"/>
  <c r="K907" i="110"/>
  <c r="N907" i="110" s="1"/>
  <c r="J907" i="110"/>
  <c r="I907" i="110"/>
  <c r="H907" i="110"/>
  <c r="S906" i="110"/>
  <c r="N906" i="110"/>
  <c r="G906" i="110"/>
  <c r="G928" i="110" s="1"/>
  <c r="S905" i="110"/>
  <c r="N905" i="110"/>
  <c r="G905" i="110"/>
  <c r="S904" i="110"/>
  <c r="N904" i="110"/>
  <c r="G904" i="110"/>
  <c r="S903" i="110"/>
  <c r="N903" i="110"/>
  <c r="G903" i="110"/>
  <c r="G925" i="110" s="1"/>
  <c r="S902" i="110"/>
  <c r="N902" i="110"/>
  <c r="G902" i="110"/>
  <c r="S901" i="110"/>
  <c r="N901" i="110"/>
  <c r="G901" i="110"/>
  <c r="S900" i="110"/>
  <c r="N900" i="110"/>
  <c r="G900" i="110"/>
  <c r="S898" i="110"/>
  <c r="N898" i="110"/>
  <c r="G898" i="110"/>
  <c r="S897" i="110"/>
  <c r="N897" i="110"/>
  <c r="G897" i="110"/>
  <c r="S896" i="110"/>
  <c r="N896" i="110"/>
  <c r="G896" i="110"/>
  <c r="B896" i="110"/>
  <c r="B897" i="110" s="1"/>
  <c r="B898" i="110" s="1"/>
  <c r="B899" i="110" s="1"/>
  <c r="B900" i="110" s="1"/>
  <c r="B901" i="110" s="1"/>
  <c r="B902" i="110" s="1"/>
  <c r="B903" i="110" s="1"/>
  <c r="B904" i="110" s="1"/>
  <c r="B905" i="110" s="1"/>
  <c r="B906" i="110" s="1"/>
  <c r="B907" i="110" s="1"/>
  <c r="S895" i="110"/>
  <c r="N895" i="110"/>
  <c r="G895" i="110"/>
  <c r="S893" i="110"/>
  <c r="N893" i="110"/>
  <c r="G893" i="110"/>
  <c r="S892" i="110"/>
  <c r="N892" i="110"/>
  <c r="G892" i="110"/>
  <c r="B892" i="110"/>
  <c r="B893" i="110" s="1"/>
  <c r="B894" i="110" s="1"/>
  <c r="B895" i="110" s="1"/>
  <c r="S891" i="110"/>
  <c r="N891" i="110"/>
  <c r="G891" i="110"/>
  <c r="B891" i="110"/>
  <c r="S890" i="110"/>
  <c r="N890" i="110"/>
  <c r="G890" i="110"/>
  <c r="S889" i="110"/>
  <c r="N889" i="110"/>
  <c r="G889" i="110"/>
  <c r="AB886" i="110"/>
  <c r="AA886" i="110"/>
  <c r="AA27" i="110" s="1"/>
  <c r="Z886" i="110"/>
  <c r="Z27" i="110" s="1"/>
  <c r="Y886" i="110"/>
  <c r="V886" i="110"/>
  <c r="U886" i="110"/>
  <c r="X886" i="110" s="1"/>
  <c r="T886" i="110"/>
  <c r="S886" i="110"/>
  <c r="R886" i="110"/>
  <c r="R27" i="110" s="1"/>
  <c r="S27" i="110" s="1"/>
  <c r="Q886" i="110"/>
  <c r="P886" i="110"/>
  <c r="O886" i="110"/>
  <c r="M886" i="110"/>
  <c r="L886" i="110"/>
  <c r="K886" i="110"/>
  <c r="J886" i="110"/>
  <c r="J27" i="110" s="1"/>
  <c r="I886" i="110"/>
  <c r="H886" i="110"/>
  <c r="AG885" i="110"/>
  <c r="Z885" i="110"/>
  <c r="S885" i="110"/>
  <c r="N885" i="110"/>
  <c r="G885" i="110"/>
  <c r="AG884" i="110"/>
  <c r="Z884" i="110"/>
  <c r="S884" i="110"/>
  <c r="N884" i="110"/>
  <c r="G884" i="110"/>
  <c r="AG883" i="110"/>
  <c r="Z883" i="110"/>
  <c r="S883" i="110"/>
  <c r="N883" i="110"/>
  <c r="G883" i="110"/>
  <c r="AG882" i="110"/>
  <c r="Z882" i="110"/>
  <c r="S882" i="110"/>
  <c r="N882" i="110"/>
  <c r="G882" i="110"/>
  <c r="AG881" i="110"/>
  <c r="Z881" i="110"/>
  <c r="S881" i="110"/>
  <c r="N881" i="110"/>
  <c r="G881" i="110"/>
  <c r="AG880" i="110"/>
  <c r="Z880" i="110"/>
  <c r="S880" i="110"/>
  <c r="N880" i="110"/>
  <c r="G880" i="110"/>
  <c r="H923" i="110" s="1"/>
  <c r="AG879" i="110"/>
  <c r="Z879" i="110"/>
  <c r="S879" i="110"/>
  <c r="N879" i="110"/>
  <c r="G879" i="110"/>
  <c r="AG877" i="110"/>
  <c r="Z877" i="110"/>
  <c r="S877" i="110"/>
  <c r="N877" i="110"/>
  <c r="G877" i="110"/>
  <c r="AG876" i="110"/>
  <c r="Z876" i="110"/>
  <c r="S876" i="110"/>
  <c r="N876" i="110"/>
  <c r="G876" i="110"/>
  <c r="B876" i="110"/>
  <c r="B877" i="110" s="1"/>
  <c r="B878" i="110" s="1"/>
  <c r="B879" i="110" s="1"/>
  <c r="B880" i="110" s="1"/>
  <c r="B881" i="110" s="1"/>
  <c r="B882" i="110" s="1"/>
  <c r="B883" i="110" s="1"/>
  <c r="B884" i="110" s="1"/>
  <c r="B885" i="110" s="1"/>
  <c r="B886" i="110" s="1"/>
  <c r="AG875" i="110"/>
  <c r="Z875" i="110"/>
  <c r="S875" i="110"/>
  <c r="N875" i="110"/>
  <c r="G875" i="110"/>
  <c r="AG874" i="110"/>
  <c r="Z874" i="110"/>
  <c r="S874" i="110"/>
  <c r="N874" i="110"/>
  <c r="G874" i="110"/>
  <c r="B873" i="110"/>
  <c r="B874" i="110" s="1"/>
  <c r="B875" i="110" s="1"/>
  <c r="AG872" i="110"/>
  <c r="Z872" i="110"/>
  <c r="S872" i="110"/>
  <c r="N872" i="110"/>
  <c r="G872" i="110"/>
  <c r="AG871" i="110"/>
  <c r="Z871" i="110"/>
  <c r="S871" i="110"/>
  <c r="N871" i="110"/>
  <c r="G871" i="110"/>
  <c r="B871" i="110"/>
  <c r="B872" i="110" s="1"/>
  <c r="AG870" i="110"/>
  <c r="Z870" i="110"/>
  <c r="S870" i="110"/>
  <c r="N870" i="110"/>
  <c r="G870" i="110"/>
  <c r="B870" i="110"/>
  <c r="AG869" i="110"/>
  <c r="Z869" i="110"/>
  <c r="S869" i="110"/>
  <c r="N869" i="110"/>
  <c r="G869" i="110"/>
  <c r="AG868" i="110"/>
  <c r="Z868" i="110"/>
  <c r="S868" i="110"/>
  <c r="N868" i="110"/>
  <c r="G868" i="110"/>
  <c r="S864" i="110"/>
  <c r="N864" i="110"/>
  <c r="AG862" i="110"/>
  <c r="Z862" i="110"/>
  <c r="S862" i="110"/>
  <c r="N862" i="110"/>
  <c r="S859" i="110"/>
  <c r="R859" i="110"/>
  <c r="Q859" i="110"/>
  <c r="P859" i="110"/>
  <c r="O859" i="110"/>
  <c r="M859" i="110"/>
  <c r="L859" i="110"/>
  <c r="K859" i="110"/>
  <c r="N859" i="110" s="1"/>
  <c r="J859" i="110"/>
  <c r="I859" i="110"/>
  <c r="H859" i="110"/>
  <c r="G859" i="110"/>
  <c r="S858" i="110"/>
  <c r="N858" i="110"/>
  <c r="S857" i="110"/>
  <c r="N857" i="110"/>
  <c r="S856" i="110"/>
  <c r="N856" i="110"/>
  <c r="S855" i="110"/>
  <c r="N855" i="110"/>
  <c r="S854" i="110"/>
  <c r="N854" i="110"/>
  <c r="B854" i="110"/>
  <c r="B855" i="110" s="1"/>
  <c r="B856" i="110" s="1"/>
  <c r="B857" i="110" s="1"/>
  <c r="B858" i="110" s="1"/>
  <c r="B859" i="110" s="1"/>
  <c r="S853" i="110"/>
  <c r="N853" i="110"/>
  <c r="AB850" i="110"/>
  <c r="AA850" i="110"/>
  <c r="AA25" i="110" s="1"/>
  <c r="Y850" i="110"/>
  <c r="X850" i="110"/>
  <c r="U850" i="110"/>
  <c r="T850" i="110"/>
  <c r="Z850" i="110" s="1"/>
  <c r="R850" i="110"/>
  <c r="Q850" i="110"/>
  <c r="P850" i="110"/>
  <c r="S850" i="110" s="1"/>
  <c r="O850" i="110"/>
  <c r="M850" i="110"/>
  <c r="L850" i="110"/>
  <c r="K850" i="110"/>
  <c r="N850" i="110" s="1"/>
  <c r="J850" i="110"/>
  <c r="I850" i="110"/>
  <c r="H850" i="110"/>
  <c r="H25" i="110" s="1"/>
  <c r="G850" i="110"/>
  <c r="AG849" i="110"/>
  <c r="Z849" i="110"/>
  <c r="S849" i="110"/>
  <c r="N849" i="110"/>
  <c r="AG848" i="110"/>
  <c r="Z848" i="110"/>
  <c r="S848" i="110"/>
  <c r="N848" i="110"/>
  <c r="AG847" i="110"/>
  <c r="Z847" i="110"/>
  <c r="S847" i="110"/>
  <c r="N847" i="110"/>
  <c r="AG846" i="110"/>
  <c r="Z846" i="110"/>
  <c r="S846" i="110"/>
  <c r="N846" i="110"/>
  <c r="B846" i="110"/>
  <c r="B847" i="110" s="1"/>
  <c r="B848" i="110" s="1"/>
  <c r="B849" i="110" s="1"/>
  <c r="B850" i="110" s="1"/>
  <c r="AG845" i="110"/>
  <c r="Z845" i="110"/>
  <c r="S845" i="110"/>
  <c r="N845" i="110"/>
  <c r="B845" i="110"/>
  <c r="AG844" i="110"/>
  <c r="Z844" i="110"/>
  <c r="S844" i="110"/>
  <c r="N844" i="110"/>
  <c r="S839" i="110"/>
  <c r="N839" i="110"/>
  <c r="B837" i="110"/>
  <c r="AG836" i="110"/>
  <c r="Z836" i="110"/>
  <c r="S836" i="110"/>
  <c r="N836" i="110"/>
  <c r="R833" i="110"/>
  <c r="Q833" i="110"/>
  <c r="P833" i="110"/>
  <c r="S833" i="110" s="1"/>
  <c r="O833" i="110"/>
  <c r="N833" i="110"/>
  <c r="M833" i="110"/>
  <c r="L833" i="110"/>
  <c r="L23" i="110" s="1"/>
  <c r="K833" i="110"/>
  <c r="J833" i="110"/>
  <c r="I833" i="110"/>
  <c r="H833" i="110"/>
  <c r="G833" i="110"/>
  <c r="S832" i="110"/>
  <c r="N832" i="110"/>
  <c r="S831" i="110"/>
  <c r="N831" i="110"/>
  <c r="S830" i="110"/>
  <c r="N830" i="110"/>
  <c r="S829" i="110"/>
  <c r="N829" i="110"/>
  <c r="S828" i="110"/>
  <c r="N828" i="110"/>
  <c r="S827" i="110"/>
  <c r="N827" i="110"/>
  <c r="S826" i="110"/>
  <c r="N826" i="110"/>
  <c r="S825" i="110"/>
  <c r="N825" i="110"/>
  <c r="S824" i="110"/>
  <c r="N824" i="110"/>
  <c r="S823" i="110"/>
  <c r="N823" i="110"/>
  <c r="S822" i="110"/>
  <c r="N822" i="110"/>
  <c r="S821" i="110"/>
  <c r="N821" i="110"/>
  <c r="S820" i="110"/>
  <c r="N820" i="110"/>
  <c r="S819" i="110"/>
  <c r="N819" i="110"/>
  <c r="S818" i="110"/>
  <c r="N818" i="110"/>
  <c r="B818" i="110"/>
  <c r="B819" i="110" s="1"/>
  <c r="B820" i="110" s="1"/>
  <c r="B821" i="110" s="1"/>
  <c r="B822" i="110" s="1"/>
  <c r="B823" i="110" s="1"/>
  <c r="B824" i="110" s="1"/>
  <c r="B825" i="110" s="1"/>
  <c r="B826" i="110" s="1"/>
  <c r="B827" i="110" s="1"/>
  <c r="B828" i="110" s="1"/>
  <c r="B829" i="110" s="1"/>
  <c r="B830" i="110" s="1"/>
  <c r="B831" i="110" s="1"/>
  <c r="B832" i="110" s="1"/>
  <c r="B833" i="110" s="1"/>
  <c r="S817" i="110"/>
  <c r="N817" i="110"/>
  <c r="B817" i="110"/>
  <c r="S816" i="110"/>
  <c r="N816" i="110"/>
  <c r="S815" i="110"/>
  <c r="N815" i="110"/>
  <c r="S814" i="110"/>
  <c r="N814" i="110"/>
  <c r="S813" i="110"/>
  <c r="N813" i="110"/>
  <c r="B813" i="110"/>
  <c r="B814" i="110" s="1"/>
  <c r="B815" i="110" s="1"/>
  <c r="B816" i="110" s="1"/>
  <c r="S812" i="110"/>
  <c r="N812" i="110"/>
  <c r="AG808" i="110"/>
  <c r="W808" i="110" s="1"/>
  <c r="AB808" i="110"/>
  <c r="AA808" i="110"/>
  <c r="Y808" i="110"/>
  <c r="X808" i="110"/>
  <c r="U808" i="110"/>
  <c r="T808" i="110"/>
  <c r="S808" i="110"/>
  <c r="R808" i="110"/>
  <c r="Q808" i="110"/>
  <c r="P808" i="110"/>
  <c r="O808" i="110"/>
  <c r="M808" i="110"/>
  <c r="L808" i="110"/>
  <c r="K808" i="110"/>
  <c r="N808" i="110" s="1"/>
  <c r="J808" i="110"/>
  <c r="I808" i="110"/>
  <c r="I23" i="110" s="1"/>
  <c r="H808" i="110"/>
  <c r="G808" i="110"/>
  <c r="AG807" i="110"/>
  <c r="Z807" i="110"/>
  <c r="S807" i="110"/>
  <c r="N807" i="110"/>
  <c r="AG806" i="110"/>
  <c r="Z806" i="110"/>
  <c r="S806" i="110"/>
  <c r="N806" i="110"/>
  <c r="AG805" i="110"/>
  <c r="Z805" i="110"/>
  <c r="S805" i="110"/>
  <c r="N805" i="110"/>
  <c r="AG804" i="110"/>
  <c r="Z804" i="110"/>
  <c r="S804" i="110"/>
  <c r="N804" i="110"/>
  <c r="AG803" i="110"/>
  <c r="Z803" i="110"/>
  <c r="S803" i="110"/>
  <c r="N803" i="110"/>
  <c r="AG802" i="110"/>
  <c r="Z802" i="110"/>
  <c r="S802" i="110"/>
  <c r="N802" i="110"/>
  <c r="AG801" i="110"/>
  <c r="Z801" i="110"/>
  <c r="S801" i="110"/>
  <c r="N801" i="110"/>
  <c r="AG800" i="110"/>
  <c r="Z800" i="110"/>
  <c r="S800" i="110"/>
  <c r="N800" i="110"/>
  <c r="AG799" i="110"/>
  <c r="Z799" i="110"/>
  <c r="S799" i="110"/>
  <c r="N799" i="110"/>
  <c r="AG798" i="110"/>
  <c r="Z798" i="110"/>
  <c r="S798" i="110"/>
  <c r="N798" i="110"/>
  <c r="AG797" i="110"/>
  <c r="Z797" i="110"/>
  <c r="S797" i="110"/>
  <c r="N797" i="110"/>
  <c r="AG796" i="110"/>
  <c r="Z796" i="110"/>
  <c r="S796" i="110"/>
  <c r="N796" i="110"/>
  <c r="AG795" i="110"/>
  <c r="Z795" i="110"/>
  <c r="S795" i="110"/>
  <c r="N795" i="110"/>
  <c r="AG794" i="110"/>
  <c r="Z794" i="110"/>
  <c r="S794" i="110"/>
  <c r="N794" i="110"/>
  <c r="AG793" i="110"/>
  <c r="Z793" i="110"/>
  <c r="S793" i="110"/>
  <c r="N793" i="110"/>
  <c r="B793" i="110"/>
  <c r="B794" i="110" s="1"/>
  <c r="B795" i="110" s="1"/>
  <c r="B796" i="110" s="1"/>
  <c r="B797" i="110" s="1"/>
  <c r="B798" i="110" s="1"/>
  <c r="B799" i="110" s="1"/>
  <c r="B800" i="110" s="1"/>
  <c r="B801" i="110" s="1"/>
  <c r="B802" i="110" s="1"/>
  <c r="B803" i="110" s="1"/>
  <c r="B804" i="110" s="1"/>
  <c r="B805" i="110" s="1"/>
  <c r="B806" i="110" s="1"/>
  <c r="B807" i="110" s="1"/>
  <c r="B808" i="110" s="1"/>
  <c r="B809" i="110" s="1"/>
  <c r="AG792" i="110"/>
  <c r="Z792" i="110"/>
  <c r="S792" i="110"/>
  <c r="N792" i="110"/>
  <c r="AG791" i="110"/>
  <c r="Z791" i="110"/>
  <c r="S791" i="110"/>
  <c r="N791" i="110"/>
  <c r="AG790" i="110"/>
  <c r="Z790" i="110"/>
  <c r="S790" i="110"/>
  <c r="N790" i="110"/>
  <c r="AG789" i="110"/>
  <c r="Z789" i="110"/>
  <c r="S789" i="110"/>
  <c r="N789" i="110"/>
  <c r="AG788" i="110"/>
  <c r="Z788" i="110"/>
  <c r="S788" i="110"/>
  <c r="N788" i="110"/>
  <c r="B788" i="110"/>
  <c r="B789" i="110" s="1"/>
  <c r="B790" i="110" s="1"/>
  <c r="B791" i="110" s="1"/>
  <c r="B792" i="110" s="1"/>
  <c r="AG787" i="110"/>
  <c r="Z787" i="110"/>
  <c r="S787" i="110"/>
  <c r="N787" i="110"/>
  <c r="S783" i="110"/>
  <c r="R783" i="110"/>
  <c r="Q783" i="110"/>
  <c r="P783" i="110"/>
  <c r="O783" i="110"/>
  <c r="M783" i="110"/>
  <c r="L783" i="110"/>
  <c r="K783" i="110"/>
  <c r="N783" i="110" s="1"/>
  <c r="J783" i="110"/>
  <c r="I783" i="110"/>
  <c r="H783" i="110"/>
  <c r="G783" i="110"/>
  <c r="G22" i="110" s="1"/>
  <c r="S782" i="110"/>
  <c r="N782" i="110"/>
  <c r="B782" i="110"/>
  <c r="B783" i="110" s="1"/>
  <c r="S781" i="110"/>
  <c r="N781" i="110"/>
  <c r="S780" i="110"/>
  <c r="N780" i="110"/>
  <c r="S779" i="110"/>
  <c r="N779" i="110"/>
  <c r="S778" i="110"/>
  <c r="N778" i="110"/>
  <c r="S777" i="110"/>
  <c r="N777" i="110"/>
  <c r="S776" i="110"/>
  <c r="N776" i="110"/>
  <c r="S775" i="110"/>
  <c r="N775" i="110"/>
  <c r="S774" i="110"/>
  <c r="N774" i="110"/>
  <c r="S773" i="110"/>
  <c r="N773" i="110"/>
  <c r="S772" i="110"/>
  <c r="N772" i="110"/>
  <c r="S771" i="110"/>
  <c r="N771" i="110"/>
  <c r="S770" i="110"/>
  <c r="N770" i="110"/>
  <c r="S769" i="110"/>
  <c r="N769" i="110"/>
  <c r="S768" i="110"/>
  <c r="N768" i="110"/>
  <c r="S767" i="110"/>
  <c r="N767" i="110"/>
  <c r="B767" i="110"/>
  <c r="B768" i="110" s="1"/>
  <c r="B769" i="110" s="1"/>
  <c r="B770" i="110" s="1"/>
  <c r="B771" i="110" s="1"/>
  <c r="B772" i="110" s="1"/>
  <c r="B773" i="110" s="1"/>
  <c r="B774" i="110" s="1"/>
  <c r="B775" i="110" s="1"/>
  <c r="B776" i="110" s="1"/>
  <c r="B777" i="110" s="1"/>
  <c r="B778" i="110" s="1"/>
  <c r="B779" i="110" s="1"/>
  <c r="B780" i="110" s="1"/>
  <c r="B781" i="110" s="1"/>
  <c r="S766" i="110"/>
  <c r="N766" i="110"/>
  <c r="S765" i="110"/>
  <c r="N765" i="110"/>
  <c r="S764" i="110"/>
  <c r="N764" i="110"/>
  <c r="S763" i="110"/>
  <c r="N763" i="110"/>
  <c r="S762" i="110"/>
  <c r="N762" i="110"/>
  <c r="S761" i="110"/>
  <c r="N761" i="110"/>
  <c r="S760" i="110"/>
  <c r="N760" i="110"/>
  <c r="B760" i="110"/>
  <c r="B761" i="110" s="1"/>
  <c r="B762" i="110" s="1"/>
  <c r="B763" i="110" s="1"/>
  <c r="B764" i="110" s="1"/>
  <c r="B765" i="110" s="1"/>
  <c r="B766" i="110" s="1"/>
  <c r="S759" i="110"/>
  <c r="N759" i="110"/>
  <c r="B759" i="110"/>
  <c r="S758" i="110"/>
  <c r="N758" i="110"/>
  <c r="AG755" i="110"/>
  <c r="W755" i="110" s="1"/>
  <c r="AB755" i="110"/>
  <c r="AA755" i="110"/>
  <c r="AA22" i="110" s="1"/>
  <c r="Y755" i="110"/>
  <c r="U755" i="110"/>
  <c r="X755" i="110" s="1"/>
  <c r="T755" i="110"/>
  <c r="R755" i="110"/>
  <c r="Q755" i="110"/>
  <c r="P755" i="110"/>
  <c r="O755" i="110"/>
  <c r="M755" i="110"/>
  <c r="L755" i="110"/>
  <c r="K755" i="110"/>
  <c r="N755" i="110" s="1"/>
  <c r="J755" i="110"/>
  <c r="I755" i="110"/>
  <c r="H755" i="110"/>
  <c r="H22" i="110" s="1"/>
  <c r="G755" i="110"/>
  <c r="AG754" i="110"/>
  <c r="Z754" i="110"/>
  <c r="S754" i="110"/>
  <c r="N754" i="110"/>
  <c r="AG753" i="110"/>
  <c r="Z753" i="110"/>
  <c r="S753" i="110"/>
  <c r="N753" i="110"/>
  <c r="AG752" i="110"/>
  <c r="Z752" i="110"/>
  <c r="S752" i="110"/>
  <c r="N752" i="110"/>
  <c r="AG751" i="110"/>
  <c r="Z751" i="110"/>
  <c r="S751" i="110"/>
  <c r="N751" i="110"/>
  <c r="AG750" i="110"/>
  <c r="Z750" i="110"/>
  <c r="S750" i="110"/>
  <c r="N750" i="110"/>
  <c r="AG749" i="110"/>
  <c r="Z749" i="110"/>
  <c r="S749" i="110"/>
  <c r="N749" i="110"/>
  <c r="AG748" i="110"/>
  <c r="Z748" i="110"/>
  <c r="S748" i="110"/>
  <c r="N748" i="110"/>
  <c r="AG747" i="110"/>
  <c r="Z747" i="110"/>
  <c r="S747" i="110"/>
  <c r="N747" i="110"/>
  <c r="AG746" i="110"/>
  <c r="Z746" i="110"/>
  <c r="S746" i="110"/>
  <c r="N746" i="110"/>
  <c r="AG745" i="110"/>
  <c r="Z745" i="110"/>
  <c r="S745" i="110"/>
  <c r="N745" i="110"/>
  <c r="AG744" i="110"/>
  <c r="Z744" i="110"/>
  <c r="S744" i="110"/>
  <c r="N744" i="110"/>
  <c r="AG743" i="110"/>
  <c r="Z743" i="110"/>
  <c r="S743" i="110"/>
  <c r="N743" i="110"/>
  <c r="AG742" i="110"/>
  <c r="Z742" i="110"/>
  <c r="S742" i="110"/>
  <c r="N742" i="110"/>
  <c r="AG741" i="110"/>
  <c r="Z741" i="110"/>
  <c r="S741" i="110"/>
  <c r="N741" i="110"/>
  <c r="AG740" i="110"/>
  <c r="Z740" i="110"/>
  <c r="S740" i="110"/>
  <c r="N740" i="110"/>
  <c r="B740" i="110"/>
  <c r="B741" i="110" s="1"/>
  <c r="B742" i="110" s="1"/>
  <c r="B743" i="110" s="1"/>
  <c r="B744" i="110" s="1"/>
  <c r="B745" i="110" s="1"/>
  <c r="B746" i="110" s="1"/>
  <c r="B747" i="110" s="1"/>
  <c r="B748" i="110" s="1"/>
  <c r="B749" i="110" s="1"/>
  <c r="B750" i="110" s="1"/>
  <c r="B751" i="110" s="1"/>
  <c r="B752" i="110" s="1"/>
  <c r="B753" i="110" s="1"/>
  <c r="B754" i="110" s="1"/>
  <c r="B755" i="110" s="1"/>
  <c r="AG739" i="110"/>
  <c r="Z739" i="110"/>
  <c r="S739" i="110"/>
  <c r="N739" i="110"/>
  <c r="AG738" i="110"/>
  <c r="Z738" i="110"/>
  <c r="S738" i="110"/>
  <c r="N738" i="110"/>
  <c r="AG737" i="110"/>
  <c r="Z737" i="110"/>
  <c r="S737" i="110"/>
  <c r="N737" i="110"/>
  <c r="AG736" i="110"/>
  <c r="Z736" i="110"/>
  <c r="S736" i="110"/>
  <c r="N736" i="110"/>
  <c r="AG735" i="110"/>
  <c r="Z735" i="110"/>
  <c r="S735" i="110"/>
  <c r="N735" i="110"/>
  <c r="AG734" i="110"/>
  <c r="Z734" i="110"/>
  <c r="S734" i="110"/>
  <c r="N734" i="110"/>
  <c r="AG733" i="110"/>
  <c r="Z733" i="110"/>
  <c r="S733" i="110"/>
  <c r="N733" i="110"/>
  <c r="B733" i="110"/>
  <c r="B734" i="110" s="1"/>
  <c r="B735" i="110" s="1"/>
  <c r="B736" i="110" s="1"/>
  <c r="B737" i="110" s="1"/>
  <c r="B738" i="110" s="1"/>
  <c r="B739" i="110" s="1"/>
  <c r="AG732" i="110"/>
  <c r="Z732" i="110"/>
  <c r="S732" i="110"/>
  <c r="N732" i="110"/>
  <c r="B732" i="110"/>
  <c r="AG731" i="110"/>
  <c r="Z731" i="110"/>
  <c r="S731" i="110"/>
  <c r="N731" i="110"/>
  <c r="B731" i="110"/>
  <c r="AG730" i="110"/>
  <c r="Z730" i="110"/>
  <c r="S730" i="110"/>
  <c r="N730" i="110"/>
  <c r="S727" i="110"/>
  <c r="R727" i="110"/>
  <c r="Q727" i="110"/>
  <c r="P727" i="110"/>
  <c r="O727" i="110"/>
  <c r="N727" i="110"/>
  <c r="M727" i="110"/>
  <c r="L727" i="110"/>
  <c r="K727" i="110"/>
  <c r="J727" i="110"/>
  <c r="I727" i="110"/>
  <c r="H727" i="110"/>
  <c r="G727" i="110"/>
  <c r="S726" i="110"/>
  <c r="N726" i="110"/>
  <c r="S725" i="110"/>
  <c r="N725" i="110"/>
  <c r="S724" i="110"/>
  <c r="N724" i="110"/>
  <c r="S723" i="110"/>
  <c r="N723" i="110"/>
  <c r="S722" i="110"/>
  <c r="N722" i="110"/>
  <c r="S721" i="110"/>
  <c r="N721" i="110"/>
  <c r="S720" i="110"/>
  <c r="N720" i="110"/>
  <c r="S719" i="110"/>
  <c r="N719" i="110"/>
  <c r="S718" i="110"/>
  <c r="N718" i="110"/>
  <c r="S717" i="110"/>
  <c r="N717" i="110"/>
  <c r="S716" i="110"/>
  <c r="N716" i="110"/>
  <c r="S715" i="110"/>
  <c r="N715" i="110"/>
  <c r="S714" i="110"/>
  <c r="N714" i="110"/>
  <c r="S713" i="110"/>
  <c r="N713" i="110"/>
  <c r="S712" i="110"/>
  <c r="N712" i="110"/>
  <c r="S711" i="110"/>
  <c r="N711" i="110"/>
  <c r="S710" i="110"/>
  <c r="N710" i="110"/>
  <c r="B710" i="110"/>
  <c r="B711" i="110" s="1"/>
  <c r="B712" i="110" s="1"/>
  <c r="B713" i="110" s="1"/>
  <c r="B714" i="110" s="1"/>
  <c r="B715" i="110" s="1"/>
  <c r="B716" i="110" s="1"/>
  <c r="B717" i="110" s="1"/>
  <c r="B718" i="110" s="1"/>
  <c r="B719" i="110" s="1"/>
  <c r="B720" i="110" s="1"/>
  <c r="B721" i="110" s="1"/>
  <c r="B722" i="110" s="1"/>
  <c r="B723" i="110" s="1"/>
  <c r="B724" i="110" s="1"/>
  <c r="B725" i="110" s="1"/>
  <c r="B726" i="110" s="1"/>
  <c r="B727" i="110" s="1"/>
  <c r="S709" i="110"/>
  <c r="N709" i="110"/>
  <c r="S708" i="110"/>
  <c r="N708" i="110"/>
  <c r="S707" i="110"/>
  <c r="N707" i="110"/>
  <c r="S706" i="110"/>
  <c r="N706" i="110"/>
  <c r="B706" i="110"/>
  <c r="B707" i="110" s="1"/>
  <c r="B708" i="110" s="1"/>
  <c r="B709" i="110" s="1"/>
  <c r="S705" i="110"/>
  <c r="N705" i="110"/>
  <c r="S704" i="110"/>
  <c r="N704" i="110"/>
  <c r="S703" i="110"/>
  <c r="N703" i="110"/>
  <c r="B703" i="110"/>
  <c r="B704" i="110" s="1"/>
  <c r="B705" i="110" s="1"/>
  <c r="S702" i="110"/>
  <c r="N702" i="110"/>
  <c r="AB699" i="110"/>
  <c r="AA699" i="110"/>
  <c r="Y699" i="110"/>
  <c r="U699" i="110"/>
  <c r="T699" i="110"/>
  <c r="R699" i="110"/>
  <c r="Q699" i="110"/>
  <c r="P699" i="110"/>
  <c r="S699" i="110" s="1"/>
  <c r="O699" i="110"/>
  <c r="O22" i="110" s="1"/>
  <c r="M699" i="110"/>
  <c r="L699" i="110"/>
  <c r="K699" i="110"/>
  <c r="N699" i="110" s="1"/>
  <c r="J699" i="110"/>
  <c r="I699" i="110"/>
  <c r="H699" i="110"/>
  <c r="G699" i="110"/>
  <c r="H924" i="110" s="1"/>
  <c r="AG698" i="110"/>
  <c r="Z698" i="110"/>
  <c r="S698" i="110"/>
  <c r="N698" i="110"/>
  <c r="AG697" i="110"/>
  <c r="Z697" i="110"/>
  <c r="S697" i="110"/>
  <c r="N697" i="110"/>
  <c r="AG696" i="110"/>
  <c r="Z696" i="110"/>
  <c r="S696" i="110"/>
  <c r="N696" i="110"/>
  <c r="AG695" i="110"/>
  <c r="Z695" i="110"/>
  <c r="S695" i="110"/>
  <c r="N695" i="110"/>
  <c r="AG694" i="110"/>
  <c r="Z694" i="110"/>
  <c r="S694" i="110"/>
  <c r="N694" i="110"/>
  <c r="AG693" i="110"/>
  <c r="Z693" i="110"/>
  <c r="S693" i="110"/>
  <c r="N693" i="110"/>
  <c r="AG692" i="110"/>
  <c r="Z692" i="110"/>
  <c r="S692" i="110"/>
  <c r="N692" i="110"/>
  <c r="AG691" i="110"/>
  <c r="Z691" i="110"/>
  <c r="S691" i="110"/>
  <c r="N691" i="110"/>
  <c r="AG690" i="110"/>
  <c r="Z690" i="110"/>
  <c r="S690" i="110"/>
  <c r="N690" i="110"/>
  <c r="AG689" i="110"/>
  <c r="Z689" i="110"/>
  <c r="S689" i="110"/>
  <c r="N689" i="110"/>
  <c r="AG688" i="110"/>
  <c r="Z688" i="110"/>
  <c r="S688" i="110"/>
  <c r="N688" i="110"/>
  <c r="AG687" i="110"/>
  <c r="Z687" i="110"/>
  <c r="S687" i="110"/>
  <c r="N687" i="110"/>
  <c r="AG686" i="110"/>
  <c r="Z686" i="110"/>
  <c r="S686" i="110"/>
  <c r="N686" i="110"/>
  <c r="AG685" i="110"/>
  <c r="Z685" i="110"/>
  <c r="S685" i="110"/>
  <c r="N685" i="110"/>
  <c r="AG684" i="110"/>
  <c r="Z684" i="110"/>
  <c r="S684" i="110"/>
  <c r="N684" i="110"/>
  <c r="AG683" i="110"/>
  <c r="Z683" i="110"/>
  <c r="S683" i="110"/>
  <c r="N683" i="110"/>
  <c r="AG682" i="110"/>
  <c r="Z682" i="110"/>
  <c r="S682" i="110"/>
  <c r="N682" i="110"/>
  <c r="AG681" i="110"/>
  <c r="Z681" i="110"/>
  <c r="S681" i="110"/>
  <c r="N681" i="110"/>
  <c r="AG680" i="110"/>
  <c r="Z680" i="110"/>
  <c r="S680" i="110"/>
  <c r="N680" i="110"/>
  <c r="AG679" i="110"/>
  <c r="Z679" i="110"/>
  <c r="S679" i="110"/>
  <c r="N679" i="110"/>
  <c r="AG678" i="110"/>
  <c r="Z678" i="110"/>
  <c r="S678" i="110"/>
  <c r="N678" i="110"/>
  <c r="B678" i="110"/>
  <c r="B679" i="110" s="1"/>
  <c r="B680" i="110" s="1"/>
  <c r="B681" i="110" s="1"/>
  <c r="B682" i="110" s="1"/>
  <c r="B683" i="110" s="1"/>
  <c r="B684" i="110" s="1"/>
  <c r="B685" i="110" s="1"/>
  <c r="B686" i="110" s="1"/>
  <c r="B687" i="110" s="1"/>
  <c r="B688" i="110" s="1"/>
  <c r="B689" i="110" s="1"/>
  <c r="B690" i="110" s="1"/>
  <c r="B691" i="110" s="1"/>
  <c r="B692" i="110" s="1"/>
  <c r="B693" i="110" s="1"/>
  <c r="B694" i="110" s="1"/>
  <c r="B695" i="110" s="1"/>
  <c r="B696" i="110" s="1"/>
  <c r="B697" i="110" s="1"/>
  <c r="B698" i="110" s="1"/>
  <c r="B699" i="110" s="1"/>
  <c r="AG677" i="110"/>
  <c r="Z677" i="110"/>
  <c r="S677" i="110"/>
  <c r="N677" i="110"/>
  <c r="B677" i="110"/>
  <c r="AG676" i="110"/>
  <c r="Z676" i="110"/>
  <c r="S676" i="110"/>
  <c r="N676" i="110"/>
  <c r="B676" i="110"/>
  <c r="AG675" i="110"/>
  <c r="Z675" i="110"/>
  <c r="S675" i="110"/>
  <c r="N675" i="110"/>
  <c r="B675" i="110"/>
  <c r="AG674" i="110"/>
  <c r="Z674" i="110"/>
  <c r="S674" i="110"/>
  <c r="N674" i="110"/>
  <c r="S668" i="110"/>
  <c r="R668" i="110"/>
  <c r="Q668" i="110"/>
  <c r="P668" i="110"/>
  <c r="O668" i="110"/>
  <c r="O21" i="110" s="1"/>
  <c r="M668" i="110"/>
  <c r="L668" i="110"/>
  <c r="K668" i="110"/>
  <c r="N668" i="110" s="1"/>
  <c r="J668" i="110"/>
  <c r="I668" i="110"/>
  <c r="H668" i="110"/>
  <c r="G668" i="110"/>
  <c r="G21" i="110" s="1"/>
  <c r="S667" i="110"/>
  <c r="N667" i="110"/>
  <c r="S666" i="110"/>
  <c r="N666" i="110"/>
  <c r="S665" i="110"/>
  <c r="N665" i="110"/>
  <c r="S664" i="110"/>
  <c r="N664" i="110"/>
  <c r="S663" i="110"/>
  <c r="N663" i="110"/>
  <c r="S662" i="110"/>
  <c r="N662" i="110"/>
  <c r="S661" i="110"/>
  <c r="N661" i="110"/>
  <c r="S660" i="110"/>
  <c r="N660" i="110"/>
  <c r="S659" i="110"/>
  <c r="N659" i="110"/>
  <c r="S658" i="110"/>
  <c r="N658" i="110"/>
  <c r="S657" i="110"/>
  <c r="N657" i="110"/>
  <c r="S656" i="110"/>
  <c r="N656" i="110"/>
  <c r="S655" i="110"/>
  <c r="N655" i="110"/>
  <c r="S654" i="110"/>
  <c r="N654" i="110"/>
  <c r="S653" i="110"/>
  <c r="N653" i="110"/>
  <c r="S652" i="110"/>
  <c r="N652" i="110"/>
  <c r="B652" i="110"/>
  <c r="B653" i="110" s="1"/>
  <c r="B654" i="110" s="1"/>
  <c r="B655" i="110" s="1"/>
  <c r="B656" i="110" s="1"/>
  <c r="B657" i="110" s="1"/>
  <c r="B658" i="110" s="1"/>
  <c r="B659" i="110" s="1"/>
  <c r="B660" i="110" s="1"/>
  <c r="B661" i="110" s="1"/>
  <c r="B662" i="110" s="1"/>
  <c r="B663" i="110" s="1"/>
  <c r="B664" i="110" s="1"/>
  <c r="B665" i="110" s="1"/>
  <c r="B666" i="110" s="1"/>
  <c r="B667" i="110" s="1"/>
  <c r="B668" i="110" s="1"/>
  <c r="S651" i="110"/>
  <c r="N651" i="110"/>
  <c r="B651" i="110"/>
  <c r="S650" i="110"/>
  <c r="N650" i="110"/>
  <c r="S649" i="110"/>
  <c r="N649" i="110"/>
  <c r="S648" i="110"/>
  <c r="N648" i="110"/>
  <c r="B648" i="110"/>
  <c r="B649" i="110" s="1"/>
  <c r="B650" i="110" s="1"/>
  <c r="S647" i="110"/>
  <c r="N647" i="110"/>
  <c r="AB643" i="110"/>
  <c r="AA643" i="110"/>
  <c r="Z643" i="110"/>
  <c r="Y643" i="110"/>
  <c r="X643" i="110"/>
  <c r="V643" i="110"/>
  <c r="U643" i="110"/>
  <c r="AG643" i="110" s="1"/>
  <c r="W643" i="110" s="1"/>
  <c r="T643" i="110"/>
  <c r="R643" i="110"/>
  <c r="Q643" i="110"/>
  <c r="P643" i="110"/>
  <c r="S643" i="110" s="1"/>
  <c r="O643" i="110"/>
  <c r="N643" i="110"/>
  <c r="M643" i="110"/>
  <c r="M21" i="110" s="1"/>
  <c r="L643" i="110"/>
  <c r="K643" i="110"/>
  <c r="J643" i="110"/>
  <c r="I643" i="110"/>
  <c r="H643" i="110"/>
  <c r="G643" i="110"/>
  <c r="AG642" i="110"/>
  <c r="Z642" i="110"/>
  <c r="S642" i="110"/>
  <c r="N642" i="110"/>
  <c r="AG641" i="110"/>
  <c r="Z641" i="110"/>
  <c r="S641" i="110"/>
  <c r="N641" i="110"/>
  <c r="AG640" i="110"/>
  <c r="Z640" i="110"/>
  <c r="S640" i="110"/>
  <c r="N640" i="110"/>
  <c r="AG639" i="110"/>
  <c r="Z639" i="110"/>
  <c r="S639" i="110"/>
  <c r="N639" i="110"/>
  <c r="AG638" i="110"/>
  <c r="Z638" i="110"/>
  <c r="S638" i="110"/>
  <c r="N638" i="110"/>
  <c r="AG637" i="110"/>
  <c r="Z637" i="110"/>
  <c r="S637" i="110"/>
  <c r="N637" i="110"/>
  <c r="AG636" i="110"/>
  <c r="Z636" i="110"/>
  <c r="S636" i="110"/>
  <c r="N636" i="110"/>
  <c r="AG635" i="110"/>
  <c r="Z635" i="110"/>
  <c r="S635" i="110"/>
  <c r="N635" i="110"/>
  <c r="AG634" i="110"/>
  <c r="Z634" i="110"/>
  <c r="S634" i="110"/>
  <c r="N634" i="110"/>
  <c r="B634" i="110"/>
  <c r="B635" i="110" s="1"/>
  <c r="B636" i="110" s="1"/>
  <c r="B637" i="110" s="1"/>
  <c r="B638" i="110" s="1"/>
  <c r="B639" i="110" s="1"/>
  <c r="B640" i="110" s="1"/>
  <c r="B641" i="110" s="1"/>
  <c r="B642" i="110" s="1"/>
  <c r="B643" i="110" s="1"/>
  <c r="B644" i="110" s="1"/>
  <c r="AG633" i="110"/>
  <c r="Z633" i="110"/>
  <c r="S633" i="110"/>
  <c r="N633" i="110"/>
  <c r="AG632" i="110"/>
  <c r="Z632" i="110"/>
  <c r="S632" i="110"/>
  <c r="N632" i="110"/>
  <c r="AG631" i="110"/>
  <c r="Z631" i="110"/>
  <c r="S631" i="110"/>
  <c r="N631" i="110"/>
  <c r="AG630" i="110"/>
  <c r="Z630" i="110"/>
  <c r="S630" i="110"/>
  <c r="N630" i="110"/>
  <c r="AG629" i="110"/>
  <c r="Z629" i="110"/>
  <c r="S629" i="110"/>
  <c r="N629" i="110"/>
  <c r="AG628" i="110"/>
  <c r="Z628" i="110"/>
  <c r="S628" i="110"/>
  <c r="N628" i="110"/>
  <c r="AG627" i="110"/>
  <c r="Z627" i="110"/>
  <c r="S627" i="110"/>
  <c r="N627" i="110"/>
  <c r="AG626" i="110"/>
  <c r="Z626" i="110"/>
  <c r="S626" i="110"/>
  <c r="N626" i="110"/>
  <c r="AG625" i="110"/>
  <c r="Z625" i="110"/>
  <c r="S625" i="110"/>
  <c r="N625" i="110"/>
  <c r="AG624" i="110"/>
  <c r="Z624" i="110"/>
  <c r="S624" i="110"/>
  <c r="N624" i="110"/>
  <c r="AG623" i="110"/>
  <c r="Z623" i="110"/>
  <c r="S623" i="110"/>
  <c r="N623" i="110"/>
  <c r="B623" i="110"/>
  <c r="B624" i="110" s="1"/>
  <c r="B625" i="110" s="1"/>
  <c r="B626" i="110" s="1"/>
  <c r="B627" i="110" s="1"/>
  <c r="B628" i="110" s="1"/>
  <c r="B629" i="110" s="1"/>
  <c r="B630" i="110" s="1"/>
  <c r="B631" i="110" s="1"/>
  <c r="B632" i="110" s="1"/>
  <c r="B633" i="110" s="1"/>
  <c r="AG622" i="110"/>
  <c r="Z622" i="110"/>
  <c r="S622" i="110"/>
  <c r="N622" i="110"/>
  <c r="R618" i="110"/>
  <c r="Q618" i="110"/>
  <c r="P618" i="110"/>
  <c r="S618" i="110" s="1"/>
  <c r="O618" i="110"/>
  <c r="M618" i="110"/>
  <c r="L618" i="110"/>
  <c r="K618" i="110"/>
  <c r="N618" i="110" s="1"/>
  <c r="J618" i="110"/>
  <c r="I618" i="110"/>
  <c r="H618" i="110"/>
  <c r="H20" i="110" s="1"/>
  <c r="G618" i="110"/>
  <c r="S617" i="110"/>
  <c r="N617" i="110"/>
  <c r="S616" i="110"/>
  <c r="N616" i="110"/>
  <c r="S615" i="110"/>
  <c r="N615" i="110"/>
  <c r="S614" i="110"/>
  <c r="N614" i="110"/>
  <c r="S613" i="110"/>
  <c r="N613" i="110"/>
  <c r="S612" i="110"/>
  <c r="N612" i="110"/>
  <c r="S611" i="110"/>
  <c r="N611" i="110"/>
  <c r="S610" i="110"/>
  <c r="N610" i="110"/>
  <c r="S609" i="110"/>
  <c r="N609" i="110"/>
  <c r="S608" i="110"/>
  <c r="N608" i="110"/>
  <c r="S607" i="110"/>
  <c r="N607" i="110"/>
  <c r="S606" i="110"/>
  <c r="N606" i="110"/>
  <c r="S605" i="110"/>
  <c r="N605" i="110"/>
  <c r="S604" i="110"/>
  <c r="N604" i="110"/>
  <c r="S603" i="110"/>
  <c r="N603" i="110"/>
  <c r="S602" i="110"/>
  <c r="N602" i="110"/>
  <c r="S601" i="110"/>
  <c r="N601" i="110"/>
  <c r="S600" i="110"/>
  <c r="N600" i="110"/>
  <c r="S599" i="110"/>
  <c r="N599" i="110"/>
  <c r="S598" i="110"/>
  <c r="N598" i="110"/>
  <c r="S597" i="110"/>
  <c r="N597" i="110"/>
  <c r="S596" i="110"/>
  <c r="N596" i="110"/>
  <c r="S595" i="110"/>
  <c r="N595" i="110"/>
  <c r="S594" i="110"/>
  <c r="N594" i="110"/>
  <c r="S593" i="110"/>
  <c r="N593" i="110"/>
  <c r="S592" i="110"/>
  <c r="N592" i="110"/>
  <c r="S591" i="110"/>
  <c r="N591" i="110"/>
  <c r="S590" i="110"/>
  <c r="N590" i="110"/>
  <c r="S589" i="110"/>
  <c r="N589" i="110"/>
  <c r="S588" i="110"/>
  <c r="N588" i="110"/>
  <c r="S587" i="110"/>
  <c r="N587" i="110"/>
  <c r="S586" i="110"/>
  <c r="N586" i="110"/>
  <c r="S585" i="110"/>
  <c r="N585" i="110"/>
  <c r="S584" i="110"/>
  <c r="N584" i="110"/>
  <c r="S583" i="110"/>
  <c r="N583" i="110"/>
  <c r="S582" i="110"/>
  <c r="N582" i="110"/>
  <c r="S581" i="110"/>
  <c r="N581" i="110"/>
  <c r="S580" i="110"/>
  <c r="N580" i="110"/>
  <c r="S579" i="110"/>
  <c r="N579" i="110"/>
  <c r="S578" i="110"/>
  <c r="N578" i="110"/>
  <c r="S577" i="110"/>
  <c r="N577" i="110"/>
  <c r="S576" i="110"/>
  <c r="N576" i="110"/>
  <c r="B576" i="110"/>
  <c r="B577" i="110" s="1"/>
  <c r="B578" i="110" s="1"/>
  <c r="B579" i="110" s="1"/>
  <c r="B580" i="110" s="1"/>
  <c r="B581" i="110" s="1"/>
  <c r="B582" i="110" s="1"/>
  <c r="B583" i="110" s="1"/>
  <c r="B584" i="110" s="1"/>
  <c r="B585" i="110" s="1"/>
  <c r="B586" i="110" s="1"/>
  <c r="B587" i="110" s="1"/>
  <c r="B588" i="110" s="1"/>
  <c r="B589" i="110" s="1"/>
  <c r="B590" i="110" s="1"/>
  <c r="B591" i="110" s="1"/>
  <c r="B592" i="110" s="1"/>
  <c r="B593" i="110" s="1"/>
  <c r="B594" i="110" s="1"/>
  <c r="B595" i="110" s="1"/>
  <c r="B596" i="110" s="1"/>
  <c r="B597" i="110" s="1"/>
  <c r="B598" i="110" s="1"/>
  <c r="B599" i="110" s="1"/>
  <c r="B600" i="110" s="1"/>
  <c r="B601" i="110" s="1"/>
  <c r="B602" i="110" s="1"/>
  <c r="B603" i="110" s="1"/>
  <c r="B604" i="110" s="1"/>
  <c r="B605" i="110" s="1"/>
  <c r="B606" i="110" s="1"/>
  <c r="B607" i="110" s="1"/>
  <c r="B608" i="110" s="1"/>
  <c r="B609" i="110" s="1"/>
  <c r="B610" i="110" s="1"/>
  <c r="B611" i="110" s="1"/>
  <c r="B612" i="110" s="1"/>
  <c r="B613" i="110" s="1"/>
  <c r="B614" i="110" s="1"/>
  <c r="B615" i="110" s="1"/>
  <c r="B616" i="110" s="1"/>
  <c r="B617" i="110" s="1"/>
  <c r="B618" i="110" s="1"/>
  <c r="S575" i="110"/>
  <c r="N575" i="110"/>
  <c r="S574" i="110"/>
  <c r="N574" i="110"/>
  <c r="S573" i="110"/>
  <c r="N573" i="110"/>
  <c r="S572" i="110"/>
  <c r="N572" i="110"/>
  <c r="S571" i="110"/>
  <c r="N571" i="110"/>
  <c r="S570" i="110"/>
  <c r="N570" i="110"/>
  <c r="B570" i="110"/>
  <c r="B571" i="110" s="1"/>
  <c r="B572" i="110" s="1"/>
  <c r="B573" i="110" s="1"/>
  <c r="B574" i="110" s="1"/>
  <c r="B575" i="110" s="1"/>
  <c r="S569" i="110"/>
  <c r="N569" i="110"/>
  <c r="AB566" i="110"/>
  <c r="AA566" i="110"/>
  <c r="Z566" i="110"/>
  <c r="Y566" i="110"/>
  <c r="X566" i="110"/>
  <c r="V566" i="110"/>
  <c r="U566" i="110"/>
  <c r="AG566" i="110" s="1"/>
  <c r="W566" i="110" s="1"/>
  <c r="T566" i="110"/>
  <c r="R566" i="110"/>
  <c r="R20" i="110" s="1"/>
  <c r="Q566" i="110"/>
  <c r="Q20" i="110" s="1"/>
  <c r="P566" i="110"/>
  <c r="S566" i="110" s="1"/>
  <c r="O566" i="110"/>
  <c r="N566" i="110"/>
  <c r="M566" i="110"/>
  <c r="L566" i="110"/>
  <c r="K566" i="110"/>
  <c r="J566" i="110"/>
  <c r="J20" i="110" s="1"/>
  <c r="I566" i="110"/>
  <c r="I20" i="110" s="1"/>
  <c r="H566" i="110"/>
  <c r="G566" i="110"/>
  <c r="AG565" i="110"/>
  <c r="Z565" i="110"/>
  <c r="S565" i="110"/>
  <c r="N565" i="110"/>
  <c r="AG564" i="110"/>
  <c r="Z564" i="110"/>
  <c r="S564" i="110"/>
  <c r="N564" i="110"/>
  <c r="AG563" i="110"/>
  <c r="Z563" i="110"/>
  <c r="S563" i="110"/>
  <c r="N563" i="110"/>
  <c r="AG562" i="110"/>
  <c r="Z562" i="110"/>
  <c r="S562" i="110"/>
  <c r="N562" i="110"/>
  <c r="AG561" i="110"/>
  <c r="Z561" i="110"/>
  <c r="S561" i="110"/>
  <c r="N561" i="110"/>
  <c r="AG560" i="110"/>
  <c r="Z560" i="110"/>
  <c r="S560" i="110"/>
  <c r="N560" i="110"/>
  <c r="AG559" i="110"/>
  <c r="Z559" i="110"/>
  <c r="S559" i="110"/>
  <c r="N559" i="110"/>
  <c r="AG558" i="110"/>
  <c r="Z558" i="110"/>
  <c r="S558" i="110"/>
  <c r="N558" i="110"/>
  <c r="AG557" i="110"/>
  <c r="Z557" i="110"/>
  <c r="S557" i="110"/>
  <c r="N557" i="110"/>
  <c r="AG556" i="110"/>
  <c r="Z556" i="110"/>
  <c r="S556" i="110"/>
  <c r="N556" i="110"/>
  <c r="AG555" i="110"/>
  <c r="Z555" i="110"/>
  <c r="S555" i="110"/>
  <c r="N555" i="110"/>
  <c r="AG554" i="110"/>
  <c r="Z554" i="110"/>
  <c r="S554" i="110"/>
  <c r="N554" i="110"/>
  <c r="AG553" i="110"/>
  <c r="Z553" i="110"/>
  <c r="S553" i="110"/>
  <c r="N553" i="110"/>
  <c r="AG552" i="110"/>
  <c r="Z552" i="110"/>
  <c r="S552" i="110"/>
  <c r="N552" i="110"/>
  <c r="AG551" i="110"/>
  <c r="Z551" i="110"/>
  <c r="S551" i="110"/>
  <c r="N551" i="110"/>
  <c r="AG550" i="110"/>
  <c r="Z550" i="110"/>
  <c r="S550" i="110"/>
  <c r="N550" i="110"/>
  <c r="AG549" i="110"/>
  <c r="Z549" i="110"/>
  <c r="S549" i="110"/>
  <c r="N549" i="110"/>
  <c r="AG548" i="110"/>
  <c r="Z548" i="110"/>
  <c r="S548" i="110"/>
  <c r="N548" i="110"/>
  <c r="AG547" i="110"/>
  <c r="Z547" i="110"/>
  <c r="S547" i="110"/>
  <c r="N547" i="110"/>
  <c r="AG546" i="110"/>
  <c r="Z546" i="110"/>
  <c r="S546" i="110"/>
  <c r="N546" i="110"/>
  <c r="AG545" i="110"/>
  <c r="Z545" i="110"/>
  <c r="S545" i="110"/>
  <c r="N545" i="110"/>
  <c r="AG544" i="110"/>
  <c r="Z544" i="110"/>
  <c r="S544" i="110"/>
  <c r="N544" i="110"/>
  <c r="AG543" i="110"/>
  <c r="Z543" i="110"/>
  <c r="S543" i="110"/>
  <c r="N543" i="110"/>
  <c r="AG542" i="110"/>
  <c r="Z542" i="110"/>
  <c r="S542" i="110"/>
  <c r="N542" i="110"/>
  <c r="AG541" i="110"/>
  <c r="Z541" i="110"/>
  <c r="S541" i="110"/>
  <c r="N541" i="110"/>
  <c r="AG540" i="110"/>
  <c r="Z540" i="110"/>
  <c r="S540" i="110"/>
  <c r="N540" i="110"/>
  <c r="AG539" i="110"/>
  <c r="Z539" i="110"/>
  <c r="S539" i="110"/>
  <c r="N539" i="110"/>
  <c r="AG538" i="110"/>
  <c r="Z538" i="110"/>
  <c r="S538" i="110"/>
  <c r="N538" i="110"/>
  <c r="AG537" i="110"/>
  <c r="Z537" i="110"/>
  <c r="S537" i="110"/>
  <c r="N537" i="110"/>
  <c r="AG536" i="110"/>
  <c r="Z536" i="110"/>
  <c r="S536" i="110"/>
  <c r="N536" i="110"/>
  <c r="AG535" i="110"/>
  <c r="Z535" i="110"/>
  <c r="S535" i="110"/>
  <c r="N535" i="110"/>
  <c r="AG534" i="110"/>
  <c r="Z534" i="110"/>
  <c r="S534" i="110"/>
  <c r="N534" i="110"/>
  <c r="AG533" i="110"/>
  <c r="Z533" i="110"/>
  <c r="S533" i="110"/>
  <c r="N533" i="110"/>
  <c r="AG532" i="110"/>
  <c r="Z532" i="110"/>
  <c r="S532" i="110"/>
  <c r="N532" i="110"/>
  <c r="AG531" i="110"/>
  <c r="Z531" i="110"/>
  <c r="S531" i="110"/>
  <c r="N531" i="110"/>
  <c r="AG530" i="110"/>
  <c r="Z530" i="110"/>
  <c r="S530" i="110"/>
  <c r="N530" i="110"/>
  <c r="AG529" i="110"/>
  <c r="Z529" i="110"/>
  <c r="S529" i="110"/>
  <c r="N529" i="110"/>
  <c r="AG528" i="110"/>
  <c r="Z528" i="110"/>
  <c r="S528" i="110"/>
  <c r="N528" i="110"/>
  <c r="AG527" i="110"/>
  <c r="Z527" i="110"/>
  <c r="S527" i="110"/>
  <c r="N527" i="110"/>
  <c r="AG526" i="110"/>
  <c r="Z526" i="110"/>
  <c r="S526" i="110"/>
  <c r="N526" i="110"/>
  <c r="AG525" i="110"/>
  <c r="Z525" i="110"/>
  <c r="S525" i="110"/>
  <c r="N525" i="110"/>
  <c r="AG524" i="110"/>
  <c r="Z524" i="110"/>
  <c r="S524" i="110"/>
  <c r="N524" i="110"/>
  <c r="AG523" i="110"/>
  <c r="Z523" i="110"/>
  <c r="S523" i="110"/>
  <c r="N523" i="110"/>
  <c r="AG522" i="110"/>
  <c r="Z522" i="110"/>
  <c r="S522" i="110"/>
  <c r="N522" i="110"/>
  <c r="AG521" i="110"/>
  <c r="Z521" i="110"/>
  <c r="S521" i="110"/>
  <c r="N521" i="110"/>
  <c r="AG520" i="110"/>
  <c r="Z520" i="110"/>
  <c r="S520" i="110"/>
  <c r="N520" i="110"/>
  <c r="B520" i="110"/>
  <c r="B521" i="110" s="1"/>
  <c r="B522" i="110" s="1"/>
  <c r="B523" i="110" s="1"/>
  <c r="B524" i="110" s="1"/>
  <c r="B525" i="110" s="1"/>
  <c r="B526" i="110" s="1"/>
  <c r="B527" i="110" s="1"/>
  <c r="B528" i="110" s="1"/>
  <c r="B529" i="110" s="1"/>
  <c r="B530" i="110" s="1"/>
  <c r="B531" i="110" s="1"/>
  <c r="B532" i="110" s="1"/>
  <c r="B533" i="110" s="1"/>
  <c r="B534" i="110" s="1"/>
  <c r="B535" i="110" s="1"/>
  <c r="B536" i="110" s="1"/>
  <c r="B537" i="110" s="1"/>
  <c r="B538" i="110" s="1"/>
  <c r="B539" i="110" s="1"/>
  <c r="B540" i="110" s="1"/>
  <c r="B541" i="110" s="1"/>
  <c r="B542" i="110" s="1"/>
  <c r="B543" i="110" s="1"/>
  <c r="B544" i="110" s="1"/>
  <c r="B545" i="110" s="1"/>
  <c r="B546" i="110" s="1"/>
  <c r="B547" i="110" s="1"/>
  <c r="B548" i="110" s="1"/>
  <c r="B549" i="110" s="1"/>
  <c r="B550" i="110" s="1"/>
  <c r="B551" i="110" s="1"/>
  <c r="B552" i="110" s="1"/>
  <c r="B553" i="110" s="1"/>
  <c r="B554" i="110" s="1"/>
  <c r="B555" i="110" s="1"/>
  <c r="B556" i="110" s="1"/>
  <c r="B557" i="110" s="1"/>
  <c r="B558" i="110" s="1"/>
  <c r="B559" i="110" s="1"/>
  <c r="B560" i="110" s="1"/>
  <c r="B561" i="110" s="1"/>
  <c r="B562" i="110" s="1"/>
  <c r="B563" i="110" s="1"/>
  <c r="B564" i="110" s="1"/>
  <c r="B565" i="110" s="1"/>
  <c r="B566" i="110" s="1"/>
  <c r="AG519" i="110"/>
  <c r="Z519" i="110"/>
  <c r="S519" i="110"/>
  <c r="N519" i="110"/>
  <c r="AG518" i="110"/>
  <c r="Z518" i="110"/>
  <c r="S518" i="110"/>
  <c r="N518" i="110"/>
  <c r="B518" i="110"/>
  <c r="B519" i="110" s="1"/>
  <c r="AG517" i="110"/>
  <c r="Z517" i="110"/>
  <c r="S517" i="110"/>
  <c r="N517" i="110"/>
  <c r="R514" i="110"/>
  <c r="Q514" i="110"/>
  <c r="P514" i="110"/>
  <c r="S514" i="110" s="1"/>
  <c r="O514" i="110"/>
  <c r="M514" i="110"/>
  <c r="L514" i="110"/>
  <c r="K514" i="110"/>
  <c r="N514" i="110" s="1"/>
  <c r="J514" i="110"/>
  <c r="I514" i="110"/>
  <c r="H514" i="110"/>
  <c r="G514" i="110"/>
  <c r="S513" i="110"/>
  <c r="N513" i="110"/>
  <c r="S512" i="110"/>
  <c r="N512" i="110"/>
  <c r="S511" i="110"/>
  <c r="N511" i="110"/>
  <c r="S510" i="110"/>
  <c r="N510" i="110"/>
  <c r="S509" i="110"/>
  <c r="N509" i="110"/>
  <c r="S508" i="110"/>
  <c r="N508" i="110"/>
  <c r="S507" i="110"/>
  <c r="N507" i="110"/>
  <c r="S506" i="110"/>
  <c r="N506" i="110"/>
  <c r="S505" i="110"/>
  <c r="N505" i="110"/>
  <c r="S504" i="110"/>
  <c r="N504" i="110"/>
  <c r="S503" i="110"/>
  <c r="N503" i="110"/>
  <c r="S502" i="110"/>
  <c r="N502" i="110"/>
  <c r="S501" i="110"/>
  <c r="N501" i="110"/>
  <c r="S500" i="110"/>
  <c r="N500" i="110"/>
  <c r="S499" i="110"/>
  <c r="N499" i="110"/>
  <c r="S498" i="110"/>
  <c r="N498" i="110"/>
  <c r="S497" i="110"/>
  <c r="N497" i="110"/>
  <c r="S496" i="110"/>
  <c r="N496" i="110"/>
  <c r="S495" i="110"/>
  <c r="N495" i="110"/>
  <c r="S494" i="110"/>
  <c r="N494" i="110"/>
  <c r="S493" i="110"/>
  <c r="N493" i="110"/>
  <c r="S492" i="110"/>
  <c r="N492" i="110"/>
  <c r="S491" i="110"/>
  <c r="N491" i="110"/>
  <c r="S490" i="110"/>
  <c r="N490" i="110"/>
  <c r="S489" i="110"/>
  <c r="N489" i="110"/>
  <c r="S488" i="110"/>
  <c r="N488" i="110"/>
  <c r="S487" i="110"/>
  <c r="N487" i="110"/>
  <c r="S486" i="110"/>
  <c r="N486" i="110"/>
  <c r="S485" i="110"/>
  <c r="N485" i="110"/>
  <c r="S484" i="110"/>
  <c r="N484" i="110"/>
  <c r="S483" i="110"/>
  <c r="N483" i="110"/>
  <c r="S482" i="110"/>
  <c r="N482" i="110"/>
  <c r="S481" i="110"/>
  <c r="N481" i="110"/>
  <c r="S480" i="110"/>
  <c r="N480" i="110"/>
  <c r="S479" i="110"/>
  <c r="N479" i="110"/>
  <c r="S478" i="110"/>
  <c r="N478" i="110"/>
  <c r="S477" i="110"/>
  <c r="N477" i="110"/>
  <c r="S476" i="110"/>
  <c r="N476" i="110"/>
  <c r="S475" i="110"/>
  <c r="N475" i="110"/>
  <c r="S474" i="110"/>
  <c r="N474" i="110"/>
  <c r="S473" i="110"/>
  <c r="N473" i="110"/>
  <c r="S472" i="110"/>
  <c r="N472" i="110"/>
  <c r="B472" i="110"/>
  <c r="B473" i="110" s="1"/>
  <c r="B474" i="110" s="1"/>
  <c r="B475" i="110" s="1"/>
  <c r="B476" i="110" s="1"/>
  <c r="B477" i="110" s="1"/>
  <c r="B478" i="110" s="1"/>
  <c r="B479" i="110" s="1"/>
  <c r="B480" i="110" s="1"/>
  <c r="B481" i="110" s="1"/>
  <c r="B482" i="110" s="1"/>
  <c r="B483" i="110" s="1"/>
  <c r="B484" i="110" s="1"/>
  <c r="B485" i="110" s="1"/>
  <c r="B486" i="110" s="1"/>
  <c r="B487" i="110" s="1"/>
  <c r="B488" i="110" s="1"/>
  <c r="B489" i="110" s="1"/>
  <c r="B490" i="110" s="1"/>
  <c r="B491" i="110" s="1"/>
  <c r="B492" i="110" s="1"/>
  <c r="B493" i="110" s="1"/>
  <c r="B494" i="110" s="1"/>
  <c r="B495" i="110" s="1"/>
  <c r="B496" i="110" s="1"/>
  <c r="B497" i="110" s="1"/>
  <c r="B498" i="110" s="1"/>
  <c r="B499" i="110" s="1"/>
  <c r="B500" i="110" s="1"/>
  <c r="B501" i="110" s="1"/>
  <c r="B502" i="110" s="1"/>
  <c r="B503" i="110" s="1"/>
  <c r="B504" i="110" s="1"/>
  <c r="B505" i="110" s="1"/>
  <c r="B506" i="110" s="1"/>
  <c r="B507" i="110" s="1"/>
  <c r="B508" i="110" s="1"/>
  <c r="B509" i="110" s="1"/>
  <c r="B510" i="110" s="1"/>
  <c r="B511" i="110" s="1"/>
  <c r="B512" i="110" s="1"/>
  <c r="B513" i="110" s="1"/>
  <c r="B514" i="110" s="1"/>
  <c r="S471" i="110"/>
  <c r="N471" i="110"/>
  <c r="S470" i="110"/>
  <c r="N470" i="110"/>
  <c r="S469" i="110"/>
  <c r="N469" i="110"/>
  <c r="S468" i="110"/>
  <c r="N468" i="110"/>
  <c r="B468" i="110"/>
  <c r="B469" i="110" s="1"/>
  <c r="B470" i="110" s="1"/>
  <c r="B471" i="110" s="1"/>
  <c r="S467" i="110"/>
  <c r="N467" i="110"/>
  <c r="B467" i="110"/>
  <c r="S466" i="110"/>
  <c r="N466" i="110"/>
  <c r="B466" i="110"/>
  <c r="S465" i="110"/>
  <c r="N465" i="110"/>
  <c r="AB462" i="110"/>
  <c r="AA462" i="110"/>
  <c r="Y462" i="110"/>
  <c r="U462" i="110"/>
  <c r="X462" i="110" s="1"/>
  <c r="T462" i="110"/>
  <c r="V462" i="110" s="1"/>
  <c r="S462" i="110"/>
  <c r="R462" i="110"/>
  <c r="Q462" i="110"/>
  <c r="P462" i="110"/>
  <c r="O462" i="110"/>
  <c r="N462" i="110"/>
  <c r="M462" i="110"/>
  <c r="L462" i="110"/>
  <c r="L20" i="110" s="1"/>
  <c r="K462" i="110"/>
  <c r="J462" i="110"/>
  <c r="I462" i="110"/>
  <c r="H462" i="110"/>
  <c r="G462" i="110"/>
  <c r="AG461" i="110"/>
  <c r="Z461" i="110"/>
  <c r="S461" i="110"/>
  <c r="N461" i="110"/>
  <c r="AG460" i="110"/>
  <c r="Z460" i="110"/>
  <c r="S460" i="110"/>
  <c r="N460" i="110"/>
  <c r="AG459" i="110"/>
  <c r="Z459" i="110"/>
  <c r="S459" i="110"/>
  <c r="N459" i="110"/>
  <c r="AG458" i="110"/>
  <c r="Z458" i="110"/>
  <c r="S458" i="110"/>
  <c r="N458" i="110"/>
  <c r="AG457" i="110"/>
  <c r="Z457" i="110"/>
  <c r="S457" i="110"/>
  <c r="N457" i="110"/>
  <c r="AG456" i="110"/>
  <c r="Z456" i="110"/>
  <c r="S456" i="110"/>
  <c r="N456" i="110"/>
  <c r="AG455" i="110"/>
  <c r="Z455" i="110"/>
  <c r="S455" i="110"/>
  <c r="N455" i="110"/>
  <c r="AG454" i="110"/>
  <c r="Z454" i="110"/>
  <c r="S454" i="110"/>
  <c r="N454" i="110"/>
  <c r="AG453" i="110"/>
  <c r="Z453" i="110"/>
  <c r="S453" i="110"/>
  <c r="N453" i="110"/>
  <c r="AG452" i="110"/>
  <c r="Z452" i="110"/>
  <c r="S452" i="110"/>
  <c r="N452" i="110"/>
  <c r="AG451" i="110"/>
  <c r="Z451" i="110"/>
  <c r="S451" i="110"/>
  <c r="N451" i="110"/>
  <c r="AG450" i="110"/>
  <c r="Z450" i="110"/>
  <c r="S450" i="110"/>
  <c r="N450" i="110"/>
  <c r="AG449" i="110"/>
  <c r="Z449" i="110"/>
  <c r="S449" i="110"/>
  <c r="N449" i="110"/>
  <c r="AG448" i="110"/>
  <c r="Z448" i="110"/>
  <c r="S448" i="110"/>
  <c r="N448" i="110"/>
  <c r="AG447" i="110"/>
  <c r="Z447" i="110"/>
  <c r="S447" i="110"/>
  <c r="N447" i="110"/>
  <c r="AG446" i="110"/>
  <c r="Z446" i="110"/>
  <c r="S446" i="110"/>
  <c r="N446" i="110"/>
  <c r="AG445" i="110"/>
  <c r="Z445" i="110"/>
  <c r="S445" i="110"/>
  <c r="N445" i="110"/>
  <c r="AG444" i="110"/>
  <c r="Z444" i="110"/>
  <c r="S444" i="110"/>
  <c r="N444" i="110"/>
  <c r="AG443" i="110"/>
  <c r="Z443" i="110"/>
  <c r="S443" i="110"/>
  <c r="N443" i="110"/>
  <c r="AG442" i="110"/>
  <c r="Z442" i="110"/>
  <c r="S442" i="110"/>
  <c r="N442" i="110"/>
  <c r="AG441" i="110"/>
  <c r="Z441" i="110"/>
  <c r="S441" i="110"/>
  <c r="N441" i="110"/>
  <c r="AG440" i="110"/>
  <c r="Z440" i="110"/>
  <c r="S440" i="110"/>
  <c r="N440" i="110"/>
  <c r="AG439" i="110"/>
  <c r="Z439" i="110"/>
  <c r="S439" i="110"/>
  <c r="N439" i="110"/>
  <c r="AG438" i="110"/>
  <c r="Z438" i="110"/>
  <c r="S438" i="110"/>
  <c r="N438" i="110"/>
  <c r="AG437" i="110"/>
  <c r="Z437" i="110"/>
  <c r="S437" i="110"/>
  <c r="N437" i="110"/>
  <c r="AG436" i="110"/>
  <c r="Z436" i="110"/>
  <c r="S436" i="110"/>
  <c r="N436" i="110"/>
  <c r="AG435" i="110"/>
  <c r="Z435" i="110"/>
  <c r="S435" i="110"/>
  <c r="N435" i="110"/>
  <c r="AG434" i="110"/>
  <c r="Z434" i="110"/>
  <c r="S434" i="110"/>
  <c r="N434" i="110"/>
  <c r="AG433" i="110"/>
  <c r="Z433" i="110"/>
  <c r="S433" i="110"/>
  <c r="N433" i="110"/>
  <c r="AG432" i="110"/>
  <c r="Z432" i="110"/>
  <c r="S432" i="110"/>
  <c r="N432" i="110"/>
  <c r="AG431" i="110"/>
  <c r="Z431" i="110"/>
  <c r="S431" i="110"/>
  <c r="N431" i="110"/>
  <c r="AG430" i="110"/>
  <c r="Z430" i="110"/>
  <c r="S430" i="110"/>
  <c r="N430" i="110"/>
  <c r="AG429" i="110"/>
  <c r="Z429" i="110"/>
  <c r="S429" i="110"/>
  <c r="N429" i="110"/>
  <c r="AG428" i="110"/>
  <c r="Z428" i="110"/>
  <c r="S428" i="110"/>
  <c r="N428" i="110"/>
  <c r="AG427" i="110"/>
  <c r="Z427" i="110"/>
  <c r="S427" i="110"/>
  <c r="N427" i="110"/>
  <c r="AG426" i="110"/>
  <c r="Z426" i="110"/>
  <c r="S426" i="110"/>
  <c r="N426" i="110"/>
  <c r="B426" i="110"/>
  <c r="B427" i="110" s="1"/>
  <c r="B428" i="110" s="1"/>
  <c r="B429" i="110" s="1"/>
  <c r="B430" i="110" s="1"/>
  <c r="B431" i="110" s="1"/>
  <c r="B432" i="110" s="1"/>
  <c r="B433" i="110" s="1"/>
  <c r="B434" i="110" s="1"/>
  <c r="B435" i="110" s="1"/>
  <c r="B436" i="110" s="1"/>
  <c r="B437" i="110" s="1"/>
  <c r="B438" i="110" s="1"/>
  <c r="B439" i="110" s="1"/>
  <c r="B440" i="110" s="1"/>
  <c r="B441" i="110" s="1"/>
  <c r="B442" i="110" s="1"/>
  <c r="B443" i="110" s="1"/>
  <c r="B444" i="110" s="1"/>
  <c r="B445" i="110" s="1"/>
  <c r="B446" i="110" s="1"/>
  <c r="B447" i="110" s="1"/>
  <c r="B448" i="110" s="1"/>
  <c r="B449" i="110" s="1"/>
  <c r="B450" i="110" s="1"/>
  <c r="B451" i="110" s="1"/>
  <c r="B452" i="110" s="1"/>
  <c r="B453" i="110" s="1"/>
  <c r="B454" i="110" s="1"/>
  <c r="B455" i="110" s="1"/>
  <c r="B456" i="110" s="1"/>
  <c r="B457" i="110" s="1"/>
  <c r="B458" i="110" s="1"/>
  <c r="B459" i="110" s="1"/>
  <c r="B460" i="110" s="1"/>
  <c r="B461" i="110" s="1"/>
  <c r="B462" i="110" s="1"/>
  <c r="AG425" i="110"/>
  <c r="Z425" i="110"/>
  <c r="S425" i="110"/>
  <c r="N425" i="110"/>
  <c r="AG424" i="110"/>
  <c r="Z424" i="110"/>
  <c r="S424" i="110"/>
  <c r="N424" i="110"/>
  <c r="AG423" i="110"/>
  <c r="Z423" i="110"/>
  <c r="S423" i="110"/>
  <c r="N423" i="110"/>
  <c r="AG422" i="110"/>
  <c r="Z422" i="110"/>
  <c r="S422" i="110"/>
  <c r="N422" i="110"/>
  <c r="AG421" i="110"/>
  <c r="Z421" i="110"/>
  <c r="S421" i="110"/>
  <c r="N421" i="110"/>
  <c r="AG420" i="110"/>
  <c r="Z420" i="110"/>
  <c r="S420" i="110"/>
  <c r="N420" i="110"/>
  <c r="B420" i="110"/>
  <c r="B421" i="110" s="1"/>
  <c r="B422" i="110" s="1"/>
  <c r="B423" i="110" s="1"/>
  <c r="B424" i="110" s="1"/>
  <c r="B425" i="110" s="1"/>
  <c r="AG419" i="110"/>
  <c r="Z419" i="110"/>
  <c r="S419" i="110"/>
  <c r="N419" i="110"/>
  <c r="AG418" i="110"/>
  <c r="Z418" i="110"/>
  <c r="S418" i="110"/>
  <c r="N418" i="110"/>
  <c r="AG417" i="110"/>
  <c r="Z417" i="110"/>
  <c r="S417" i="110"/>
  <c r="N417" i="110"/>
  <c r="AG416" i="110"/>
  <c r="Z416" i="110"/>
  <c r="S416" i="110"/>
  <c r="N416" i="110"/>
  <c r="AG415" i="110"/>
  <c r="Z415" i="110"/>
  <c r="S415" i="110"/>
  <c r="N415" i="110"/>
  <c r="AG414" i="110"/>
  <c r="Z414" i="110"/>
  <c r="S414" i="110"/>
  <c r="N414" i="110"/>
  <c r="B414" i="110"/>
  <c r="B415" i="110" s="1"/>
  <c r="B416" i="110" s="1"/>
  <c r="B417" i="110" s="1"/>
  <c r="B418" i="110" s="1"/>
  <c r="B419" i="110" s="1"/>
  <c r="AG413" i="110"/>
  <c r="Z413" i="110"/>
  <c r="S413" i="110"/>
  <c r="N413" i="110"/>
  <c r="S406" i="110"/>
  <c r="R406" i="110"/>
  <c r="Q406" i="110"/>
  <c r="P406" i="110"/>
  <c r="O406" i="110"/>
  <c r="M406" i="110"/>
  <c r="L406" i="110"/>
  <c r="K406" i="110"/>
  <c r="J406" i="110"/>
  <c r="I406" i="110"/>
  <c r="H406" i="110"/>
  <c r="G406" i="110"/>
  <c r="G920" i="110" s="1"/>
  <c r="S405" i="110"/>
  <c r="N405" i="110"/>
  <c r="B405" i="110"/>
  <c r="B406" i="110" s="1"/>
  <c r="S404" i="110"/>
  <c r="N404" i="110"/>
  <c r="B404" i="110"/>
  <c r="S403" i="110"/>
  <c r="N403" i="110"/>
  <c r="AB401" i="110"/>
  <c r="AA401" i="110"/>
  <c r="Y401" i="110"/>
  <c r="X401" i="110"/>
  <c r="V401" i="110"/>
  <c r="U401" i="110"/>
  <c r="T401" i="110"/>
  <c r="R401" i="110"/>
  <c r="Q401" i="110"/>
  <c r="P401" i="110"/>
  <c r="S401" i="110" s="1"/>
  <c r="O401" i="110"/>
  <c r="N401" i="110"/>
  <c r="M401" i="110"/>
  <c r="L401" i="110"/>
  <c r="K401" i="110"/>
  <c r="J401" i="110"/>
  <c r="I401" i="110"/>
  <c r="H401" i="110"/>
  <c r="G401" i="110"/>
  <c r="H920" i="110" s="1"/>
  <c r="AG400" i="110"/>
  <c r="Z400" i="110"/>
  <c r="S400" i="110"/>
  <c r="N400" i="110"/>
  <c r="AG399" i="110"/>
  <c r="Z399" i="110"/>
  <c r="S399" i="110"/>
  <c r="N399" i="110"/>
  <c r="B399" i="110"/>
  <c r="B400" i="110" s="1"/>
  <c r="B401" i="110" s="1"/>
  <c r="AG398" i="110"/>
  <c r="Z398" i="110"/>
  <c r="S398" i="110"/>
  <c r="N398" i="110"/>
  <c r="O395" i="110"/>
  <c r="J395" i="110"/>
  <c r="H395" i="110"/>
  <c r="R394" i="110"/>
  <c r="Q394" i="110"/>
  <c r="P394" i="110"/>
  <c r="S394" i="110" s="1"/>
  <c r="O394" i="110"/>
  <c r="N394" i="110"/>
  <c r="M394" i="110"/>
  <c r="L394" i="110"/>
  <c r="K394" i="110"/>
  <c r="J394" i="110"/>
  <c r="I394" i="110"/>
  <c r="H394" i="110"/>
  <c r="G394" i="110"/>
  <c r="S393" i="110"/>
  <c r="R393" i="110"/>
  <c r="Q393" i="110"/>
  <c r="P393" i="110"/>
  <c r="O393" i="110"/>
  <c r="N393" i="110"/>
  <c r="M393" i="110"/>
  <c r="L393" i="110"/>
  <c r="K393" i="110"/>
  <c r="J393" i="110"/>
  <c r="I393" i="110"/>
  <c r="H393" i="110"/>
  <c r="G393" i="110"/>
  <c r="S392" i="110"/>
  <c r="R392" i="110"/>
  <c r="R395" i="110" s="1"/>
  <c r="Q392" i="110"/>
  <c r="P392" i="110"/>
  <c r="O392" i="110"/>
  <c r="M392" i="110"/>
  <c r="L392" i="110"/>
  <c r="K392" i="110"/>
  <c r="N392" i="110" s="1"/>
  <c r="J392" i="110"/>
  <c r="I392" i="110"/>
  <c r="H392" i="110"/>
  <c r="G392" i="110"/>
  <c r="R391" i="110"/>
  <c r="Q391" i="110"/>
  <c r="P391" i="110"/>
  <c r="O391" i="110"/>
  <c r="M391" i="110"/>
  <c r="L391" i="110"/>
  <c r="L395" i="110" s="1"/>
  <c r="K391" i="110"/>
  <c r="J391" i="110"/>
  <c r="I391" i="110"/>
  <c r="H391" i="110"/>
  <c r="G391" i="110"/>
  <c r="G395" i="110" s="1"/>
  <c r="G919" i="110" s="1"/>
  <c r="S390" i="110"/>
  <c r="N390" i="110"/>
  <c r="S389" i="110"/>
  <c r="N389" i="110"/>
  <c r="S388" i="110"/>
  <c r="N388" i="110"/>
  <c r="S387" i="110"/>
  <c r="N387" i="110"/>
  <c r="S386" i="110"/>
  <c r="N386" i="110"/>
  <c r="S385" i="110"/>
  <c r="N385" i="110"/>
  <c r="S384" i="110"/>
  <c r="N384" i="110"/>
  <c r="S383" i="110"/>
  <c r="N383" i="110"/>
  <c r="S382" i="110"/>
  <c r="N382" i="110"/>
  <c r="S381" i="110"/>
  <c r="N381" i="110"/>
  <c r="S380" i="110"/>
  <c r="N380" i="110"/>
  <c r="S379" i="110"/>
  <c r="N379" i="110"/>
  <c r="S378" i="110"/>
  <c r="N378" i="110"/>
  <c r="S377" i="110"/>
  <c r="N377" i="110"/>
  <c r="S376" i="110"/>
  <c r="N376" i="110"/>
  <c r="S375" i="110"/>
  <c r="N375" i="110"/>
  <c r="S374" i="110"/>
  <c r="N374" i="110"/>
  <c r="S373" i="110"/>
  <c r="N373" i="110"/>
  <c r="S372" i="110"/>
  <c r="N372" i="110"/>
  <c r="S371" i="110"/>
  <c r="N371" i="110"/>
  <c r="S370" i="110"/>
  <c r="N370" i="110"/>
  <c r="S369" i="110"/>
  <c r="N369" i="110"/>
  <c r="S368" i="110"/>
  <c r="N368" i="110"/>
  <c r="S367" i="110"/>
  <c r="N367" i="110"/>
  <c r="B365" i="110"/>
  <c r="T364" i="110"/>
  <c r="P364" i="110"/>
  <c r="AG363" i="110"/>
  <c r="W363" i="110" s="1"/>
  <c r="AB363" i="110"/>
  <c r="AA363" i="110"/>
  <c r="Z363" i="110"/>
  <c r="Y363" i="110"/>
  <c r="V363" i="110"/>
  <c r="U363" i="110"/>
  <c r="X363" i="110" s="1"/>
  <c r="T363" i="110"/>
  <c r="S363" i="110"/>
  <c r="R363" i="110"/>
  <c r="Q363" i="110"/>
  <c r="P363" i="110"/>
  <c r="O363" i="110"/>
  <c r="M363" i="110"/>
  <c r="L363" i="110"/>
  <c r="K363" i="110"/>
  <c r="N363" i="110" s="1"/>
  <c r="J363" i="110"/>
  <c r="I363" i="110"/>
  <c r="H363" i="110"/>
  <c r="G363" i="110"/>
  <c r="AB362" i="110"/>
  <c r="AA362" i="110"/>
  <c r="Z362" i="110"/>
  <c r="Y362" i="110"/>
  <c r="V362" i="110"/>
  <c r="U362" i="110"/>
  <c r="X362" i="110" s="1"/>
  <c r="T362" i="110"/>
  <c r="AG362" i="110" s="1"/>
  <c r="W362" i="110" s="1"/>
  <c r="S362" i="110"/>
  <c r="R362" i="110"/>
  <c r="Q362" i="110"/>
  <c r="P362" i="110"/>
  <c r="O362" i="110"/>
  <c r="N362" i="110"/>
  <c r="M362" i="110"/>
  <c r="L362" i="110"/>
  <c r="K362" i="110"/>
  <c r="J362" i="110"/>
  <c r="I362" i="110"/>
  <c r="H362" i="110"/>
  <c r="G362" i="110"/>
  <c r="AG361" i="110"/>
  <c r="W361" i="110" s="1"/>
  <c r="AB361" i="110"/>
  <c r="AA361" i="110"/>
  <c r="Y361" i="110"/>
  <c r="X361" i="110"/>
  <c r="U361" i="110"/>
  <c r="T361" i="110"/>
  <c r="R361" i="110"/>
  <c r="Q361" i="110"/>
  <c r="P361" i="110"/>
  <c r="S361" i="110" s="1"/>
  <c r="O361" i="110"/>
  <c r="M361" i="110"/>
  <c r="L361" i="110"/>
  <c r="L364" i="110" s="1"/>
  <c r="K361" i="110"/>
  <c r="N361" i="110" s="1"/>
  <c r="J361" i="110"/>
  <c r="I361" i="110"/>
  <c r="H361" i="110"/>
  <c r="G361" i="110"/>
  <c r="AB360" i="110"/>
  <c r="AA360" i="110"/>
  <c r="AA364" i="110" s="1"/>
  <c r="AA17" i="110" s="1"/>
  <c r="Z360" i="110"/>
  <c r="Y360" i="110"/>
  <c r="Y364" i="110" s="1"/>
  <c r="X360" i="110"/>
  <c r="U360" i="110"/>
  <c r="U364" i="110" s="1"/>
  <c r="T360" i="110"/>
  <c r="R360" i="110"/>
  <c r="R364" i="110" s="1"/>
  <c r="R17" i="110" s="1"/>
  <c r="S17" i="110" s="1"/>
  <c r="Q360" i="110"/>
  <c r="P360" i="110"/>
  <c r="S360" i="110" s="1"/>
  <c r="O360" i="110"/>
  <c r="O364" i="110" s="1"/>
  <c r="O17" i="110" s="1"/>
  <c r="M360" i="110"/>
  <c r="L360" i="110"/>
  <c r="K360" i="110"/>
  <c r="N360" i="110" s="1"/>
  <c r="J360" i="110"/>
  <c r="I360" i="110"/>
  <c r="I364" i="110" s="1"/>
  <c r="H360" i="110"/>
  <c r="G360" i="110"/>
  <c r="G364" i="110" s="1"/>
  <c r="H919" i="110" s="1"/>
  <c r="AG359" i="110"/>
  <c r="Z359" i="110"/>
  <c r="S359" i="110"/>
  <c r="N359" i="110"/>
  <c r="AG358" i="110"/>
  <c r="Z358" i="110"/>
  <c r="S358" i="110"/>
  <c r="N358" i="110"/>
  <c r="AG357" i="110"/>
  <c r="Z357" i="110"/>
  <c r="S357" i="110"/>
  <c r="N357" i="110"/>
  <c r="AG356" i="110"/>
  <c r="Z356" i="110"/>
  <c r="S356" i="110"/>
  <c r="N356" i="110"/>
  <c r="AG355" i="110"/>
  <c r="Z355" i="110"/>
  <c r="S355" i="110"/>
  <c r="N355" i="110"/>
  <c r="AG354" i="110"/>
  <c r="Z354" i="110"/>
  <c r="S354" i="110"/>
  <c r="N354" i="110"/>
  <c r="AG353" i="110"/>
  <c r="Z353" i="110"/>
  <c r="S353" i="110"/>
  <c r="N353" i="110"/>
  <c r="AG352" i="110"/>
  <c r="Z352" i="110"/>
  <c r="S352" i="110"/>
  <c r="N352" i="110"/>
  <c r="AG351" i="110"/>
  <c r="Z351" i="110"/>
  <c r="S351" i="110"/>
  <c r="N351" i="110"/>
  <c r="AG350" i="110"/>
  <c r="Z350" i="110"/>
  <c r="S350" i="110"/>
  <c r="N350" i="110"/>
  <c r="AG349" i="110"/>
  <c r="Z349" i="110"/>
  <c r="S349" i="110"/>
  <c r="N349" i="110"/>
  <c r="AG348" i="110"/>
  <c r="Z348" i="110"/>
  <c r="S348" i="110"/>
  <c r="N348" i="110"/>
  <c r="AG347" i="110"/>
  <c r="Z347" i="110"/>
  <c r="S347" i="110"/>
  <c r="N347" i="110"/>
  <c r="AG346" i="110"/>
  <c r="Z346" i="110"/>
  <c r="S346" i="110"/>
  <c r="N346" i="110"/>
  <c r="AG345" i="110"/>
  <c r="Z345" i="110"/>
  <c r="S345" i="110"/>
  <c r="N345" i="110"/>
  <c r="AG344" i="110"/>
  <c r="Z344" i="110"/>
  <c r="S344" i="110"/>
  <c r="N344" i="110"/>
  <c r="AG343" i="110"/>
  <c r="Z343" i="110"/>
  <c r="S343" i="110"/>
  <c r="N343" i="110"/>
  <c r="AG342" i="110"/>
  <c r="Z342" i="110"/>
  <c r="S342" i="110"/>
  <c r="N342" i="110"/>
  <c r="AG341" i="110"/>
  <c r="Z341" i="110"/>
  <c r="S341" i="110"/>
  <c r="N341" i="110"/>
  <c r="AG340" i="110"/>
  <c r="Z340" i="110"/>
  <c r="S340" i="110"/>
  <c r="N340" i="110"/>
  <c r="AG339" i="110"/>
  <c r="Z339" i="110"/>
  <c r="S339" i="110"/>
  <c r="N339" i="110"/>
  <c r="AG338" i="110"/>
  <c r="Z338" i="110"/>
  <c r="S338" i="110"/>
  <c r="N338" i="110"/>
  <c r="AG337" i="110"/>
  <c r="Z337" i="110"/>
  <c r="S337" i="110"/>
  <c r="N337" i="110"/>
  <c r="AG336" i="110"/>
  <c r="Z336" i="110"/>
  <c r="S336" i="110"/>
  <c r="N336" i="110"/>
  <c r="R333" i="110"/>
  <c r="Q333" i="110"/>
  <c r="P333" i="110"/>
  <c r="S333" i="110" s="1"/>
  <c r="O333" i="110"/>
  <c r="N333" i="110"/>
  <c r="M333" i="110"/>
  <c r="M16" i="110" s="1"/>
  <c r="N16" i="110" s="1"/>
  <c r="L333" i="110"/>
  <c r="K333" i="110"/>
  <c r="J333" i="110"/>
  <c r="I333" i="110"/>
  <c r="H333" i="110"/>
  <c r="G333" i="110"/>
  <c r="S332" i="110"/>
  <c r="N332" i="110"/>
  <c r="S331" i="110"/>
  <c r="N331" i="110"/>
  <c r="S330" i="110"/>
  <c r="N330" i="110"/>
  <c r="B330" i="110"/>
  <c r="B331" i="110" s="1"/>
  <c r="B332" i="110" s="1"/>
  <c r="B333" i="110" s="1"/>
  <c r="S329" i="110"/>
  <c r="N329" i="110"/>
  <c r="S328" i="110"/>
  <c r="N328" i="110"/>
  <c r="B328" i="110"/>
  <c r="B329" i="110" s="1"/>
  <c r="S327" i="110"/>
  <c r="N327" i="110"/>
  <c r="AB325" i="110"/>
  <c r="AA325" i="110"/>
  <c r="Z325" i="110"/>
  <c r="Y325" i="110"/>
  <c r="Y16" i="110" s="1"/>
  <c r="V325" i="110"/>
  <c r="U325" i="110"/>
  <c r="T325" i="110"/>
  <c r="R325" i="110"/>
  <c r="Q325" i="110"/>
  <c r="P325" i="110"/>
  <c r="S325" i="110" s="1"/>
  <c r="O325" i="110"/>
  <c r="N325" i="110"/>
  <c r="M325" i="110"/>
  <c r="L325" i="110"/>
  <c r="K325" i="110"/>
  <c r="J325" i="110"/>
  <c r="I325" i="110"/>
  <c r="H325" i="110"/>
  <c r="G325" i="110"/>
  <c r="AG324" i="110"/>
  <c r="Z324" i="110"/>
  <c r="S324" i="110"/>
  <c r="N324" i="110"/>
  <c r="AG323" i="110"/>
  <c r="Z323" i="110"/>
  <c r="S323" i="110"/>
  <c r="N323" i="110"/>
  <c r="AG322" i="110"/>
  <c r="Z322" i="110"/>
  <c r="S322" i="110"/>
  <c r="N322" i="110"/>
  <c r="AG321" i="110"/>
  <c r="Z321" i="110"/>
  <c r="S321" i="110"/>
  <c r="N321" i="110"/>
  <c r="B321" i="110"/>
  <c r="B322" i="110" s="1"/>
  <c r="B323" i="110" s="1"/>
  <c r="B324" i="110" s="1"/>
  <c r="B325" i="110" s="1"/>
  <c r="AG320" i="110"/>
  <c r="Z320" i="110"/>
  <c r="S320" i="110"/>
  <c r="N320" i="110"/>
  <c r="B320" i="110"/>
  <c r="AG319" i="110"/>
  <c r="Z319" i="110"/>
  <c r="S319" i="110"/>
  <c r="N319" i="110"/>
  <c r="R316" i="110"/>
  <c r="Q316" i="110"/>
  <c r="P316" i="110"/>
  <c r="S316" i="110" s="1"/>
  <c r="O316" i="110"/>
  <c r="M316" i="110"/>
  <c r="L316" i="110"/>
  <c r="K316" i="110"/>
  <c r="N316" i="110" s="1"/>
  <c r="J316" i="110"/>
  <c r="I316" i="110"/>
  <c r="H316" i="110"/>
  <c r="G316" i="110"/>
  <c r="S315" i="110"/>
  <c r="N315" i="110"/>
  <c r="S314" i="110"/>
  <c r="N314" i="110"/>
  <c r="S313" i="110"/>
  <c r="N313" i="110"/>
  <c r="S312" i="110"/>
  <c r="N312" i="110"/>
  <c r="S311" i="110"/>
  <c r="N311" i="110"/>
  <c r="S310" i="110"/>
  <c r="N310" i="110"/>
  <c r="S309" i="110"/>
  <c r="N309" i="110"/>
  <c r="S308" i="110"/>
  <c r="N308" i="110"/>
  <c r="S307" i="110"/>
  <c r="N307" i="110"/>
  <c r="S306" i="110"/>
  <c r="N306" i="110"/>
  <c r="S305" i="110"/>
  <c r="N305" i="110"/>
  <c r="B305" i="110"/>
  <c r="B306" i="110" s="1"/>
  <c r="B307" i="110" s="1"/>
  <c r="B308" i="110" s="1"/>
  <c r="B309" i="110" s="1"/>
  <c r="B310" i="110" s="1"/>
  <c r="B311" i="110" s="1"/>
  <c r="B312" i="110" s="1"/>
  <c r="B313" i="110" s="1"/>
  <c r="B314" i="110" s="1"/>
  <c r="B315" i="110" s="1"/>
  <c r="B316" i="110" s="1"/>
  <c r="S304" i="110"/>
  <c r="N304" i="110"/>
  <c r="AB302" i="110"/>
  <c r="AA302" i="110"/>
  <c r="Y302" i="110"/>
  <c r="X302" i="110"/>
  <c r="U302" i="110"/>
  <c r="T302" i="110"/>
  <c r="R302" i="110"/>
  <c r="Q302" i="110"/>
  <c r="P302" i="110"/>
  <c r="S302" i="110" s="1"/>
  <c r="O302" i="110"/>
  <c r="N302" i="110"/>
  <c r="M302" i="110"/>
  <c r="L302" i="110"/>
  <c r="L15" i="110" s="1"/>
  <c r="K302" i="110"/>
  <c r="J302" i="110"/>
  <c r="I302" i="110"/>
  <c r="H302" i="110"/>
  <c r="G302" i="110"/>
  <c r="AG301" i="110"/>
  <c r="Z301" i="110"/>
  <c r="S301" i="110"/>
  <c r="N301" i="110"/>
  <c r="AG300" i="110"/>
  <c r="Z300" i="110"/>
  <c r="S300" i="110"/>
  <c r="N300" i="110"/>
  <c r="AG299" i="110"/>
  <c r="Z299" i="110"/>
  <c r="S299" i="110"/>
  <c r="N299" i="110"/>
  <c r="AG298" i="110"/>
  <c r="Z298" i="110"/>
  <c r="S298" i="110"/>
  <c r="N298" i="110"/>
  <c r="AG297" i="110"/>
  <c r="Z297" i="110"/>
  <c r="S297" i="110"/>
  <c r="N297" i="110"/>
  <c r="AG296" i="110"/>
  <c r="Z296" i="110"/>
  <c r="S296" i="110"/>
  <c r="N296" i="110"/>
  <c r="AG295" i="110"/>
  <c r="Z295" i="110"/>
  <c r="S295" i="110"/>
  <c r="N295" i="110"/>
  <c r="AG294" i="110"/>
  <c r="Z294" i="110"/>
  <c r="S294" i="110"/>
  <c r="N294" i="110"/>
  <c r="B294" i="110"/>
  <c r="B295" i="110" s="1"/>
  <c r="B296" i="110" s="1"/>
  <c r="B297" i="110" s="1"/>
  <c r="B298" i="110" s="1"/>
  <c r="B299" i="110" s="1"/>
  <c r="B300" i="110" s="1"/>
  <c r="B301" i="110" s="1"/>
  <c r="B302" i="110" s="1"/>
  <c r="AG293" i="110"/>
  <c r="Z293" i="110"/>
  <c r="S293" i="110"/>
  <c r="N293" i="110"/>
  <c r="B293" i="110"/>
  <c r="AG292" i="110"/>
  <c r="Z292" i="110"/>
  <c r="S292" i="110"/>
  <c r="N292" i="110"/>
  <c r="AG291" i="110"/>
  <c r="Z291" i="110"/>
  <c r="S291" i="110"/>
  <c r="N291" i="110"/>
  <c r="B291" i="110"/>
  <c r="B292" i="110" s="1"/>
  <c r="AG290" i="110"/>
  <c r="Z290" i="110"/>
  <c r="S290" i="110"/>
  <c r="N290" i="110"/>
  <c r="R286" i="110"/>
  <c r="Q286" i="110"/>
  <c r="P286" i="110"/>
  <c r="S286" i="110" s="1"/>
  <c r="O286" i="110"/>
  <c r="N286" i="110"/>
  <c r="AE13" i="110" s="1"/>
  <c r="M286" i="110"/>
  <c r="L286" i="110"/>
  <c r="K286" i="110"/>
  <c r="J286" i="110"/>
  <c r="I286" i="110"/>
  <c r="H286" i="110"/>
  <c r="G286" i="110"/>
  <c r="S285" i="110"/>
  <c r="N285" i="110"/>
  <c r="S284" i="110"/>
  <c r="N284" i="110"/>
  <c r="S283" i="110"/>
  <c r="N283" i="110"/>
  <c r="S282" i="110"/>
  <c r="N282" i="110"/>
  <c r="S281" i="110"/>
  <c r="N281" i="110"/>
  <c r="S280" i="110"/>
  <c r="N280" i="110"/>
  <c r="S279" i="110"/>
  <c r="N279" i="110"/>
  <c r="S278" i="110"/>
  <c r="N278" i="110"/>
  <c r="S277" i="110"/>
  <c r="N277" i="110"/>
  <c r="S276" i="110"/>
  <c r="N276" i="110"/>
  <c r="S275" i="110"/>
  <c r="N275" i="110"/>
  <c r="S274" i="110"/>
  <c r="N274" i="110"/>
  <c r="S273" i="110"/>
  <c r="N273" i="110"/>
  <c r="S272" i="110"/>
  <c r="N272" i="110"/>
  <c r="S271" i="110"/>
  <c r="N271" i="110"/>
  <c r="S270" i="110"/>
  <c r="N270" i="110"/>
  <c r="S269" i="110"/>
  <c r="N269" i="110"/>
  <c r="S268" i="110"/>
  <c r="N268" i="110"/>
  <c r="S267" i="110"/>
  <c r="N267" i="110"/>
  <c r="S266" i="110"/>
  <c r="N266" i="110"/>
  <c r="S265" i="110"/>
  <c r="N265" i="110"/>
  <c r="S264" i="110"/>
  <c r="N264" i="110"/>
  <c r="S263" i="110"/>
  <c r="N263" i="110"/>
  <c r="S262" i="110"/>
  <c r="N262" i="110"/>
  <c r="S261" i="110"/>
  <c r="N261" i="110"/>
  <c r="S260" i="110"/>
  <c r="N260" i="110"/>
  <c r="S259" i="110"/>
  <c r="N259" i="110"/>
  <c r="S258" i="110"/>
  <c r="N258" i="110"/>
  <c r="S257" i="110"/>
  <c r="N257" i="110"/>
  <c r="S256" i="110"/>
  <c r="N256" i="110"/>
  <c r="S255" i="110"/>
  <c r="N255" i="110"/>
  <c r="S254" i="110"/>
  <c r="N254" i="110"/>
  <c r="S253" i="110"/>
  <c r="N253" i="110"/>
  <c r="S252" i="110"/>
  <c r="N252" i="110"/>
  <c r="S251" i="110"/>
  <c r="N251" i="110"/>
  <c r="S250" i="110"/>
  <c r="N250" i="110"/>
  <c r="S249" i="110"/>
  <c r="N249" i="110"/>
  <c r="S248" i="110"/>
  <c r="N248" i="110"/>
  <c r="S247" i="110"/>
  <c r="N247" i="110"/>
  <c r="S246" i="110"/>
  <c r="N246" i="110"/>
  <c r="S245" i="110"/>
  <c r="N245" i="110"/>
  <c r="S244" i="110"/>
  <c r="N244" i="110"/>
  <c r="S243" i="110"/>
  <c r="N243" i="110"/>
  <c r="S242" i="110"/>
  <c r="N242" i="110"/>
  <c r="S241" i="110"/>
  <c r="N241" i="110"/>
  <c r="S240" i="110"/>
  <c r="N240" i="110"/>
  <c r="S239" i="110"/>
  <c r="N239" i="110"/>
  <c r="S238" i="110"/>
  <c r="N238" i="110"/>
  <c r="S237" i="110"/>
  <c r="N237" i="110"/>
  <c r="S236" i="110"/>
  <c r="N236" i="110"/>
  <c r="S235" i="110"/>
  <c r="N235" i="110"/>
  <c r="S234" i="110"/>
  <c r="N234" i="110"/>
  <c r="S233" i="110"/>
  <c r="N233" i="110"/>
  <c r="S232" i="110"/>
  <c r="N232" i="110"/>
  <c r="S231" i="110"/>
  <c r="N231" i="110"/>
  <c r="S230" i="110"/>
  <c r="N230" i="110"/>
  <c r="S229" i="110"/>
  <c r="N229" i="110"/>
  <c r="S228" i="110"/>
  <c r="N228" i="110"/>
  <c r="S227" i="110"/>
  <c r="N227" i="110"/>
  <c r="S226" i="110"/>
  <c r="N226" i="110"/>
  <c r="S225" i="110"/>
  <c r="N225" i="110"/>
  <c r="S224" i="110"/>
  <c r="N224" i="110"/>
  <c r="S223" i="110"/>
  <c r="N223" i="110"/>
  <c r="S222" i="110"/>
  <c r="N222" i="110"/>
  <c r="S221" i="110"/>
  <c r="N221" i="110"/>
  <c r="S220" i="110"/>
  <c r="N220" i="110"/>
  <c r="S219" i="110"/>
  <c r="N219" i="110"/>
  <c r="S218" i="110"/>
  <c r="N218" i="110"/>
  <c r="S217" i="110"/>
  <c r="N217" i="110"/>
  <c r="S216" i="110"/>
  <c r="N216" i="110"/>
  <c r="B216" i="110"/>
  <c r="B217" i="110" s="1"/>
  <c r="B218" i="110" s="1"/>
  <c r="B219" i="110" s="1"/>
  <c r="B220" i="110" s="1"/>
  <c r="B221" i="110" s="1"/>
  <c r="B222" i="110" s="1"/>
  <c r="B223" i="110" s="1"/>
  <c r="B224" i="110" s="1"/>
  <c r="B225" i="110" s="1"/>
  <c r="B226" i="110" s="1"/>
  <c r="B227" i="110" s="1"/>
  <c r="B228" i="110" s="1"/>
  <c r="B229" i="110" s="1"/>
  <c r="B230" i="110" s="1"/>
  <c r="B231" i="110" s="1"/>
  <c r="B232" i="110" s="1"/>
  <c r="B233" i="110" s="1"/>
  <c r="B234" i="110" s="1"/>
  <c r="B235" i="110" s="1"/>
  <c r="B236" i="110" s="1"/>
  <c r="B237" i="110" s="1"/>
  <c r="B238" i="110" s="1"/>
  <c r="B239" i="110" s="1"/>
  <c r="B240" i="110" s="1"/>
  <c r="B241" i="110" s="1"/>
  <c r="B242" i="110" s="1"/>
  <c r="B243" i="110" s="1"/>
  <c r="B244" i="110" s="1"/>
  <c r="B245" i="110" s="1"/>
  <c r="B246" i="110" s="1"/>
  <c r="B247" i="110" s="1"/>
  <c r="B248" i="110" s="1"/>
  <c r="B249" i="110" s="1"/>
  <c r="B250" i="110" s="1"/>
  <c r="B251" i="110" s="1"/>
  <c r="B252" i="110" s="1"/>
  <c r="B253" i="110" s="1"/>
  <c r="B254" i="110" s="1"/>
  <c r="B255" i="110" s="1"/>
  <c r="B256" i="110" s="1"/>
  <c r="B257" i="110" s="1"/>
  <c r="B258" i="110" s="1"/>
  <c r="B259" i="110" s="1"/>
  <c r="B260" i="110" s="1"/>
  <c r="B261" i="110" s="1"/>
  <c r="B262" i="110" s="1"/>
  <c r="B263" i="110" s="1"/>
  <c r="B264" i="110" s="1"/>
  <c r="B265" i="110" s="1"/>
  <c r="B266" i="110" s="1"/>
  <c r="B267" i="110" s="1"/>
  <c r="B268" i="110" s="1"/>
  <c r="B269" i="110" s="1"/>
  <c r="B270" i="110" s="1"/>
  <c r="B271" i="110" s="1"/>
  <c r="B272" i="110" s="1"/>
  <c r="B273" i="110" s="1"/>
  <c r="B274" i="110" s="1"/>
  <c r="B275" i="110" s="1"/>
  <c r="B276" i="110" s="1"/>
  <c r="B277" i="110" s="1"/>
  <c r="B278" i="110" s="1"/>
  <c r="B279" i="110" s="1"/>
  <c r="B280" i="110" s="1"/>
  <c r="B281" i="110" s="1"/>
  <c r="B282" i="110" s="1"/>
  <c r="B283" i="110" s="1"/>
  <c r="B284" i="110" s="1"/>
  <c r="B285" i="110" s="1"/>
  <c r="B286" i="110" s="1"/>
  <c r="S215" i="110"/>
  <c r="N215" i="110"/>
  <c r="B215" i="110"/>
  <c r="S214" i="110"/>
  <c r="N214" i="110"/>
  <c r="AB211" i="110"/>
  <c r="AA211" i="110"/>
  <c r="Y211" i="110"/>
  <c r="X211" i="110"/>
  <c r="V211" i="110"/>
  <c r="U211" i="110"/>
  <c r="T211" i="110"/>
  <c r="S211" i="110"/>
  <c r="R211" i="110"/>
  <c r="Q211" i="110"/>
  <c r="P211" i="110"/>
  <c r="O211" i="110"/>
  <c r="M211" i="110"/>
  <c r="L211" i="110"/>
  <c r="K211" i="110"/>
  <c r="J211" i="110"/>
  <c r="I211" i="110"/>
  <c r="H211" i="110"/>
  <c r="G211" i="110"/>
  <c r="AG210" i="110"/>
  <c r="Z210" i="110"/>
  <c r="S210" i="110"/>
  <c r="N210" i="110"/>
  <c r="AG209" i="110"/>
  <c r="Z209" i="110"/>
  <c r="S209" i="110"/>
  <c r="N209" i="110"/>
  <c r="AG208" i="110"/>
  <c r="Z208" i="110"/>
  <c r="S208" i="110"/>
  <c r="N208" i="110"/>
  <c r="AG207" i="110"/>
  <c r="Z207" i="110"/>
  <c r="S207" i="110"/>
  <c r="N207" i="110"/>
  <c r="AG206" i="110"/>
  <c r="Z206" i="110"/>
  <c r="S206" i="110"/>
  <c r="N206" i="110"/>
  <c r="AG205" i="110"/>
  <c r="Z205" i="110"/>
  <c r="S205" i="110"/>
  <c r="N205" i="110"/>
  <c r="AG204" i="110"/>
  <c r="Z204" i="110"/>
  <c r="S204" i="110"/>
  <c r="N204" i="110"/>
  <c r="AG203" i="110"/>
  <c r="Z203" i="110"/>
  <c r="S203" i="110"/>
  <c r="N203" i="110"/>
  <c r="AG202" i="110"/>
  <c r="Z202" i="110"/>
  <c r="S202" i="110"/>
  <c r="N202" i="110"/>
  <c r="AG201" i="110"/>
  <c r="Z201" i="110"/>
  <c r="S201" i="110"/>
  <c r="N201" i="110"/>
  <c r="AG200" i="110"/>
  <c r="Z200" i="110"/>
  <c r="S200" i="110"/>
  <c r="N200" i="110"/>
  <c r="AG199" i="110"/>
  <c r="Z199" i="110"/>
  <c r="S199" i="110"/>
  <c r="N199" i="110"/>
  <c r="AG198" i="110"/>
  <c r="Z198" i="110"/>
  <c r="S198" i="110"/>
  <c r="N198" i="110"/>
  <c r="AG197" i="110"/>
  <c r="Z197" i="110"/>
  <c r="S197" i="110"/>
  <c r="N197" i="110"/>
  <c r="AG196" i="110"/>
  <c r="Z196" i="110"/>
  <c r="S196" i="110"/>
  <c r="N196" i="110"/>
  <c r="AG195" i="110"/>
  <c r="Z195" i="110"/>
  <c r="S195" i="110"/>
  <c r="N195" i="110"/>
  <c r="AG194" i="110"/>
  <c r="Z194" i="110"/>
  <c r="S194" i="110"/>
  <c r="N194" i="110"/>
  <c r="AG193" i="110"/>
  <c r="Z193" i="110"/>
  <c r="S193" i="110"/>
  <c r="N193" i="110"/>
  <c r="AG192" i="110"/>
  <c r="Z192" i="110"/>
  <c r="S192" i="110"/>
  <c r="N192" i="110"/>
  <c r="AG191" i="110"/>
  <c r="Z191" i="110"/>
  <c r="S191" i="110"/>
  <c r="N191" i="110"/>
  <c r="AG190" i="110"/>
  <c r="Z190" i="110"/>
  <c r="S190" i="110"/>
  <c r="N190" i="110"/>
  <c r="AG189" i="110"/>
  <c r="Z189" i="110"/>
  <c r="S189" i="110"/>
  <c r="N189" i="110"/>
  <c r="AG188" i="110"/>
  <c r="Z188" i="110"/>
  <c r="S188" i="110"/>
  <c r="N188" i="110"/>
  <c r="AG187" i="110"/>
  <c r="Z187" i="110"/>
  <c r="S187" i="110"/>
  <c r="N187" i="110"/>
  <c r="AG186" i="110"/>
  <c r="Z186" i="110"/>
  <c r="S186" i="110"/>
  <c r="N186" i="110"/>
  <c r="AG185" i="110"/>
  <c r="Z185" i="110"/>
  <c r="S185" i="110"/>
  <c r="N185" i="110"/>
  <c r="AG184" i="110"/>
  <c r="Z184" i="110"/>
  <c r="S184" i="110"/>
  <c r="N184" i="110"/>
  <c r="AG183" i="110"/>
  <c r="Z183" i="110"/>
  <c r="S183" i="110"/>
  <c r="N183" i="110"/>
  <c r="AG182" i="110"/>
  <c r="Z182" i="110"/>
  <c r="S182" i="110"/>
  <c r="N182" i="110"/>
  <c r="AG181" i="110"/>
  <c r="Z181" i="110"/>
  <c r="S181" i="110"/>
  <c r="N181" i="110"/>
  <c r="AG180" i="110"/>
  <c r="Z180" i="110"/>
  <c r="S180" i="110"/>
  <c r="N180" i="110"/>
  <c r="AG179" i="110"/>
  <c r="Z179" i="110"/>
  <c r="S179" i="110"/>
  <c r="N179" i="110"/>
  <c r="AG178" i="110"/>
  <c r="Z178" i="110"/>
  <c r="S178" i="110"/>
  <c r="N178" i="110"/>
  <c r="AG177" i="110"/>
  <c r="Z177" i="110"/>
  <c r="S177" i="110"/>
  <c r="N177" i="110"/>
  <c r="AG176" i="110"/>
  <c r="Z176" i="110"/>
  <c r="S176" i="110"/>
  <c r="N176" i="110"/>
  <c r="AG175" i="110"/>
  <c r="Z175" i="110"/>
  <c r="S175" i="110"/>
  <c r="N175" i="110"/>
  <c r="AG174" i="110"/>
  <c r="Z174" i="110"/>
  <c r="S174" i="110"/>
  <c r="N174" i="110"/>
  <c r="AG173" i="110"/>
  <c r="Z173" i="110"/>
  <c r="S173" i="110"/>
  <c r="N173" i="110"/>
  <c r="AG172" i="110"/>
  <c r="Z172" i="110"/>
  <c r="S172" i="110"/>
  <c r="N172" i="110"/>
  <c r="AG171" i="110"/>
  <c r="Z171" i="110"/>
  <c r="S171" i="110"/>
  <c r="N171" i="110"/>
  <c r="AG170" i="110"/>
  <c r="Z170" i="110"/>
  <c r="S170" i="110"/>
  <c r="N170" i="110"/>
  <c r="AG169" i="110"/>
  <c r="Z169" i="110"/>
  <c r="S169" i="110"/>
  <c r="N169" i="110"/>
  <c r="AG168" i="110"/>
  <c r="Z168" i="110"/>
  <c r="S168" i="110"/>
  <c r="N168" i="110"/>
  <c r="AG167" i="110"/>
  <c r="Z167" i="110"/>
  <c r="S167" i="110"/>
  <c r="N167" i="110"/>
  <c r="AG166" i="110"/>
  <c r="Z166" i="110"/>
  <c r="S166" i="110"/>
  <c r="N166" i="110"/>
  <c r="AG165" i="110"/>
  <c r="Z165" i="110"/>
  <c r="S165" i="110"/>
  <c r="N165" i="110"/>
  <c r="AG164" i="110"/>
  <c r="Z164" i="110"/>
  <c r="S164" i="110"/>
  <c r="N164" i="110"/>
  <c r="AG163" i="110"/>
  <c r="Z163" i="110"/>
  <c r="S163" i="110"/>
  <c r="N163" i="110"/>
  <c r="AG162" i="110"/>
  <c r="Z162" i="110"/>
  <c r="S162" i="110"/>
  <c r="N162" i="110"/>
  <c r="AG161" i="110"/>
  <c r="Z161" i="110"/>
  <c r="S161" i="110"/>
  <c r="N161" i="110"/>
  <c r="AG160" i="110"/>
  <c r="Z160" i="110"/>
  <c r="S160" i="110"/>
  <c r="N160" i="110"/>
  <c r="AG159" i="110"/>
  <c r="Z159" i="110"/>
  <c r="S159" i="110"/>
  <c r="N159" i="110"/>
  <c r="AG158" i="110"/>
  <c r="Z158" i="110"/>
  <c r="S158" i="110"/>
  <c r="N158" i="110"/>
  <c r="AG157" i="110"/>
  <c r="Z157" i="110"/>
  <c r="S157" i="110"/>
  <c r="N157" i="110"/>
  <c r="AG156" i="110"/>
  <c r="Z156" i="110"/>
  <c r="S156" i="110"/>
  <c r="N156" i="110"/>
  <c r="AG155" i="110"/>
  <c r="Z155" i="110"/>
  <c r="S155" i="110"/>
  <c r="N155" i="110"/>
  <c r="AG154" i="110"/>
  <c r="Z154" i="110"/>
  <c r="S154" i="110"/>
  <c r="N154" i="110"/>
  <c r="AG153" i="110"/>
  <c r="Z153" i="110"/>
  <c r="S153" i="110"/>
  <c r="N153" i="110"/>
  <c r="AG152" i="110"/>
  <c r="Z152" i="110"/>
  <c r="S152" i="110"/>
  <c r="N152" i="110"/>
  <c r="AG151" i="110"/>
  <c r="Z151" i="110"/>
  <c r="S151" i="110"/>
  <c r="N151" i="110"/>
  <c r="AG150" i="110"/>
  <c r="Z150" i="110"/>
  <c r="S150" i="110"/>
  <c r="N150" i="110"/>
  <c r="AG149" i="110"/>
  <c r="Z149" i="110"/>
  <c r="S149" i="110"/>
  <c r="N149" i="110"/>
  <c r="AG148" i="110"/>
  <c r="Z148" i="110"/>
  <c r="S148" i="110"/>
  <c r="N148" i="110"/>
  <c r="AG147" i="110"/>
  <c r="Z147" i="110"/>
  <c r="S147" i="110"/>
  <c r="N147" i="110"/>
  <c r="AG146" i="110"/>
  <c r="Z146" i="110"/>
  <c r="S146" i="110"/>
  <c r="N146" i="110"/>
  <c r="AG145" i="110"/>
  <c r="Z145" i="110"/>
  <c r="S145" i="110"/>
  <c r="N145" i="110"/>
  <c r="AG144" i="110"/>
  <c r="Z144" i="110"/>
  <c r="S144" i="110"/>
  <c r="N144" i="110"/>
  <c r="AG143" i="110"/>
  <c r="Z143" i="110"/>
  <c r="S143" i="110"/>
  <c r="N143" i="110"/>
  <c r="AG142" i="110"/>
  <c r="Z142" i="110"/>
  <c r="S142" i="110"/>
  <c r="N142" i="110"/>
  <c r="AG141" i="110"/>
  <c r="Z141" i="110"/>
  <c r="S141" i="110"/>
  <c r="N141" i="110"/>
  <c r="AG140" i="110"/>
  <c r="Z140" i="110"/>
  <c r="S140" i="110"/>
  <c r="N140" i="110"/>
  <c r="B140" i="110"/>
  <c r="B141" i="110" s="1"/>
  <c r="B142" i="110" s="1"/>
  <c r="B143" i="110" s="1"/>
  <c r="B144" i="110" s="1"/>
  <c r="B145" i="110" s="1"/>
  <c r="B146" i="110" s="1"/>
  <c r="B147" i="110" s="1"/>
  <c r="B148" i="110" s="1"/>
  <c r="B149" i="110" s="1"/>
  <c r="B150" i="110" s="1"/>
  <c r="B151" i="110" s="1"/>
  <c r="B152" i="110" s="1"/>
  <c r="B153" i="110" s="1"/>
  <c r="B154" i="110" s="1"/>
  <c r="B155" i="110" s="1"/>
  <c r="B156" i="110" s="1"/>
  <c r="B157" i="110" s="1"/>
  <c r="B158" i="110" s="1"/>
  <c r="B159" i="110" s="1"/>
  <c r="B160" i="110" s="1"/>
  <c r="B161" i="110" s="1"/>
  <c r="B162" i="110" s="1"/>
  <c r="B163" i="110" s="1"/>
  <c r="B164" i="110" s="1"/>
  <c r="B165" i="110" s="1"/>
  <c r="B166" i="110" s="1"/>
  <c r="B167" i="110" s="1"/>
  <c r="B168" i="110" s="1"/>
  <c r="B169" i="110" s="1"/>
  <c r="B170" i="110" s="1"/>
  <c r="B171" i="110" s="1"/>
  <c r="B172" i="110" s="1"/>
  <c r="B173" i="110" s="1"/>
  <c r="B174" i="110" s="1"/>
  <c r="B175" i="110" s="1"/>
  <c r="B176" i="110" s="1"/>
  <c r="B177" i="110" s="1"/>
  <c r="B178" i="110" s="1"/>
  <c r="B179" i="110" s="1"/>
  <c r="B180" i="110" s="1"/>
  <c r="B181" i="110" s="1"/>
  <c r="B182" i="110" s="1"/>
  <c r="B183" i="110" s="1"/>
  <c r="B184" i="110" s="1"/>
  <c r="B185" i="110" s="1"/>
  <c r="B186" i="110" s="1"/>
  <c r="B187" i="110" s="1"/>
  <c r="B188" i="110" s="1"/>
  <c r="B189" i="110" s="1"/>
  <c r="B190" i="110" s="1"/>
  <c r="B191" i="110" s="1"/>
  <c r="B192" i="110" s="1"/>
  <c r="B193" i="110" s="1"/>
  <c r="B194" i="110" s="1"/>
  <c r="B195" i="110" s="1"/>
  <c r="B196" i="110" s="1"/>
  <c r="B197" i="110" s="1"/>
  <c r="B198" i="110" s="1"/>
  <c r="B199" i="110" s="1"/>
  <c r="B200" i="110" s="1"/>
  <c r="B201" i="110" s="1"/>
  <c r="B202" i="110" s="1"/>
  <c r="B203" i="110" s="1"/>
  <c r="B204" i="110" s="1"/>
  <c r="B205" i="110" s="1"/>
  <c r="B206" i="110" s="1"/>
  <c r="B207" i="110" s="1"/>
  <c r="B208" i="110" s="1"/>
  <c r="B209" i="110" s="1"/>
  <c r="B210" i="110" s="1"/>
  <c r="B211" i="110" s="1"/>
  <c r="AG139" i="110"/>
  <c r="Z139" i="110"/>
  <c r="S139" i="110"/>
  <c r="N139" i="110"/>
  <c r="S135" i="110"/>
  <c r="R135" i="110"/>
  <c r="Q135" i="110"/>
  <c r="P135" i="110"/>
  <c r="P12" i="110" s="1"/>
  <c r="O135" i="110"/>
  <c r="M135" i="110"/>
  <c r="L135" i="110"/>
  <c r="K135" i="110"/>
  <c r="N135" i="110" s="1"/>
  <c r="J135" i="110"/>
  <c r="I135" i="110"/>
  <c r="H135" i="110"/>
  <c r="G135" i="110"/>
  <c r="S134" i="110"/>
  <c r="N134" i="110"/>
  <c r="S133" i="110"/>
  <c r="N133" i="110"/>
  <c r="S132" i="110"/>
  <c r="N132" i="110"/>
  <c r="S131" i="110"/>
  <c r="N131" i="110"/>
  <c r="S130" i="110"/>
  <c r="N130" i="110"/>
  <c r="B130" i="110"/>
  <c r="B131" i="110" s="1"/>
  <c r="B132" i="110" s="1"/>
  <c r="B133" i="110" s="1"/>
  <c r="B134" i="110" s="1"/>
  <c r="B135" i="110" s="1"/>
  <c r="S129" i="110"/>
  <c r="N129" i="110"/>
  <c r="B129" i="110"/>
  <c r="S128" i="110"/>
  <c r="N128" i="110"/>
  <c r="AB126" i="110"/>
  <c r="AA126" i="110"/>
  <c r="Y126" i="110"/>
  <c r="X126" i="110"/>
  <c r="U126" i="110"/>
  <c r="T126" i="110"/>
  <c r="R126" i="110"/>
  <c r="Q126" i="110"/>
  <c r="Q12" i="110" s="1"/>
  <c r="P126" i="110"/>
  <c r="S126" i="110" s="1"/>
  <c r="O126" i="110"/>
  <c r="M126" i="110"/>
  <c r="L126" i="110"/>
  <c r="K126" i="110"/>
  <c r="N126" i="110" s="1"/>
  <c r="J126" i="110"/>
  <c r="I126" i="110"/>
  <c r="I12" i="110" s="1"/>
  <c r="H126" i="110"/>
  <c r="H12" i="110" s="1"/>
  <c r="G126" i="110"/>
  <c r="AG125" i="110"/>
  <c r="Z125" i="110"/>
  <c r="S125" i="110"/>
  <c r="N125" i="110"/>
  <c r="AG124" i="110"/>
  <c r="Z124" i="110"/>
  <c r="S124" i="110"/>
  <c r="N124" i="110"/>
  <c r="AG123" i="110"/>
  <c r="Z123" i="110"/>
  <c r="S123" i="110"/>
  <c r="N123" i="110"/>
  <c r="AG122" i="110"/>
  <c r="Z122" i="110"/>
  <c r="S122" i="110"/>
  <c r="N122" i="110"/>
  <c r="AG121" i="110"/>
  <c r="Z121" i="110"/>
  <c r="S121" i="110"/>
  <c r="N121" i="110"/>
  <c r="B121" i="110"/>
  <c r="B122" i="110" s="1"/>
  <c r="B123" i="110" s="1"/>
  <c r="B124" i="110" s="1"/>
  <c r="B125" i="110" s="1"/>
  <c r="B126" i="110" s="1"/>
  <c r="AG120" i="110"/>
  <c r="Z120" i="110"/>
  <c r="S120" i="110"/>
  <c r="N120" i="110"/>
  <c r="B120" i="110"/>
  <c r="AG119" i="110"/>
  <c r="Z119" i="110"/>
  <c r="S119" i="110"/>
  <c r="N119" i="110"/>
  <c r="S116" i="110"/>
  <c r="R116" i="110"/>
  <c r="Q116" i="110"/>
  <c r="Q11" i="110" s="1"/>
  <c r="P116" i="110"/>
  <c r="O116" i="110"/>
  <c r="M116" i="110"/>
  <c r="L116" i="110"/>
  <c r="L11" i="110" s="1"/>
  <c r="K116" i="110"/>
  <c r="N116" i="110" s="1"/>
  <c r="AE11" i="110" s="1"/>
  <c r="J116" i="110"/>
  <c r="I116" i="110"/>
  <c r="H116" i="110"/>
  <c r="G116" i="110"/>
  <c r="G913" i="110" s="1"/>
  <c r="S115" i="110"/>
  <c r="N115" i="110"/>
  <c r="S114" i="110"/>
  <c r="N114" i="110"/>
  <c r="S113" i="110"/>
  <c r="N113" i="110"/>
  <c r="S112" i="110"/>
  <c r="N112" i="110"/>
  <c r="S111" i="110"/>
  <c r="N111" i="110"/>
  <c r="S110" i="110"/>
  <c r="N110" i="110"/>
  <c r="S109" i="110"/>
  <c r="N109" i="110"/>
  <c r="S108" i="110"/>
  <c r="N108" i="110"/>
  <c r="S107" i="110"/>
  <c r="N107" i="110"/>
  <c r="S106" i="110"/>
  <c r="N106" i="110"/>
  <c r="B106" i="110"/>
  <c r="B107" i="110" s="1"/>
  <c r="B108" i="110" s="1"/>
  <c r="B109" i="110" s="1"/>
  <c r="B110" i="110" s="1"/>
  <c r="B111" i="110" s="1"/>
  <c r="B112" i="110" s="1"/>
  <c r="B113" i="110" s="1"/>
  <c r="B114" i="110" s="1"/>
  <c r="B115" i="110" s="1"/>
  <c r="B116" i="110" s="1"/>
  <c r="S105" i="110"/>
  <c r="N105" i="110"/>
  <c r="B105" i="110"/>
  <c r="S104" i="110"/>
  <c r="N104" i="110"/>
  <c r="AB102" i="110"/>
  <c r="AA102" i="110"/>
  <c r="Z102" i="110"/>
  <c r="Z11" i="110" s="1"/>
  <c r="Y102" i="110"/>
  <c r="X102" i="110"/>
  <c r="U102" i="110"/>
  <c r="T102" i="110"/>
  <c r="S102" i="110"/>
  <c r="R102" i="110"/>
  <c r="R11" i="110" s="1"/>
  <c r="Q102" i="110"/>
  <c r="P102" i="110"/>
  <c r="O102" i="110"/>
  <c r="O11" i="110" s="1"/>
  <c r="M102" i="110"/>
  <c r="L102" i="110"/>
  <c r="K102" i="110"/>
  <c r="N102" i="110" s="1"/>
  <c r="J102" i="110"/>
  <c r="I102" i="110"/>
  <c r="H102" i="110"/>
  <c r="G102" i="110"/>
  <c r="AG101" i="110"/>
  <c r="Z101" i="110"/>
  <c r="S101" i="110"/>
  <c r="N101" i="110"/>
  <c r="AG100" i="110"/>
  <c r="Z100" i="110"/>
  <c r="S100" i="110"/>
  <c r="N100" i="110"/>
  <c r="AG99" i="110"/>
  <c r="Z99" i="110"/>
  <c r="S99" i="110"/>
  <c r="N99" i="110"/>
  <c r="AG98" i="110"/>
  <c r="Z98" i="110"/>
  <c r="S98" i="110"/>
  <c r="N98" i="110"/>
  <c r="AG97" i="110"/>
  <c r="Z97" i="110"/>
  <c r="S97" i="110"/>
  <c r="N97" i="110"/>
  <c r="AG96" i="110"/>
  <c r="Z96" i="110"/>
  <c r="S96" i="110"/>
  <c r="N96" i="110"/>
  <c r="AG95" i="110"/>
  <c r="Z95" i="110"/>
  <c r="S95" i="110"/>
  <c r="N95" i="110"/>
  <c r="AG94" i="110"/>
  <c r="Z94" i="110"/>
  <c r="S94" i="110"/>
  <c r="N94" i="110"/>
  <c r="AG93" i="110"/>
  <c r="Z93" i="110"/>
  <c r="S93" i="110"/>
  <c r="N93" i="110"/>
  <c r="AG92" i="110"/>
  <c r="Z92" i="110"/>
  <c r="S92" i="110"/>
  <c r="N92" i="110"/>
  <c r="AG91" i="110"/>
  <c r="Z91" i="110"/>
  <c r="S91" i="110"/>
  <c r="N91" i="110"/>
  <c r="B91" i="110"/>
  <c r="B92" i="110" s="1"/>
  <c r="B93" i="110" s="1"/>
  <c r="B94" i="110" s="1"/>
  <c r="B95" i="110" s="1"/>
  <c r="B96" i="110" s="1"/>
  <c r="B97" i="110" s="1"/>
  <c r="B98" i="110" s="1"/>
  <c r="B99" i="110" s="1"/>
  <c r="B100" i="110" s="1"/>
  <c r="B101" i="110" s="1"/>
  <c r="B102" i="110" s="1"/>
  <c r="AG90" i="110"/>
  <c r="Z90" i="110"/>
  <c r="S90" i="110"/>
  <c r="N90" i="110"/>
  <c r="S87" i="110"/>
  <c r="R87" i="110"/>
  <c r="Q87" i="110"/>
  <c r="P87" i="110"/>
  <c r="O87" i="110"/>
  <c r="M87" i="110"/>
  <c r="L87" i="110"/>
  <c r="K87" i="110"/>
  <c r="N87" i="110" s="1"/>
  <c r="J87" i="110"/>
  <c r="I87" i="110"/>
  <c r="H87" i="110"/>
  <c r="H10" i="110" s="1"/>
  <c r="G87" i="110"/>
  <c r="G912" i="110" s="1"/>
  <c r="S86" i="110"/>
  <c r="N86" i="110"/>
  <c r="S85" i="110"/>
  <c r="N85" i="110"/>
  <c r="S84" i="110"/>
  <c r="N84" i="110"/>
  <c r="S83" i="110"/>
  <c r="N83" i="110"/>
  <c r="S82" i="110"/>
  <c r="N82" i="110"/>
  <c r="S81" i="110"/>
  <c r="N81" i="110"/>
  <c r="S80" i="110"/>
  <c r="N80" i="110"/>
  <c r="S79" i="110"/>
  <c r="N79" i="110"/>
  <c r="S78" i="110"/>
  <c r="N78" i="110"/>
  <c r="S77" i="110"/>
  <c r="N77" i="110"/>
  <c r="S76" i="110"/>
  <c r="N76" i="110"/>
  <c r="B76" i="110"/>
  <c r="B77" i="110" s="1"/>
  <c r="B78" i="110" s="1"/>
  <c r="B79" i="110" s="1"/>
  <c r="B80" i="110" s="1"/>
  <c r="B81" i="110" s="1"/>
  <c r="B82" i="110" s="1"/>
  <c r="B83" i="110" s="1"/>
  <c r="B84" i="110" s="1"/>
  <c r="B85" i="110" s="1"/>
  <c r="B86" i="110" s="1"/>
  <c r="B87" i="110" s="1"/>
  <c r="S75" i="110"/>
  <c r="N75" i="110"/>
  <c r="AG73" i="110"/>
  <c r="W73" i="110" s="1"/>
  <c r="W10" i="110" s="1"/>
  <c r="AB73" i="110"/>
  <c r="AA73" i="110"/>
  <c r="Z73" i="110"/>
  <c r="Y73" i="110"/>
  <c r="V73" i="110"/>
  <c r="U73" i="110"/>
  <c r="X73" i="110" s="1"/>
  <c r="T73" i="110"/>
  <c r="S73" i="110"/>
  <c r="R73" i="110"/>
  <c r="Q73" i="110"/>
  <c r="P73" i="110"/>
  <c r="O73" i="110"/>
  <c r="M73" i="110"/>
  <c r="M10" i="110" s="1"/>
  <c r="N10" i="110" s="1"/>
  <c r="L73" i="110"/>
  <c r="K73" i="110"/>
  <c r="J73" i="110"/>
  <c r="I73" i="110"/>
  <c r="H73" i="110"/>
  <c r="G73" i="110"/>
  <c r="H912" i="110" s="1"/>
  <c r="AG72" i="110"/>
  <c r="Z72" i="110"/>
  <c r="S72" i="110"/>
  <c r="N72" i="110"/>
  <c r="AG71" i="110"/>
  <c r="Z71" i="110"/>
  <c r="S71" i="110"/>
  <c r="N71" i="110"/>
  <c r="AG70" i="110"/>
  <c r="Z70" i="110"/>
  <c r="S70" i="110"/>
  <c r="N70" i="110"/>
  <c r="AG69" i="110"/>
  <c r="Z69" i="110"/>
  <c r="S69" i="110"/>
  <c r="N69" i="110"/>
  <c r="AG68" i="110"/>
  <c r="Z68" i="110"/>
  <c r="S68" i="110"/>
  <c r="N68" i="110"/>
  <c r="AG67" i="110"/>
  <c r="Z67" i="110"/>
  <c r="S67" i="110"/>
  <c r="N67" i="110"/>
  <c r="AG66" i="110"/>
  <c r="Z66" i="110"/>
  <c r="S66" i="110"/>
  <c r="N66" i="110"/>
  <c r="AG65" i="110"/>
  <c r="Z65" i="110"/>
  <c r="S65" i="110"/>
  <c r="N65" i="110"/>
  <c r="AG64" i="110"/>
  <c r="Z64" i="110"/>
  <c r="S64" i="110"/>
  <c r="N64" i="110"/>
  <c r="AG63" i="110"/>
  <c r="Z63" i="110"/>
  <c r="S63" i="110"/>
  <c r="N63" i="110"/>
  <c r="AG62" i="110"/>
  <c r="Z62" i="110"/>
  <c r="S62" i="110"/>
  <c r="N62" i="110"/>
  <c r="B62" i="110"/>
  <c r="B63" i="110" s="1"/>
  <c r="B64" i="110" s="1"/>
  <c r="B65" i="110" s="1"/>
  <c r="B66" i="110" s="1"/>
  <c r="B67" i="110" s="1"/>
  <c r="B68" i="110" s="1"/>
  <c r="B69" i="110" s="1"/>
  <c r="B70" i="110" s="1"/>
  <c r="B71" i="110" s="1"/>
  <c r="B72" i="110" s="1"/>
  <c r="B73" i="110" s="1"/>
  <c r="AG61" i="110"/>
  <c r="Z61" i="110"/>
  <c r="S61" i="110"/>
  <c r="N61" i="110"/>
  <c r="N58" i="110"/>
  <c r="AE9" i="110" s="1"/>
  <c r="M58" i="110"/>
  <c r="L58" i="110"/>
  <c r="K58" i="110"/>
  <c r="K9" i="110" s="1"/>
  <c r="J58" i="110"/>
  <c r="I58" i="110"/>
  <c r="H58" i="110"/>
  <c r="G58" i="110"/>
  <c r="G911" i="110" s="1"/>
  <c r="R57" i="110"/>
  <c r="Q57" i="110"/>
  <c r="P57" i="110"/>
  <c r="O57" i="110"/>
  <c r="N57" i="110"/>
  <c r="S57" i="110" s="1"/>
  <c r="S56" i="110"/>
  <c r="R56" i="110"/>
  <c r="Q56" i="110"/>
  <c r="P56" i="110"/>
  <c r="O56" i="110"/>
  <c r="N56" i="110"/>
  <c r="R55" i="110"/>
  <c r="Q55" i="110"/>
  <c r="P55" i="110"/>
  <c r="O55" i="110"/>
  <c r="N55" i="110"/>
  <c r="S55" i="110" s="1"/>
  <c r="R54" i="110"/>
  <c r="Q54" i="110"/>
  <c r="P54" i="110"/>
  <c r="O54" i="110"/>
  <c r="N54" i="110"/>
  <c r="S54" i="110" s="1"/>
  <c r="S53" i="110"/>
  <c r="R53" i="110"/>
  <c r="Q53" i="110"/>
  <c r="P53" i="110"/>
  <c r="O53" i="110"/>
  <c r="N53" i="110"/>
  <c r="S52" i="110"/>
  <c r="R52" i="110"/>
  <c r="Q52" i="110"/>
  <c r="P52" i="110"/>
  <c r="O52" i="110"/>
  <c r="N52" i="110"/>
  <c r="S51" i="110"/>
  <c r="R51" i="110"/>
  <c r="Q51" i="110"/>
  <c r="P51" i="110"/>
  <c r="O51" i="110"/>
  <c r="N51" i="110"/>
  <c r="S50" i="110"/>
  <c r="R50" i="110"/>
  <c r="Q50" i="110"/>
  <c r="P50" i="110"/>
  <c r="O50" i="110"/>
  <c r="N50" i="110"/>
  <c r="R49" i="110"/>
  <c r="Q49" i="110"/>
  <c r="Q58" i="110" s="1"/>
  <c r="Q9" i="110" s="1"/>
  <c r="P49" i="110"/>
  <c r="O49" i="110"/>
  <c r="N49" i="110"/>
  <c r="S49" i="110" s="1"/>
  <c r="S48" i="110"/>
  <c r="R48" i="110"/>
  <c r="Q48" i="110"/>
  <c r="P48" i="110"/>
  <c r="O48" i="110"/>
  <c r="N48" i="110"/>
  <c r="R47" i="110"/>
  <c r="R58" i="110" s="1"/>
  <c r="R9" i="110" s="1"/>
  <c r="Q47" i="110"/>
  <c r="P47" i="110"/>
  <c r="O47" i="110"/>
  <c r="N47" i="110"/>
  <c r="S47" i="110" s="1"/>
  <c r="B47" i="110"/>
  <c r="B48" i="110" s="1"/>
  <c r="B49" i="110" s="1"/>
  <c r="B50" i="110" s="1"/>
  <c r="B51" i="110" s="1"/>
  <c r="B52" i="110" s="1"/>
  <c r="B53" i="110" s="1"/>
  <c r="B54" i="110" s="1"/>
  <c r="B55" i="110" s="1"/>
  <c r="B56" i="110" s="1"/>
  <c r="B57" i="110" s="1"/>
  <c r="B58" i="110" s="1"/>
  <c r="R46" i="110"/>
  <c r="Q46" i="110"/>
  <c r="P46" i="110"/>
  <c r="O46" i="110"/>
  <c r="N46" i="110"/>
  <c r="S46" i="110" s="1"/>
  <c r="AB44" i="110"/>
  <c r="AA44" i="110"/>
  <c r="Y44" i="110"/>
  <c r="Y9" i="110" s="1"/>
  <c r="U44" i="110"/>
  <c r="T44" i="110"/>
  <c r="Z44" i="110" s="1"/>
  <c r="Z9" i="110" s="1"/>
  <c r="S44" i="110"/>
  <c r="R44" i="110"/>
  <c r="Q44" i="110"/>
  <c r="P44" i="110"/>
  <c r="O44" i="110"/>
  <c r="N44" i="110"/>
  <c r="M44" i="110"/>
  <c r="M9" i="110" s="1"/>
  <c r="L44" i="110"/>
  <c r="L9" i="110" s="1"/>
  <c r="K44" i="110"/>
  <c r="J44" i="110"/>
  <c r="I44" i="110"/>
  <c r="H44" i="110"/>
  <c r="G44" i="110"/>
  <c r="H911" i="110" s="1"/>
  <c r="AG43" i="110"/>
  <c r="Z43" i="110"/>
  <c r="S43" i="110"/>
  <c r="N43" i="110"/>
  <c r="AG42" i="110"/>
  <c r="Z42" i="110"/>
  <c r="S42" i="110"/>
  <c r="N42" i="110"/>
  <c r="AG41" i="110"/>
  <c r="Z41" i="110"/>
  <c r="S41" i="110"/>
  <c r="N41" i="110"/>
  <c r="AG40" i="110"/>
  <c r="Z40" i="110"/>
  <c r="S40" i="110"/>
  <c r="N40" i="110"/>
  <c r="AG39" i="110"/>
  <c r="Z39" i="110"/>
  <c r="S39" i="110"/>
  <c r="N39" i="110"/>
  <c r="AG38" i="110"/>
  <c r="Z38" i="110"/>
  <c r="S38" i="110"/>
  <c r="N38" i="110"/>
  <c r="AG37" i="110"/>
  <c r="Z37" i="110"/>
  <c r="S37" i="110"/>
  <c r="N37" i="110"/>
  <c r="AG36" i="110"/>
  <c r="Z36" i="110"/>
  <c r="S36" i="110"/>
  <c r="N36" i="110"/>
  <c r="AG35" i="110"/>
  <c r="Z35" i="110"/>
  <c r="S35" i="110"/>
  <c r="N35" i="110"/>
  <c r="B35" i="110"/>
  <c r="B36" i="110" s="1"/>
  <c r="B37" i="110" s="1"/>
  <c r="B38" i="110" s="1"/>
  <c r="B39" i="110" s="1"/>
  <c r="B40" i="110" s="1"/>
  <c r="B41" i="110" s="1"/>
  <c r="B42" i="110" s="1"/>
  <c r="B43" i="110" s="1"/>
  <c r="B44" i="110" s="1"/>
  <c r="AG34" i="110"/>
  <c r="Z34" i="110"/>
  <c r="S34" i="110"/>
  <c r="N34" i="110"/>
  <c r="AG33" i="110"/>
  <c r="Z33" i="110"/>
  <c r="S33" i="110"/>
  <c r="N33" i="110"/>
  <c r="B33" i="110"/>
  <c r="B34" i="110" s="1"/>
  <c r="AG32" i="110"/>
  <c r="Z32" i="110"/>
  <c r="S32" i="110"/>
  <c r="N32" i="110"/>
  <c r="AB28" i="110"/>
  <c r="AF27" i="110"/>
  <c r="AE27" i="110"/>
  <c r="AC27" i="110"/>
  <c r="Y27" i="110"/>
  <c r="X27" i="110"/>
  <c r="V27" i="110"/>
  <c r="U27" i="110"/>
  <c r="AG27" i="110" s="1"/>
  <c r="T27" i="110"/>
  <c r="Q27" i="110"/>
  <c r="P27" i="110"/>
  <c r="O27" i="110"/>
  <c r="M27" i="110"/>
  <c r="N27" i="110" s="1"/>
  <c r="L27" i="110"/>
  <c r="I27" i="110"/>
  <c r="H27" i="110"/>
  <c r="AG26" i="110"/>
  <c r="AF26" i="110"/>
  <c r="AE26" i="110"/>
  <c r="AD26" i="110"/>
  <c r="AC26" i="110"/>
  <c r="AA26" i="110"/>
  <c r="Z26" i="110"/>
  <c r="Y26" i="110"/>
  <c r="X26" i="110"/>
  <c r="W26" i="110"/>
  <c r="V26" i="110"/>
  <c r="U26" i="110"/>
  <c r="T26" i="110"/>
  <c r="R26" i="110"/>
  <c r="S26" i="110" s="1"/>
  <c r="Q26" i="110"/>
  <c r="P26" i="110"/>
  <c r="O26" i="110"/>
  <c r="N26" i="110"/>
  <c r="M26" i="110"/>
  <c r="L26" i="110"/>
  <c r="K26" i="110"/>
  <c r="J26" i="110"/>
  <c r="I26" i="110"/>
  <c r="H26" i="110"/>
  <c r="G26" i="110"/>
  <c r="AE25" i="110"/>
  <c r="AD25" i="110"/>
  <c r="AC25" i="110"/>
  <c r="Z25" i="110"/>
  <c r="Y25" i="110"/>
  <c r="AF25" i="110" s="1"/>
  <c r="X25" i="110"/>
  <c r="U25" i="110"/>
  <c r="T25" i="110"/>
  <c r="AG25" i="110" s="1"/>
  <c r="S25" i="110"/>
  <c r="R25" i="110"/>
  <c r="Q25" i="110"/>
  <c r="P25" i="110"/>
  <c r="O25" i="110"/>
  <c r="N25" i="110"/>
  <c r="M25" i="110"/>
  <c r="L25" i="110"/>
  <c r="K25" i="110"/>
  <c r="J25" i="110"/>
  <c r="I25" i="110"/>
  <c r="AE24" i="110"/>
  <c r="AD24" i="110"/>
  <c r="AC24" i="110"/>
  <c r="AA24" i="110"/>
  <c r="Z24" i="110"/>
  <c r="Y24" i="110"/>
  <c r="X24" i="110"/>
  <c r="W24" i="110"/>
  <c r="V24" i="110"/>
  <c r="U24" i="110"/>
  <c r="T24" i="110"/>
  <c r="S24" i="110"/>
  <c r="R24" i="110"/>
  <c r="Q24" i="110"/>
  <c r="P24" i="110"/>
  <c r="O24" i="110"/>
  <c r="M24" i="110"/>
  <c r="N24" i="110" s="1"/>
  <c r="L24" i="110"/>
  <c r="K24" i="110"/>
  <c r="J24" i="110"/>
  <c r="I24" i="110"/>
  <c r="H24" i="110"/>
  <c r="G24" i="110"/>
  <c r="AG23" i="110"/>
  <c r="AF23" i="110"/>
  <c r="AE23" i="110"/>
  <c r="AD23" i="110"/>
  <c r="AC23" i="110"/>
  <c r="AA23" i="110"/>
  <c r="Y23" i="110"/>
  <c r="X23" i="110"/>
  <c r="W23" i="110"/>
  <c r="U23" i="110"/>
  <c r="T23" i="110"/>
  <c r="R23" i="110"/>
  <c r="S23" i="110" s="1"/>
  <c r="Q23" i="110"/>
  <c r="P23" i="110"/>
  <c r="O23" i="110"/>
  <c r="N23" i="110"/>
  <c r="M23" i="110"/>
  <c r="K23" i="110"/>
  <c r="J23" i="110"/>
  <c r="H23" i="110"/>
  <c r="G23" i="110"/>
  <c r="AC22" i="110"/>
  <c r="AE22" i="110" s="1"/>
  <c r="Y22" i="110"/>
  <c r="T22" i="110"/>
  <c r="Z22" i="110" s="1"/>
  <c r="R22" i="110"/>
  <c r="S22" i="110" s="1"/>
  <c r="Q22" i="110"/>
  <c r="L22" i="110"/>
  <c r="K22" i="110"/>
  <c r="J22" i="110"/>
  <c r="I22" i="110"/>
  <c r="AE21" i="110"/>
  <c r="AD21" i="110"/>
  <c r="AC21" i="110"/>
  <c r="AA21" i="110"/>
  <c r="Z21" i="110"/>
  <c r="Y21" i="110"/>
  <c r="AF21" i="110" s="1"/>
  <c r="X21" i="110"/>
  <c r="W21" i="110"/>
  <c r="V21" i="110"/>
  <c r="U21" i="110"/>
  <c r="T21" i="110"/>
  <c r="AG21" i="110" s="1"/>
  <c r="R21" i="110"/>
  <c r="S21" i="110" s="1"/>
  <c r="Q21" i="110"/>
  <c r="P21" i="110"/>
  <c r="N21" i="110"/>
  <c r="L21" i="110"/>
  <c r="K21" i="110"/>
  <c r="J21" i="110"/>
  <c r="I21" i="110"/>
  <c r="H21" i="110"/>
  <c r="AD20" i="110"/>
  <c r="AC20" i="110"/>
  <c r="AE20" i="110" s="1"/>
  <c r="AA20" i="110"/>
  <c r="Y20" i="110"/>
  <c r="AF20" i="110" s="1"/>
  <c r="X20" i="110"/>
  <c r="U20" i="110"/>
  <c r="S20" i="110"/>
  <c r="O20" i="110"/>
  <c r="N20" i="110"/>
  <c r="M20" i="110"/>
  <c r="K20" i="110"/>
  <c r="AG18" i="110"/>
  <c r="AF18" i="110"/>
  <c r="AD18" i="110"/>
  <c r="AA18" i="110"/>
  <c r="Y18" i="110"/>
  <c r="X18" i="110"/>
  <c r="V18" i="110"/>
  <c r="U18" i="110"/>
  <c r="T18" i="110"/>
  <c r="R18" i="110"/>
  <c r="S18" i="110" s="1"/>
  <c r="Q18" i="110"/>
  <c r="P18" i="110"/>
  <c r="O18" i="110"/>
  <c r="M18" i="110"/>
  <c r="N18" i="110" s="1"/>
  <c r="L18" i="110"/>
  <c r="J18" i="110"/>
  <c r="I18" i="110"/>
  <c r="H18" i="110"/>
  <c r="G18" i="110"/>
  <c r="Y17" i="110"/>
  <c r="T17" i="110"/>
  <c r="L17" i="110"/>
  <c r="G17" i="110"/>
  <c r="AE16" i="110"/>
  <c r="AD16" i="110"/>
  <c r="AC16" i="110"/>
  <c r="AA16" i="110"/>
  <c r="Z16" i="110"/>
  <c r="V16" i="110"/>
  <c r="U16" i="110"/>
  <c r="T16" i="110"/>
  <c r="AG16" i="110" s="1"/>
  <c r="S16" i="110"/>
  <c r="R16" i="110"/>
  <c r="Q16" i="110"/>
  <c r="P16" i="110"/>
  <c r="O16" i="110"/>
  <c r="L16" i="110"/>
  <c r="K16" i="110"/>
  <c r="J16" i="110"/>
  <c r="I16" i="110"/>
  <c r="H16" i="110"/>
  <c r="G16" i="110"/>
  <c r="AE15" i="110"/>
  <c r="AD15" i="110"/>
  <c r="AF15" i="110" s="1"/>
  <c r="AC15" i="110"/>
  <c r="AA15" i="110"/>
  <c r="Y15" i="110"/>
  <c r="X15" i="110"/>
  <c r="U15" i="110"/>
  <c r="R15" i="110"/>
  <c r="S15" i="110" s="1"/>
  <c r="Q15" i="110"/>
  <c r="P15" i="110"/>
  <c r="O15" i="110"/>
  <c r="M15" i="110"/>
  <c r="N15" i="110" s="1"/>
  <c r="K15" i="110"/>
  <c r="J15" i="110"/>
  <c r="I15" i="110"/>
  <c r="H15" i="110"/>
  <c r="G15" i="110"/>
  <c r="AD13" i="110"/>
  <c r="AC13" i="110"/>
  <c r="AA13" i="110"/>
  <c r="Y13" i="110"/>
  <c r="AF13" i="110" s="1"/>
  <c r="X13" i="110"/>
  <c r="V13" i="110"/>
  <c r="U13" i="110"/>
  <c r="T13" i="110"/>
  <c r="AG13" i="110" s="1"/>
  <c r="R13" i="110"/>
  <c r="S13" i="110" s="1"/>
  <c r="Q13" i="110"/>
  <c r="P13" i="110"/>
  <c r="O13" i="110"/>
  <c r="M13" i="110"/>
  <c r="N13" i="110" s="1"/>
  <c r="L13" i="110"/>
  <c r="J13" i="110"/>
  <c r="I13" i="110"/>
  <c r="H13" i="110"/>
  <c r="G13" i="110"/>
  <c r="AE12" i="110"/>
  <c r="AD12" i="110"/>
  <c r="AC12" i="110"/>
  <c r="AA12" i="110"/>
  <c r="Y12" i="110"/>
  <c r="AF12" i="110" s="1"/>
  <c r="X12" i="110"/>
  <c r="U12" i="110"/>
  <c r="T12" i="110"/>
  <c r="AG12" i="110" s="1"/>
  <c r="R12" i="110"/>
  <c r="S12" i="110" s="1"/>
  <c r="O12" i="110"/>
  <c r="N12" i="110"/>
  <c r="M12" i="110"/>
  <c r="L12" i="110"/>
  <c r="K12" i="110"/>
  <c r="J12" i="110"/>
  <c r="AD11" i="110"/>
  <c r="AA11" i="110"/>
  <c r="Y11" i="110"/>
  <c r="X11" i="110"/>
  <c r="U11" i="110"/>
  <c r="T11" i="110"/>
  <c r="AG11" i="110" s="1"/>
  <c r="S11" i="110"/>
  <c r="P11" i="110"/>
  <c r="M11" i="110"/>
  <c r="N11" i="110" s="1"/>
  <c r="J11" i="110"/>
  <c r="I11" i="110"/>
  <c r="H11" i="110"/>
  <c r="AF10" i="110"/>
  <c r="AE10" i="110"/>
  <c r="AD10" i="110"/>
  <c r="AC10" i="110"/>
  <c r="AA10" i="110"/>
  <c r="Z10" i="110"/>
  <c r="Y10" i="110"/>
  <c r="X10" i="110"/>
  <c r="V10" i="110"/>
  <c r="U10" i="110"/>
  <c r="AG10" i="110" s="1"/>
  <c r="T10" i="110"/>
  <c r="R10" i="110"/>
  <c r="S10" i="110" s="1"/>
  <c r="P10" i="110"/>
  <c r="O10" i="110"/>
  <c r="L10" i="110"/>
  <c r="J10" i="110"/>
  <c r="G10" i="110"/>
  <c r="AD9" i="110"/>
  <c r="AC9" i="110"/>
  <c r="AA9" i="110"/>
  <c r="T9" i="110"/>
  <c r="J9" i="110"/>
  <c r="I9" i="110"/>
  <c r="H9" i="110"/>
  <c r="G9" i="110"/>
  <c r="R28" i="110" l="1"/>
  <c r="S28" i="110" s="1"/>
  <c r="S9" i="110"/>
  <c r="L28" i="110"/>
  <c r="Y28" i="110"/>
  <c r="AF9" i="110"/>
  <c r="I17" i="110"/>
  <c r="AF11" i="110"/>
  <c r="O58" i="110"/>
  <c r="O9" i="110" s="1"/>
  <c r="O28" i="110" s="1"/>
  <c r="G914" i="110"/>
  <c r="G12" i="110"/>
  <c r="AF16" i="110"/>
  <c r="X699" i="110"/>
  <c r="X22" i="110" s="1"/>
  <c r="U22" i="110"/>
  <c r="AG22" i="110" s="1"/>
  <c r="S755" i="110"/>
  <c r="P22" i="110"/>
  <c r="N9" i="110"/>
  <c r="X44" i="110"/>
  <c r="X9" i="110" s="1"/>
  <c r="U9" i="110"/>
  <c r="U28" i="110" s="1"/>
  <c r="X28" i="110" s="1"/>
  <c r="N73" i="110"/>
  <c r="K10" i="110"/>
  <c r="G28" i="110"/>
  <c r="AC11" i="110"/>
  <c r="P20" i="110"/>
  <c r="V44" i="110"/>
  <c r="V9" i="110" s="1"/>
  <c r="Z126" i="110"/>
  <c r="Z12" i="110" s="1"/>
  <c r="V126" i="110"/>
  <c r="V12" i="110" s="1"/>
  <c r="AG126" i="110"/>
  <c r="W126" i="110" s="1"/>
  <c r="W12" i="110" s="1"/>
  <c r="U17" i="110"/>
  <c r="AG17" i="110" s="1"/>
  <c r="X364" i="110"/>
  <c r="X17" i="110" s="1"/>
  <c r="AA28" i="110"/>
  <c r="K11" i="110"/>
  <c r="AG44" i="110"/>
  <c r="W44" i="110" s="1"/>
  <c r="W9" i="110" s="1"/>
  <c r="Q10" i="110"/>
  <c r="Q28" i="110" s="1"/>
  <c r="P395" i="110"/>
  <c r="S395" i="110" s="1"/>
  <c r="S391" i="110"/>
  <c r="G927" i="110"/>
  <c r="G25" i="110"/>
  <c r="G886" i="110"/>
  <c r="G27" i="110" s="1"/>
  <c r="H915" i="110"/>
  <c r="H913" i="110"/>
  <c r="G11" i="110"/>
  <c r="P17" i="110"/>
  <c r="G922" i="110"/>
  <c r="G20" i="110"/>
  <c r="AG302" i="110"/>
  <c r="W302" i="110" s="1"/>
  <c r="W15" i="110" s="1"/>
  <c r="Z302" i="110"/>
  <c r="Z15" i="110" s="1"/>
  <c r="T15" i="110"/>
  <c r="AG15" i="110" s="1"/>
  <c r="V302" i="110"/>
  <c r="V15" i="110" s="1"/>
  <c r="AG462" i="110"/>
  <c r="T20" i="110"/>
  <c r="V20" i="110" s="1"/>
  <c r="Z462" i="110"/>
  <c r="G907" i="110"/>
  <c r="K18" i="110"/>
  <c r="AC18" i="110"/>
  <c r="N406" i="110"/>
  <c r="AE18" i="110" s="1"/>
  <c r="AG24" i="110"/>
  <c r="P58" i="110"/>
  <c r="I10" i="110"/>
  <c r="I28" i="110" s="1"/>
  <c r="AG102" i="110"/>
  <c r="W102" i="110" s="1"/>
  <c r="W11" i="110" s="1"/>
  <c r="V102" i="110"/>
  <c r="V11" i="110" s="1"/>
  <c r="N211" i="110"/>
  <c r="K13" i="110"/>
  <c r="G915" i="110"/>
  <c r="S364" i="110"/>
  <c r="K395" i="110"/>
  <c r="N391" i="110"/>
  <c r="N886" i="110"/>
  <c r="K27" i="110"/>
  <c r="AG364" i="110"/>
  <c r="W364" i="110" s="1"/>
  <c r="W17" i="110" s="1"/>
  <c r="Z364" i="110"/>
  <c r="Z17" i="110" s="1"/>
  <c r="V364" i="110"/>
  <c r="V17" i="110" s="1"/>
  <c r="AF24" i="110"/>
  <c r="AG325" i="110"/>
  <c r="W325" i="110" s="1"/>
  <c r="W16" i="110" s="1"/>
  <c r="X325" i="110"/>
  <c r="X16" i="110" s="1"/>
  <c r="AG401" i="110"/>
  <c r="W401" i="110" s="1"/>
  <c r="W18" i="110" s="1"/>
  <c r="Z401" i="110"/>
  <c r="Z18" i="110" s="1"/>
  <c r="AD22" i="110"/>
  <c r="AF22" i="110" s="1"/>
  <c r="M22" i="110"/>
  <c r="N22" i="110" s="1"/>
  <c r="H364" i="110"/>
  <c r="H17" i="110" s="1"/>
  <c r="H28" i="110" s="1"/>
  <c r="Q364" i="110"/>
  <c r="Q17" i="110" s="1"/>
  <c r="Z211" i="110"/>
  <c r="Z13" i="110" s="1"/>
  <c r="AG211" i="110"/>
  <c r="W211" i="110" s="1"/>
  <c r="W13" i="110" s="1"/>
  <c r="H918" i="110"/>
  <c r="AB364" i="110"/>
  <c r="V699" i="110"/>
  <c r="V22" i="110" s="1"/>
  <c r="Z699" i="110"/>
  <c r="AG699" i="110"/>
  <c r="M364" i="110"/>
  <c r="Z361" i="110"/>
  <c r="V361" i="110"/>
  <c r="V850" i="110"/>
  <c r="V25" i="110" s="1"/>
  <c r="AG850" i="110"/>
  <c r="W850" i="110" s="1"/>
  <c r="W25" i="110" s="1"/>
  <c r="M395" i="110"/>
  <c r="AD17" i="110" s="1"/>
  <c r="AF17" i="110" s="1"/>
  <c r="G924" i="110"/>
  <c r="Z808" i="110"/>
  <c r="Z23" i="110" s="1"/>
  <c r="V808" i="110"/>
  <c r="V23" i="110" s="1"/>
  <c r="J364" i="110"/>
  <c r="J17" i="110" s="1"/>
  <c r="J28" i="110" s="1"/>
  <c r="I395" i="110"/>
  <c r="Q395" i="110"/>
  <c r="H925" i="110"/>
  <c r="AG886" i="110"/>
  <c r="W886" i="110" s="1"/>
  <c r="W27" i="110" s="1"/>
  <c r="G918" i="110"/>
  <c r="V360" i="110"/>
  <c r="AG360" i="110"/>
  <c r="W360" i="110" s="1"/>
  <c r="K364" i="110"/>
  <c r="Z755" i="110"/>
  <c r="V755" i="110"/>
  <c r="K28" i="110" l="1"/>
  <c r="AF28" i="110"/>
  <c r="AG9" i="110"/>
  <c r="N364" i="110"/>
  <c r="K17" i="110"/>
  <c r="N395" i="110"/>
  <c r="AE17" i="110" s="1"/>
  <c r="AC17" i="110"/>
  <c r="S58" i="110"/>
  <c r="P9" i="110"/>
  <c r="P28" i="110" s="1"/>
  <c r="AC28" i="110"/>
  <c r="AE28" i="110" s="1"/>
  <c r="M17" i="110"/>
  <c r="AG20" i="110"/>
  <c r="Z20" i="110"/>
  <c r="AD28" i="110"/>
  <c r="W699" i="110"/>
  <c r="W22" i="110"/>
  <c r="W462" i="110"/>
  <c r="W20" i="110" s="1"/>
  <c r="T28" i="110"/>
  <c r="Z28" i="110" l="1"/>
  <c r="AG28" i="110"/>
  <c r="W28" i="110" s="1"/>
  <c r="V28" i="110"/>
  <c r="N17" i="110"/>
  <c r="M28" i="110"/>
  <c r="N28" i="110" s="1"/>
  <c r="B53" i="81" l="1"/>
  <c r="B52" i="81"/>
  <c r="B51" i="81"/>
  <c r="B50" i="81"/>
  <c r="B49" i="81"/>
  <c r="B48" i="81"/>
  <c r="B47" i="81"/>
  <c r="B46" i="81"/>
  <c r="B45" i="81"/>
  <c r="B44" i="81"/>
  <c r="B43" i="81"/>
  <c r="B42" i="81"/>
  <c r="B41" i="81"/>
  <c r="B40" i="81"/>
  <c r="B39" i="81"/>
  <c r="B38" i="81"/>
  <c r="B37" i="81"/>
  <c r="B36" i="81"/>
  <c r="B35" i="81"/>
  <c r="B34" i="81"/>
  <c r="B33" i="81"/>
  <c r="B32" i="81"/>
  <c r="B31" i="81"/>
  <c r="B30" i="81"/>
  <c r="B29" i="81"/>
  <c r="B28" i="81"/>
  <c r="B27" i="81"/>
  <c r="B26" i="81"/>
  <c r="B25" i="81"/>
  <c r="B24" i="81"/>
  <c r="B23" i="81"/>
  <c r="B22" i="81"/>
  <c r="B21" i="81"/>
  <c r="B20" i="81"/>
  <c r="B19" i="81"/>
  <c r="B18" i="81"/>
  <c r="B17" i="81"/>
  <c r="B16" i="81"/>
  <c r="B15" i="81"/>
  <c r="B14" i="81"/>
  <c r="B13" i="81"/>
  <c r="B12" i="81"/>
  <c r="B11" i="81"/>
  <c r="B10" i="81"/>
  <c r="B9" i="81"/>
  <c r="B8" i="81"/>
  <c r="B7" i="81"/>
  <c r="B6" i="81"/>
  <c r="B5" i="81"/>
  <c r="B4" i="81"/>
  <c r="C8" i="83" l="1"/>
  <c r="C18" i="83"/>
  <c r="D18" i="83"/>
  <c r="D12" i="83"/>
  <c r="C12" i="83"/>
  <c r="AK157" i="84"/>
  <c r="AK155" i="84"/>
  <c r="B12" i="84"/>
  <c r="L112" i="84"/>
  <c r="K112" i="84"/>
  <c r="J112" i="84"/>
  <c r="I112" i="84"/>
  <c r="H112" i="84"/>
  <c r="G112" i="84"/>
  <c r="F112" i="84"/>
  <c r="E112" i="84"/>
  <c r="D112" i="84"/>
  <c r="L93" i="84"/>
  <c r="K93" i="84"/>
  <c r="J93" i="84"/>
  <c r="I93" i="84"/>
  <c r="H93" i="84"/>
  <c r="G93" i="84"/>
  <c r="F93" i="84"/>
  <c r="E93" i="84"/>
  <c r="D93" i="84"/>
  <c r="L85" i="84"/>
  <c r="K85" i="84"/>
  <c r="J85" i="84"/>
  <c r="I85" i="84"/>
  <c r="H85" i="84"/>
  <c r="G85" i="84"/>
  <c r="F85" i="84"/>
  <c r="E85" i="84"/>
  <c r="D85" i="84"/>
  <c r="L78" i="84"/>
  <c r="K78" i="84"/>
  <c r="J78" i="84"/>
  <c r="I78" i="84"/>
  <c r="H78" i="84"/>
  <c r="G78" i="84"/>
  <c r="F78" i="84"/>
  <c r="E78" i="84"/>
  <c r="D78" i="84"/>
  <c r="L49" i="84"/>
  <c r="K49" i="84"/>
  <c r="J49" i="84"/>
  <c r="I49" i="84"/>
  <c r="H49" i="84"/>
  <c r="G49" i="84"/>
  <c r="F49" i="84"/>
  <c r="E49" i="84"/>
  <c r="D49" i="84"/>
  <c r="L23" i="84"/>
  <c r="K23" i="84"/>
  <c r="J23" i="84"/>
  <c r="I23" i="84"/>
  <c r="H23" i="84"/>
  <c r="G23" i="84"/>
  <c r="F23" i="84"/>
  <c r="E23" i="84"/>
  <c r="D23" i="84"/>
  <c r="L15" i="84"/>
  <c r="K15" i="84"/>
  <c r="J15" i="84"/>
  <c r="I15" i="84"/>
  <c r="H15" i="84"/>
  <c r="G15" i="84"/>
  <c r="F15" i="84"/>
  <c r="E15" i="84"/>
  <c r="D15" i="84"/>
  <c r="L8" i="84"/>
  <c r="K8" i="84"/>
  <c r="J8" i="84"/>
  <c r="I8" i="84"/>
  <c r="H8" i="84"/>
  <c r="G8" i="84"/>
  <c r="F8" i="84"/>
  <c r="E8" i="84"/>
  <c r="D8" i="84"/>
  <c r="B116" i="84"/>
  <c r="L109" i="84"/>
  <c r="L46" i="84"/>
  <c r="L69" i="84"/>
  <c r="L113" i="84"/>
  <c r="L94" i="84"/>
  <c r="L50" i="84"/>
  <c r="L24" i="84"/>
  <c r="E31" i="56"/>
  <c r="E33" i="56"/>
  <c r="E41" i="56"/>
  <c r="E99" i="56"/>
  <c r="D23" i="56"/>
  <c r="E89" i="56"/>
  <c r="E91" i="56"/>
  <c r="E100" i="56"/>
  <c r="E71" i="56"/>
  <c r="E30" i="83"/>
  <c r="F30" i="83"/>
  <c r="F35" i="83"/>
  <c r="E33" i="83"/>
  <c r="F33" i="83"/>
  <c r="E29" i="83"/>
  <c r="F29" i="83"/>
  <c r="E32" i="83"/>
  <c r="F32" i="83"/>
  <c r="F31" i="83"/>
  <c r="C22" i="83"/>
  <c r="D1" i="83"/>
  <c r="B24" i="84"/>
  <c r="B129" i="84"/>
  <c r="B81" i="84"/>
  <c r="B100" i="84"/>
  <c r="B99" i="84"/>
  <c r="B98" i="84"/>
  <c r="B97" i="84"/>
  <c r="B90" i="84"/>
  <c r="B89" i="84"/>
  <c r="B88" i="84"/>
  <c r="B87" i="84"/>
  <c r="B83" i="84"/>
  <c r="B82" i="84"/>
  <c r="B80" i="84"/>
  <c r="E46" i="84"/>
  <c r="E69" i="84"/>
  <c r="H46" i="84"/>
  <c r="H69" i="84"/>
  <c r="B20" i="84"/>
  <c r="B18" i="84"/>
  <c r="B11" i="84"/>
  <c r="B130" i="84"/>
  <c r="B128" i="84"/>
  <c r="B125" i="84"/>
  <c r="B124" i="84"/>
  <c r="B123" i="84"/>
  <c r="B122" i="84"/>
  <c r="B119" i="84"/>
  <c r="B118" i="84"/>
  <c r="B117" i="84"/>
  <c r="B113" i="84"/>
  <c r="B108" i="84"/>
  <c r="B107" i="84"/>
  <c r="B106" i="84"/>
  <c r="B105" i="84"/>
  <c r="B104" i="84"/>
  <c r="B101" i="84"/>
  <c r="B68" i="84"/>
  <c r="B67" i="84"/>
  <c r="B66" i="84"/>
  <c r="B65" i="84"/>
  <c r="B62" i="84"/>
  <c r="B61" i="84"/>
  <c r="B60" i="84"/>
  <c r="B59" i="84"/>
  <c r="B56" i="84"/>
  <c r="B55" i="84"/>
  <c r="B54" i="84"/>
  <c r="B53" i="84"/>
  <c r="B45" i="84"/>
  <c r="B44" i="84"/>
  <c r="B43" i="84"/>
  <c r="B42" i="84"/>
  <c r="B41" i="84"/>
  <c r="B38" i="84"/>
  <c r="B37" i="84"/>
  <c r="B36" i="84"/>
  <c r="B35" i="84"/>
  <c r="B34" i="84"/>
  <c r="B31" i="84"/>
  <c r="B30" i="84"/>
  <c r="B29" i="84"/>
  <c r="B28" i="84"/>
  <c r="B27" i="84"/>
  <c r="B19" i="84"/>
  <c r="B17" i="84"/>
  <c r="B13" i="84"/>
  <c r="B10" i="84"/>
  <c r="B131" i="84"/>
  <c r="B157" i="84"/>
  <c r="B155" i="84"/>
  <c r="B153" i="84"/>
  <c r="B151" i="84"/>
  <c r="B146" i="84"/>
  <c r="B144" i="84"/>
  <c r="B142" i="84"/>
  <c r="B140" i="84"/>
  <c r="B127" i="84"/>
  <c r="B121" i="84"/>
  <c r="B115" i="84"/>
  <c r="B103" i="84"/>
  <c r="B96" i="84"/>
  <c r="B94" i="84"/>
  <c r="B86" i="84"/>
  <c r="B79" i="84"/>
  <c r="B50" i="84"/>
  <c r="B64" i="84"/>
  <c r="B58" i="84"/>
  <c r="B52" i="84"/>
  <c r="B40" i="84"/>
  <c r="B33" i="84"/>
  <c r="D1" i="84"/>
  <c r="B26" i="84"/>
  <c r="B16" i="84"/>
  <c r="B9" i="84"/>
  <c r="AI158" i="84"/>
  <c r="AH158" i="84"/>
  <c r="AG158" i="84"/>
  <c r="AF158" i="84"/>
  <c r="AE158" i="84"/>
  <c r="AD158" i="84"/>
  <c r="AC158" i="84"/>
  <c r="AB158" i="84"/>
  <c r="AA158" i="84"/>
  <c r="Z158" i="84"/>
  <c r="Y158" i="84"/>
  <c r="X158" i="84"/>
  <c r="W158" i="84"/>
  <c r="V158" i="84"/>
  <c r="U158" i="84"/>
  <c r="T158" i="84"/>
  <c r="S158" i="84"/>
  <c r="R158" i="84"/>
  <c r="Q158" i="84"/>
  <c r="P158" i="84"/>
  <c r="O158" i="84"/>
  <c r="N158" i="84"/>
  <c r="M158" i="84"/>
  <c r="L158" i="84"/>
  <c r="K158" i="84"/>
  <c r="J158" i="84"/>
  <c r="I158" i="84"/>
  <c r="H158" i="84"/>
  <c r="G158" i="84"/>
  <c r="F158" i="84"/>
  <c r="E158" i="84"/>
  <c r="AJ157" i="84"/>
  <c r="AJ156" i="84"/>
  <c r="AJ155" i="84"/>
  <c r="AJ154" i="84"/>
  <c r="AJ153" i="84"/>
  <c r="AK153" i="84"/>
  <c r="AJ152" i="84"/>
  <c r="AJ151" i="84"/>
  <c r="AK151" i="84"/>
  <c r="AJ150" i="84"/>
  <c r="AJ158" i="84"/>
  <c r="AI147" i="84"/>
  <c r="AH147" i="84"/>
  <c r="AG147" i="84"/>
  <c r="AF147" i="84"/>
  <c r="AE147" i="84"/>
  <c r="AD147" i="84"/>
  <c r="AC147" i="84"/>
  <c r="AB147" i="84"/>
  <c r="AA147" i="84"/>
  <c r="Z147" i="84"/>
  <c r="Y147" i="84"/>
  <c r="X147" i="84"/>
  <c r="W147" i="84"/>
  <c r="V147" i="84"/>
  <c r="U147" i="84"/>
  <c r="T147" i="84"/>
  <c r="S147" i="84"/>
  <c r="R147" i="84"/>
  <c r="Q147" i="84"/>
  <c r="P147" i="84"/>
  <c r="O147" i="84"/>
  <c r="N147" i="84"/>
  <c r="M147" i="84"/>
  <c r="L147" i="84"/>
  <c r="K147" i="84"/>
  <c r="J147" i="84"/>
  <c r="I147" i="84"/>
  <c r="H147" i="84"/>
  <c r="G147" i="84"/>
  <c r="F147" i="84"/>
  <c r="E147" i="84"/>
  <c r="AJ146" i="84"/>
  <c r="AJ145" i="84"/>
  <c r="AK145" i="84"/>
  <c r="AJ144" i="84"/>
  <c r="AJ143" i="84"/>
  <c r="AJ142" i="84"/>
  <c r="AJ141" i="84"/>
  <c r="AK141" i="84"/>
  <c r="AJ140" i="84"/>
  <c r="AJ139" i="84"/>
  <c r="N109" i="84"/>
  <c r="N132" i="84"/>
  <c r="L132" i="84"/>
  <c r="J109" i="84"/>
  <c r="J132" i="84"/>
  <c r="H109" i="84"/>
  <c r="H132" i="84"/>
  <c r="F109" i="84"/>
  <c r="F132" i="84"/>
  <c r="D109" i="84"/>
  <c r="D132" i="84"/>
  <c r="N113" i="84"/>
  <c r="M113" i="84"/>
  <c r="K113" i="84"/>
  <c r="J113" i="84"/>
  <c r="I113" i="84"/>
  <c r="H113" i="84"/>
  <c r="G113" i="84"/>
  <c r="F113" i="84"/>
  <c r="E113" i="84"/>
  <c r="D113" i="84"/>
  <c r="M109" i="84"/>
  <c r="M132" i="84"/>
  <c r="K109" i="84"/>
  <c r="K132" i="84"/>
  <c r="I109" i="84"/>
  <c r="I132" i="84"/>
  <c r="G109" i="84"/>
  <c r="G132" i="84"/>
  <c r="E109" i="84"/>
  <c r="E132" i="84"/>
  <c r="N94" i="84"/>
  <c r="M94" i="84"/>
  <c r="K94" i="84"/>
  <c r="J94" i="84"/>
  <c r="I94" i="84"/>
  <c r="H94" i="84"/>
  <c r="G94" i="84"/>
  <c r="F94" i="84"/>
  <c r="E94" i="84"/>
  <c r="D94" i="84"/>
  <c r="M50" i="84"/>
  <c r="K50" i="84"/>
  <c r="J50" i="84"/>
  <c r="I50" i="84"/>
  <c r="H50" i="84"/>
  <c r="G50" i="84"/>
  <c r="F50" i="84"/>
  <c r="E50" i="84"/>
  <c r="D50" i="84"/>
  <c r="N46" i="84"/>
  <c r="N69" i="84"/>
  <c r="M46" i="84"/>
  <c r="M69" i="84"/>
  <c r="K46" i="84"/>
  <c r="K69" i="84"/>
  <c r="J46" i="84"/>
  <c r="J69" i="84"/>
  <c r="I46" i="84"/>
  <c r="I69" i="84"/>
  <c r="G46" i="84"/>
  <c r="G69" i="84"/>
  <c r="F46" i="84"/>
  <c r="F69" i="84"/>
  <c r="D46" i="84"/>
  <c r="D69" i="84"/>
  <c r="M24" i="84"/>
  <c r="K24" i="84"/>
  <c r="J24" i="84"/>
  <c r="I24" i="84"/>
  <c r="H24" i="84"/>
  <c r="G24" i="84"/>
  <c r="F24" i="84"/>
  <c r="E24" i="84"/>
  <c r="D24" i="84"/>
  <c r="AK139" i="84"/>
  <c r="D8" i="83"/>
  <c r="E41" i="83"/>
  <c r="F41" i="83"/>
  <c r="E38" i="83"/>
  <c r="F38" i="83"/>
  <c r="D31" i="83"/>
  <c r="D28" i="83"/>
  <c r="D22" i="83"/>
  <c r="E28" i="83"/>
  <c r="E31" i="83"/>
  <c r="F28" i="83"/>
  <c r="F52" i="56"/>
  <c r="F54" i="56"/>
  <c r="F58" i="56"/>
  <c r="F63" i="56"/>
  <c r="D28" i="39"/>
  <c r="F50" i="56"/>
  <c r="F49" i="56"/>
  <c r="F48" i="56"/>
  <c r="F47" i="56"/>
  <c r="D89" i="56"/>
  <c r="D91" i="56"/>
  <c r="D100" i="56"/>
  <c r="D1" i="66"/>
  <c r="D1" i="56"/>
  <c r="F1" i="39"/>
  <c r="F3" i="56"/>
  <c r="E3" i="56"/>
  <c r="D3" i="56"/>
  <c r="D41" i="56"/>
  <c r="F80" i="56"/>
  <c r="F61" i="56"/>
  <c r="F99" i="56"/>
  <c r="AF27" i="66"/>
  <c r="AF28" i="66"/>
  <c r="X27" i="66"/>
  <c r="X28" i="66"/>
  <c r="P27" i="66"/>
  <c r="P28" i="66"/>
  <c r="H27" i="66"/>
  <c r="H28" i="66"/>
  <c r="H19" i="66"/>
  <c r="H20" i="66"/>
  <c r="H29" i="66"/>
  <c r="H23" i="66"/>
  <c r="H24" i="66"/>
  <c r="AH27" i="66"/>
  <c r="AH28" i="66"/>
  <c r="AG27" i="66"/>
  <c r="AG28" i="66"/>
  <c r="AG19" i="66"/>
  <c r="AG20" i="66"/>
  <c r="AG29" i="66"/>
  <c r="AG23" i="66"/>
  <c r="AG24" i="66"/>
  <c r="AE27" i="66"/>
  <c r="AE28" i="66"/>
  <c r="AD27" i="66"/>
  <c r="AD28" i="66"/>
  <c r="AC27" i="66"/>
  <c r="AC28" i="66"/>
  <c r="AB27" i="66"/>
  <c r="AB28" i="66"/>
  <c r="AB31" i="66"/>
  <c r="AA27" i="66"/>
  <c r="AA28" i="66"/>
  <c r="Z27" i="66"/>
  <c r="Z28" i="66"/>
  <c r="Y27" i="66"/>
  <c r="Y28" i="66"/>
  <c r="Y31" i="66"/>
  <c r="W27" i="66"/>
  <c r="W28" i="66"/>
  <c r="V27" i="66"/>
  <c r="V28" i="66"/>
  <c r="U27" i="66"/>
  <c r="U28" i="66"/>
  <c r="U31" i="66"/>
  <c r="T27" i="66"/>
  <c r="T28" i="66"/>
  <c r="T19" i="66"/>
  <c r="T20" i="66"/>
  <c r="T29" i="66"/>
  <c r="T23" i="66"/>
  <c r="T24" i="66"/>
  <c r="S27" i="66"/>
  <c r="S28" i="66"/>
  <c r="R27" i="66"/>
  <c r="R28" i="66"/>
  <c r="Q27" i="66"/>
  <c r="Q28" i="66"/>
  <c r="O27" i="66"/>
  <c r="O28" i="66"/>
  <c r="N27" i="66"/>
  <c r="N28" i="66"/>
  <c r="M27" i="66"/>
  <c r="M28" i="66"/>
  <c r="M31" i="66"/>
  <c r="L27" i="66"/>
  <c r="L28" i="66"/>
  <c r="L19" i="66"/>
  <c r="L20" i="66"/>
  <c r="L29" i="66"/>
  <c r="L23" i="66"/>
  <c r="L24" i="66"/>
  <c r="K27" i="66"/>
  <c r="K28" i="66"/>
  <c r="J27" i="66"/>
  <c r="J28" i="66"/>
  <c r="I27" i="66"/>
  <c r="I28" i="66"/>
  <c r="I31" i="66"/>
  <c r="G27" i="66"/>
  <c r="G28" i="66"/>
  <c r="F27" i="66"/>
  <c r="F28" i="66"/>
  <c r="Z23" i="66"/>
  <c r="Z24" i="66"/>
  <c r="Z30" i="66"/>
  <c r="Z31" i="66"/>
  <c r="R23" i="66"/>
  <c r="R24" i="66"/>
  <c r="AH23" i="66"/>
  <c r="AH24" i="66"/>
  <c r="AH30" i="66"/>
  <c r="AH19" i="66"/>
  <c r="AH20" i="66"/>
  <c r="AH29" i="66"/>
  <c r="AF23" i="66"/>
  <c r="AF24" i="66"/>
  <c r="AF30" i="66"/>
  <c r="AF31" i="66"/>
  <c r="AF19" i="66"/>
  <c r="AF20" i="66"/>
  <c r="AF29" i="66"/>
  <c r="AE23" i="66"/>
  <c r="AE24" i="66"/>
  <c r="AD23" i="66"/>
  <c r="AD24" i="66"/>
  <c r="AD30" i="66"/>
  <c r="AD31" i="66"/>
  <c r="AC23" i="66"/>
  <c r="AC24" i="66"/>
  <c r="AB23" i="66"/>
  <c r="AB24" i="66"/>
  <c r="AA23" i="66"/>
  <c r="AA24" i="66"/>
  <c r="Y23" i="66"/>
  <c r="Y24" i="66"/>
  <c r="Y19" i="66"/>
  <c r="Y20" i="66"/>
  <c r="Y29" i="66"/>
  <c r="Y30" i="66"/>
  <c r="X23" i="66"/>
  <c r="X24" i="66"/>
  <c r="X19" i="66"/>
  <c r="X20" i="66"/>
  <c r="X29" i="66"/>
  <c r="X30" i="66"/>
  <c r="W23" i="66"/>
  <c r="W24" i="66"/>
  <c r="W30" i="66"/>
  <c r="V23" i="66"/>
  <c r="V24" i="66"/>
  <c r="U23" i="66"/>
  <c r="U24" i="66"/>
  <c r="U30" i="66"/>
  <c r="S23" i="66"/>
  <c r="S24" i="66"/>
  <c r="S19" i="66"/>
  <c r="S20" i="66"/>
  <c r="S29" i="66"/>
  <c r="Q23" i="66"/>
  <c r="Q24" i="66"/>
  <c r="P23" i="66"/>
  <c r="P24" i="66"/>
  <c r="O23" i="66"/>
  <c r="O24" i="66"/>
  <c r="N23" i="66"/>
  <c r="N24" i="66"/>
  <c r="M23" i="66"/>
  <c r="M24" i="66"/>
  <c r="M30" i="66"/>
  <c r="K23" i="66"/>
  <c r="K24" i="66"/>
  <c r="K19" i="66"/>
  <c r="K20" i="66"/>
  <c r="K29" i="66"/>
  <c r="J23" i="66"/>
  <c r="J24" i="66"/>
  <c r="J30" i="66"/>
  <c r="I23" i="66"/>
  <c r="I24" i="66"/>
  <c r="G23" i="66"/>
  <c r="G24" i="66"/>
  <c r="G30" i="66"/>
  <c r="G31" i="66"/>
  <c r="F23" i="66"/>
  <c r="F24" i="66"/>
  <c r="AE19" i="66"/>
  <c r="AE20" i="66"/>
  <c r="AE29" i="66"/>
  <c r="AE30" i="66"/>
  <c r="AE31" i="66"/>
  <c r="AA19" i="66"/>
  <c r="AA20" i="66"/>
  <c r="AA29" i="66"/>
  <c r="W19" i="66"/>
  <c r="W20" i="66"/>
  <c r="W29" i="66"/>
  <c r="O19" i="66"/>
  <c r="O20" i="66"/>
  <c r="O29" i="66"/>
  <c r="G19" i="66"/>
  <c r="G20" i="66"/>
  <c r="G29" i="66"/>
  <c r="AD19" i="66"/>
  <c r="AD20" i="66"/>
  <c r="AD29" i="66"/>
  <c r="AC19" i="66"/>
  <c r="AC20" i="66"/>
  <c r="AC29" i="66"/>
  <c r="AB19" i="66"/>
  <c r="AB20" i="66"/>
  <c r="AB29" i="66"/>
  <c r="Z19" i="66"/>
  <c r="Z20" i="66"/>
  <c r="Z29" i="66"/>
  <c r="V19" i="66"/>
  <c r="V20" i="66"/>
  <c r="V29" i="66"/>
  <c r="U19" i="66"/>
  <c r="U20" i="66"/>
  <c r="U29" i="66"/>
  <c r="R19" i="66"/>
  <c r="R20" i="66"/>
  <c r="R29" i="66"/>
  <c r="Q19" i="66"/>
  <c r="Q20" i="66"/>
  <c r="Q29" i="66"/>
  <c r="P19" i="66"/>
  <c r="P20" i="66"/>
  <c r="P29" i="66"/>
  <c r="N19" i="66"/>
  <c r="N20" i="66"/>
  <c r="N29" i="66"/>
  <c r="M19" i="66"/>
  <c r="M20" i="66"/>
  <c r="M29" i="66"/>
  <c r="J19" i="66"/>
  <c r="J20" i="66"/>
  <c r="J29" i="66"/>
  <c r="J31" i="66"/>
  <c r="I19" i="66"/>
  <c r="I20" i="66"/>
  <c r="I29" i="66"/>
  <c r="I30" i="66"/>
  <c r="F19" i="66"/>
  <c r="F20" i="66"/>
  <c r="F29" i="66"/>
  <c r="AE16" i="66"/>
  <c r="AE18" i="66"/>
  <c r="AA16" i="66"/>
  <c r="AA18" i="66"/>
  <c r="W16" i="66"/>
  <c r="W18" i="66"/>
  <c r="S16" i="66"/>
  <c r="O16" i="66"/>
  <c r="O18" i="66"/>
  <c r="K16" i="66"/>
  <c r="G16" i="66"/>
  <c r="G18" i="66"/>
  <c r="AH16" i="66"/>
  <c r="AG16" i="66"/>
  <c r="AG22" i="66"/>
  <c r="AF16" i="66"/>
  <c r="AE26" i="66"/>
  <c r="AD16" i="66"/>
  <c r="AC16" i="66"/>
  <c r="AC22" i="66"/>
  <c r="AB16" i="66"/>
  <c r="AA26" i="66"/>
  <c r="Z16" i="66"/>
  <c r="Z26" i="66"/>
  <c r="Y16" i="66"/>
  <c r="Y22" i="66"/>
  <c r="X16" i="66"/>
  <c r="W26" i="66"/>
  <c r="V16" i="66"/>
  <c r="V26" i="66"/>
  <c r="U16" i="66"/>
  <c r="U22" i="66"/>
  <c r="T16" i="66"/>
  <c r="R16" i="66"/>
  <c r="Q16" i="66"/>
  <c r="Q22" i="66"/>
  <c r="P16" i="66"/>
  <c r="O26" i="66"/>
  <c r="N16" i="66"/>
  <c r="M16" i="66"/>
  <c r="M22" i="66"/>
  <c r="L16" i="66"/>
  <c r="K26" i="66"/>
  <c r="J16" i="66"/>
  <c r="J26" i="66"/>
  <c r="I16" i="66"/>
  <c r="I22" i="66"/>
  <c r="H16" i="66"/>
  <c r="G26" i="66"/>
  <c r="F16" i="66"/>
  <c r="F26" i="66"/>
  <c r="E16" i="66"/>
  <c r="E18" i="66"/>
  <c r="E19" i="66"/>
  <c r="E20" i="66"/>
  <c r="E29" i="66"/>
  <c r="E30" i="66"/>
  <c r="E22" i="66"/>
  <c r="E23" i="66"/>
  <c r="E24" i="66"/>
  <c r="F22" i="66"/>
  <c r="V22" i="66"/>
  <c r="Z22" i="66"/>
  <c r="L26" i="66"/>
  <c r="X26" i="66"/>
  <c r="AB26" i="66"/>
  <c r="M18" i="66"/>
  <c r="Y18" i="66"/>
  <c r="AG18" i="66"/>
  <c r="AA22" i="66"/>
  <c r="AE22" i="66"/>
  <c r="I26" i="66"/>
  <c r="M26" i="66"/>
  <c r="Q26" i="66"/>
  <c r="U26" i="66"/>
  <c r="Y26" i="66"/>
  <c r="AC26" i="66"/>
  <c r="AG26" i="66"/>
  <c r="I18" i="66"/>
  <c r="Q18" i="66"/>
  <c r="U18" i="66"/>
  <c r="AC18" i="66"/>
  <c r="G22" i="66"/>
  <c r="O22" i="66"/>
  <c r="W22" i="66"/>
  <c r="F18" i="66"/>
  <c r="V18" i="66"/>
  <c r="Z18" i="66"/>
  <c r="D71" i="56"/>
  <c r="C15" i="39"/>
  <c r="C12" i="39"/>
  <c r="D31" i="56"/>
  <c r="D33" i="56"/>
  <c r="D99" i="56"/>
  <c r="D79" i="56"/>
  <c r="D80" i="56"/>
  <c r="D11" i="1"/>
  <c r="D47" i="1"/>
  <c r="C1" i="1"/>
  <c r="AC30" i="66"/>
  <c r="AC31" i="66"/>
  <c r="D101" i="56"/>
  <c r="F30" i="66"/>
  <c r="F31" i="66"/>
  <c r="E101" i="56"/>
  <c r="AA30" i="66"/>
  <c r="AA31" i="66"/>
  <c r="AH31" i="66"/>
  <c r="AB30" i="66"/>
  <c r="E26" i="66"/>
  <c r="E27" i="66"/>
  <c r="E28" i="66"/>
  <c r="C22" i="39"/>
  <c r="D35" i="39"/>
  <c r="D52" i="56"/>
  <c r="D54" i="56"/>
  <c r="D58" i="56"/>
  <c r="O30" i="66"/>
  <c r="O31" i="66"/>
  <c r="T30" i="66"/>
  <c r="T31" i="66"/>
  <c r="N30" i="66"/>
  <c r="N31" i="66"/>
  <c r="L31" i="66"/>
  <c r="L30" i="66"/>
  <c r="E31" i="66"/>
  <c r="V30" i="66"/>
  <c r="V31" i="66"/>
  <c r="H30" i="66"/>
  <c r="H31" i="66"/>
  <c r="D29" i="66"/>
  <c r="T22" i="66"/>
  <c r="T26" i="66"/>
  <c r="T18" i="66"/>
  <c r="S22" i="66"/>
  <c r="S18" i="66"/>
  <c r="AG30" i="66"/>
  <c r="AG31" i="66"/>
  <c r="D70" i="84"/>
  <c r="H22" i="66"/>
  <c r="H18" i="66"/>
  <c r="N26" i="66"/>
  <c r="N22" i="66"/>
  <c r="N18" i="66"/>
  <c r="X22" i="66"/>
  <c r="X18" i="66"/>
  <c r="AD26" i="66"/>
  <c r="AD22" i="66"/>
  <c r="AD18" i="66"/>
  <c r="K18" i="66"/>
  <c r="K22" i="66"/>
  <c r="P30" i="66"/>
  <c r="P31" i="66"/>
  <c r="AJ147" i="84"/>
  <c r="AK143" i="84"/>
  <c r="Q30" i="66"/>
  <c r="Q31" i="66"/>
  <c r="J22" i="66"/>
  <c r="L22" i="66"/>
  <c r="L18" i="66"/>
  <c r="R22" i="66"/>
  <c r="R18" i="66"/>
  <c r="R26" i="66"/>
  <c r="AB22" i="66"/>
  <c r="AB18" i="66"/>
  <c r="AH22" i="66"/>
  <c r="AH18" i="66"/>
  <c r="AH26" i="66"/>
  <c r="S30" i="66"/>
  <c r="S31" i="66"/>
  <c r="R30" i="66"/>
  <c r="R31" i="66"/>
  <c r="C35" i="39"/>
  <c r="C40" i="39"/>
  <c r="E35" i="39"/>
  <c r="X31" i="66"/>
  <c r="D81" i="56"/>
  <c r="J18" i="66"/>
  <c r="H26" i="66"/>
  <c r="P22" i="66"/>
  <c r="P18" i="66"/>
  <c r="P26" i="66"/>
  <c r="S26" i="66"/>
  <c r="AF22" i="66"/>
  <c r="AF18" i="66"/>
  <c r="AF26" i="66"/>
  <c r="K30" i="66"/>
  <c r="K31" i="66"/>
  <c r="W31" i="66"/>
  <c r="D110" i="84"/>
  <c r="D47" i="84"/>
  <c r="D133" i="84"/>
  <c r="F34" i="83"/>
  <c r="E52" i="56"/>
  <c r="E54" i="56"/>
  <c r="E58" i="56"/>
  <c r="E79" i="56"/>
  <c r="E80" i="56"/>
  <c r="D30" i="66"/>
  <c r="D31" i="66"/>
  <c r="D82" i="56"/>
  <c r="D59" i="56"/>
  <c r="E81" i="56"/>
  <c r="E59" i="56"/>
  <c r="D64" i="56"/>
  <c r="D63" i="56"/>
  <c r="E82" i="56"/>
  <c r="E64" i="56"/>
  <c r="E63" i="56"/>
  <c r="E42" i="39" l="1"/>
  <c r="C42" i="39"/>
  <c r="D41" i="39"/>
  <c r="D42" i="39"/>
  <c r="D40" i="39"/>
  <c r="E41" i="39"/>
  <c r="E40" i="39"/>
  <c r="C41" i="39"/>
  <c r="E6" i="126"/>
  <c r="C6" i="126"/>
  <c r="H6" i="126"/>
  <c r="I6" i="126"/>
  <c r="I22" i="126"/>
  <c r="H22" i="126"/>
  <c r="I28" i="126"/>
  <c r="H28" i="126"/>
  <c r="O6" i="126"/>
  <c r="N6" i="126"/>
  <c r="O22" i="126"/>
  <c r="N22" i="126"/>
  <c r="O28" i="126"/>
  <c r="N28" i="126"/>
  <c r="R6" i="126"/>
  <c r="S6" i="126"/>
  <c r="R22" i="126"/>
  <c r="S22" i="126"/>
  <c r="S28" i="126"/>
  <c r="R28" i="126"/>
</calcChain>
</file>

<file path=xl/sharedStrings.xml><?xml version="1.0" encoding="utf-8"?>
<sst xmlns="http://schemas.openxmlformats.org/spreadsheetml/2006/main" count="4662" uniqueCount="1393">
  <si>
    <t>Bank type numeric</t>
  </si>
  <si>
    <t>CET1 (Basel II/III banks: before application of the transitional floor)</t>
  </si>
  <si>
    <t>Tier 1 (Basel II/III banks: before application of the transitional floor)</t>
  </si>
  <si>
    <t>Accounting</t>
  </si>
  <si>
    <t>IFRS</t>
  </si>
  <si>
    <t>US GAAP</t>
  </si>
  <si>
    <t>Other national accounting standard</t>
  </si>
  <si>
    <t>For portfolios subject to Basel I</t>
  </si>
  <si>
    <t>For standardised approach portfolios</t>
  </si>
  <si>
    <t>Panel</t>
  </si>
  <si>
    <t>Check</t>
  </si>
  <si>
    <t>paid in amount plus related reserves/retained earnings owned by group gross of all deductions</t>
  </si>
  <si>
    <t>paid in amount plus related reserves/retained earnings owned by third parties gross of all deductions</t>
  </si>
  <si>
    <t>Own estimates</t>
  </si>
  <si>
    <t>Repo VaR</t>
  </si>
  <si>
    <t>CCR SFT</t>
  </si>
  <si>
    <t>Total (Basel II/III banks: before application of the transitional floor)</t>
  </si>
  <si>
    <t>Total Common Equity Tier 1 capital after the regulatory adjustments above</t>
  </si>
  <si>
    <t xml:space="preserve">Total Common Equity Tier 1 capital after the regulatory adjustments above </t>
  </si>
  <si>
    <t>Total regulatory adjustments to Additional Tier 1 capital; of which</t>
  </si>
  <si>
    <t>Conversion rate (in euros/reporting currency)</t>
  </si>
  <si>
    <t>Yes/No/NA</t>
  </si>
  <si>
    <t>Securitisations</t>
  </si>
  <si>
    <t>Other assets</t>
  </si>
  <si>
    <t>Reporting date (yyyy-mm-dd)</t>
  </si>
  <si>
    <t>Version</t>
  </si>
  <si>
    <t>Bank type</t>
  </si>
  <si>
    <t>RWA</t>
  </si>
  <si>
    <t>Yes</t>
  </si>
  <si>
    <t>No</t>
  </si>
  <si>
    <t>Basel I</t>
  </si>
  <si>
    <t>A) Version</t>
  </si>
  <si>
    <t>Country code</t>
  </si>
  <si>
    <t>Bank number</t>
  </si>
  <si>
    <t>Yes/No</t>
  </si>
  <si>
    <t>Parameters</t>
  </si>
  <si>
    <t>OpRisk</t>
  </si>
  <si>
    <t>Item</t>
  </si>
  <si>
    <t>Basel III para ref</t>
  </si>
  <si>
    <t xml:space="preserve">Total group Common Equity Tier 1 capital prior to regulatory adjustments </t>
  </si>
  <si>
    <t>Regulatory adjustments to be applied to Common Equity Tier 1 due to insufficient Additional Tier 1 to cover deductions</t>
  </si>
  <si>
    <t>Externally rated exposures</t>
  </si>
  <si>
    <t>Exposure amount</t>
  </si>
  <si>
    <t>Tier 2 regulatory adjustments which have to be deducted from Additional Tier 1 capital</t>
  </si>
  <si>
    <t>Regulatory adjustments actually made to Additional Tier 1 capital</t>
  </si>
  <si>
    <t>58, 59</t>
  </si>
  <si>
    <t>Total gross provisions eligible for inclusion in Tier 2 capital</t>
  </si>
  <si>
    <t>RWA impact of applying future definition of capital rules</t>
  </si>
  <si>
    <t>Checks</t>
  </si>
  <si>
    <t>For IRB portfolios</t>
  </si>
  <si>
    <t>CVA capital charge (risk-weighted asset equivalent); of which:</t>
  </si>
  <si>
    <t>Comparable to the previous period</t>
  </si>
  <si>
    <t>(A separate column should be completed for each subsidairy issuing capital to third parties)</t>
  </si>
  <si>
    <t>amount attributable to third parties</t>
  </si>
  <si>
    <t>Standardised approach</t>
  </si>
  <si>
    <t>Submission date (yyyy-mm-dd)</t>
  </si>
  <si>
    <t>Rules as at reporting date</t>
  </si>
  <si>
    <t>Total capital of the subsidiary held by third parties less surplus attributable to third party investors</t>
  </si>
  <si>
    <t>Total Common Equity Tier 1 capital attributable to parent company common shareholders</t>
  </si>
  <si>
    <t>Counterparty credit risk exposures (not including CVA charges or charges for exposures to CCPs)</t>
  </si>
  <si>
    <t>Shortfall of provisions to expeced losses to be deducted from Common Equity Tier 1 capital (gross of any tax adjustement)</t>
  </si>
  <si>
    <t>Cap for inclusion of excess provisions in Tier 2 capital (0.6% of credit risk-weighted assets)</t>
  </si>
  <si>
    <t>Excess of provisions to expected losses related to IRB portfolios to be included in Tier 2 capital</t>
  </si>
  <si>
    <t>Cap for inclusion of provisions in Tier 2 capital (1.25% of credit risk-weighted assets)</t>
  </si>
  <si>
    <t>Total provisions related to standardised approach to be included in Tier 2 capital</t>
  </si>
  <si>
    <t>Total provisions related to Basel I portfolios to be included in Tier 2 capital</t>
  </si>
  <si>
    <t>Common Equity Tier 1 capital</t>
  </si>
  <si>
    <t>Total Common Equity Tier 1 capital of the subsidiary held by third parties less surplus attributable to third party investors</t>
  </si>
  <si>
    <t>Total Tier 1 capital</t>
  </si>
  <si>
    <t>Surplus Total Tier 1 capital of the subsidiary; of which</t>
  </si>
  <si>
    <t>Total Tier 1 capital of the subsidiary held by third parties less surplus attributable to third party investors</t>
  </si>
  <si>
    <t>Total capital</t>
  </si>
  <si>
    <t>Surplus Total capital of the subsidiary; of which</t>
  </si>
  <si>
    <t>Surplus Common Equity Tier 1 capital of the subsidiary; of which</t>
  </si>
  <si>
    <t>Amount of Common Equity Tier 1 capital held by third parties to be included in consolidated Common Equity Tier 1 capital</t>
  </si>
  <si>
    <t>Amount of Tier 1 capital held by third parties to be included in consolidated Additional Tier 1 capital</t>
  </si>
  <si>
    <t>Amount of Total capital held by third parties to be included in consolidated Tier 2 capital</t>
  </si>
  <si>
    <t>Total risk-weighted assets of the subsidiary</t>
  </si>
  <si>
    <t>Qualifying revolving retail exposures</t>
  </si>
  <si>
    <t>Banks</t>
  </si>
  <si>
    <t>Risk-weighted assets of the consolidated group that relate to the subsidiary (ie risk-weighted assets of the subsidiary excluding intra-group transactions)</t>
  </si>
  <si>
    <t>Lower of the risk-weighted assets of the subsidiary and the contribution to consolidated risk-weighted assets</t>
  </si>
  <si>
    <t>Bank group</t>
  </si>
  <si>
    <t>Unit (1, 1000, 1000000)</t>
  </si>
  <si>
    <t>Capital ratios (actual capital, rules as of the relevant date)</t>
  </si>
  <si>
    <t>Total</t>
  </si>
  <si>
    <t>1) Reporting data</t>
  </si>
  <si>
    <t>2) Approaches to credit risk</t>
  </si>
  <si>
    <t>Basel I/Basel II</t>
  </si>
  <si>
    <t>Basel II</t>
  </si>
  <si>
    <t>Settlement risk</t>
  </si>
  <si>
    <t>Other Pillar 1 requirements</t>
  </si>
  <si>
    <t>A</t>
  </si>
  <si>
    <t>B</t>
  </si>
  <si>
    <t>Provisions included in Tier 2 capital</t>
  </si>
  <si>
    <t>BIA</t>
  </si>
  <si>
    <t>TSA</t>
  </si>
  <si>
    <t>ASA</t>
  </si>
  <si>
    <t>AMA</t>
  </si>
  <si>
    <t>CCR OTC</t>
  </si>
  <si>
    <t>CEM</t>
  </si>
  <si>
    <t>Standardised</t>
  </si>
  <si>
    <t>IMM</t>
  </si>
  <si>
    <t>Supervisory haircuts</t>
  </si>
  <si>
    <t>Bank is a single legal entity</t>
  </si>
  <si>
    <t>Bank is a subsidiary of a banking group</t>
  </si>
  <si>
    <t>Bank is a subsidiary with a non-EU parent (EU only)</t>
  </si>
  <si>
    <t>Reporting currency (ISO code)</t>
  </si>
  <si>
    <t>A) General bank data</t>
  </si>
  <si>
    <t>Amount</t>
  </si>
  <si>
    <t>52, 53</t>
  </si>
  <si>
    <t>62–64</t>
  </si>
  <si>
    <t>55, 56</t>
  </si>
  <si>
    <t>67–68</t>
  </si>
  <si>
    <t>[%]</t>
  </si>
  <si>
    <t>Advanced CVA risk capital charge</t>
  </si>
  <si>
    <t>Standardised CVA risk capital charge</t>
  </si>
  <si>
    <t>Basel II/III standardised approach</t>
  </si>
  <si>
    <t>Basel II/III FIRB approach</t>
  </si>
  <si>
    <t>Basel II/III AIRB approach</t>
  </si>
  <si>
    <t xml:space="preserve"> </t>
  </si>
  <si>
    <t>Mutual / cooperative</t>
  </si>
  <si>
    <t>Joint stock company</t>
  </si>
  <si>
    <t>Other non-joint stock company</t>
  </si>
  <si>
    <t xml:space="preserve">Total Common Equity Tier 1 capital of the subsidiary net of deductions (if the subsidiary is not a bank, as defined in footnote 23 of the rules text, zero must be entered into this cell with the common equity to be included in the Total Tier 1 cell below); </t>
  </si>
  <si>
    <t>Total Tier 1 (CET1 + AT1) of the subsidiary net of deductions</t>
  </si>
  <si>
    <t>Total capital (CET1 + AT1 + T2) of the subsidiary net of deductions</t>
  </si>
  <si>
    <t>Additional Tier 1 instruments issued by parent company of group (and any related surplus), including any compliant capital issued via SPVs as determined by paragraph 65 of Basel III</t>
  </si>
  <si>
    <t>Tier 2 capital instruments issued by parent company of group (and any related surplus), including any compliant capital issued via SPVs as determined by paragraph 65 of Basel III</t>
  </si>
  <si>
    <t>Trade exposures (including client cleared trades)</t>
  </si>
  <si>
    <t>Default fund exposures</t>
  </si>
  <si>
    <t>Qualifying central counterparties; of which:</t>
  </si>
  <si>
    <t>Closed from question: numerical answer</t>
  </si>
  <si>
    <t>Overall capital requirements and actual capital ratios</t>
  </si>
  <si>
    <t>General information (to be completed by all banks)</t>
  </si>
  <si>
    <t>Unit</t>
  </si>
  <si>
    <t>One</t>
  </si>
  <si>
    <t>Thousands</t>
  </si>
  <si>
    <t>Millions</t>
  </si>
  <si>
    <t>FIRB</t>
  </si>
  <si>
    <t>AIRB</t>
  </si>
  <si>
    <t>PD/LGD</t>
  </si>
  <si>
    <t>Market-based</t>
  </si>
  <si>
    <t>Credit risk equity</t>
  </si>
  <si>
    <t>Credit risk</t>
  </si>
  <si>
    <t>H</t>
  </si>
  <si>
    <t>Definition of capital</t>
  </si>
  <si>
    <t>A) Provisions and expected losses</t>
  </si>
  <si>
    <t>Total gross provisions eligible for inclusion in the adjustment to capital in respect of the difference between expected loss and provisions (non-defaulted assets or combined)</t>
  </si>
  <si>
    <t>Total expected loss eligible for inclusion in the adjustment to capital in respect of the difference between expected loss and provisions (non-defaulted assets or combined)</t>
  </si>
  <si>
    <t>EU</t>
  </si>
  <si>
    <t>Total amount with respect to provisions to be included in Tier 2 capital</t>
  </si>
  <si>
    <t>B) Common Equity Tier 1 capital</t>
  </si>
  <si>
    <t>1) Eligible Common Equity Tier 1 capital held</t>
  </si>
  <si>
    <t>2022 national impl.</t>
  </si>
  <si>
    <r>
      <t>Paid in capital</t>
    </r>
    <r>
      <rPr>
        <sz val="10"/>
        <rFont val="Segoe UI"/>
        <family val="2"/>
      </rPr>
      <t xml:space="preserve">
This should be equal to the sum of common stock (and </t>
    </r>
    <r>
      <rPr>
        <b/>
        <sz val="10"/>
        <rFont val="Segoe UI"/>
        <family val="2"/>
      </rPr>
      <t>related</t>
    </r>
    <r>
      <rPr>
        <sz val="10"/>
        <rFont val="Segoe UI"/>
        <family val="2"/>
      </rPr>
      <t xml:space="preserve"> surplus only) and other instruments for non joint stock companies, both of which must meet the common stock critieria. This should be net of treasury stock and other investments in own shares to the extent that these are already derecognised on the balance sheet under the relevant accounting standards. Other paid in capital elements must be excluded. All minority interest must be excluded.</t>
    </r>
  </si>
  <si>
    <r>
      <t>Retained earnings (</t>
    </r>
    <r>
      <rPr>
        <sz val="10"/>
        <rFont val="Segoe UI"/>
        <family val="2"/>
      </rPr>
      <t>full amount prior to the application of all regulatory adjustments)</t>
    </r>
  </si>
  <si>
    <r>
      <t>Accumulated other comprehensive income (and other reserves) (</t>
    </r>
    <r>
      <rPr>
        <sz val="10"/>
        <rFont val="Segoe UI"/>
        <family val="2"/>
      </rPr>
      <t>full amount prior to the application of all filters and deductions)</t>
    </r>
  </si>
  <si>
    <t>Total minority interest given recognition in Common Equity Tier 1 capital</t>
  </si>
  <si>
    <t>2) Regulatory adjustments to Common Equity Tier 1 capital</t>
  </si>
  <si>
    <t>Deduction for goodwill net of related tax liability</t>
  </si>
  <si>
    <t>Deduction for intangibles (excluding goodwill and mortgage servicing rights) net of related tax liability</t>
  </si>
  <si>
    <t>Deduction for deferred tax assets arising from carryforwards of unused tax losses, unused tax credits and all other (net of pro rata share of any DTLs)</t>
  </si>
  <si>
    <t>Deduction for investments in own shares (excluding amounts already derecognised under the relevant accounting standards)</t>
  </si>
  <si>
    <t>Deduction for reciprocal cross holdings of common equity</t>
  </si>
  <si>
    <t>Deduction for shortfall of provisions to expeced losses (gross of any tax adjustement)</t>
  </si>
  <si>
    <t>71–72</t>
  </si>
  <si>
    <t>Cash flow hedge reserve to be deducted from (or added to if negative) Common Equity Tier 1 capital</t>
  </si>
  <si>
    <t>Total cumulative net gains and (losses) in equity due to changes in the fair value of liabilities that are due to a change in the bank's own credit risk 
Amount to be deducted from (or added to if negative) capital (if gain report as positive; if loss report as negative)</t>
  </si>
  <si>
    <t>76–77</t>
  </si>
  <si>
    <t>Deduction for defined benefit pension fund assets</t>
  </si>
  <si>
    <t>Deduction for securitisation gain on sale (expected future margin income) as set out in paragraph 562 of the Basel II framework</t>
  </si>
  <si>
    <t>Deductions for prudent valuation</t>
  </si>
  <si>
    <t>Other CET1 deductions</t>
  </si>
  <si>
    <t>80–83</t>
  </si>
  <si>
    <r>
      <t xml:space="preserve">Deduction for investments in the capital of banking, financial and insurance entities that are outside the scope of regulatory consolidation and where the bank </t>
    </r>
    <r>
      <rPr>
        <sz val="10"/>
        <color rgb="FFAA322F"/>
        <rFont val="Segoe UI"/>
        <family val="2"/>
      </rPr>
      <t>does not</t>
    </r>
    <r>
      <rPr>
        <sz val="10"/>
        <rFont val="Segoe UI"/>
        <family val="2"/>
      </rPr>
      <t xml:space="preserve"> own more than 10% of the issued common share capital (excluding amounts held for underwriting purposes only if held for 5 working days or less)</t>
    </r>
  </si>
  <si>
    <t>84–86</t>
  </si>
  <si>
    <t>Deduction for significant investments in the capital of banking, financial and insurance entities that are outside the scope of regulatory consolidation (ie where the bank owns more than 10% of the issued common share capital or where the entity is an affiliate), excluding amounts held for underwriting purposes only if held for 5 working days or less</t>
  </si>
  <si>
    <t>Deduction for mortgage servicing rights</t>
  </si>
  <si>
    <t>Deduction for deferred tax assets due to temporary differences (amount above 10% threshold)</t>
  </si>
  <si>
    <t>Aggregate of items subject to the 15% limit (significant investments in financial institutions, mortgage servicing rights and DTAs that arise from temporary differences)</t>
  </si>
  <si>
    <t>Total regulatory adjustments to Common Equity Tier 1 capital</t>
  </si>
  <si>
    <t>Common Equity Tier 1 capital net of regulatory adjustments</t>
  </si>
  <si>
    <t>C) Additional Tier 1 capital</t>
  </si>
  <si>
    <t>1) Eligible additional Tier 1 capital held</t>
  </si>
  <si>
    <t>2) Regulatory adjustments to additional Tier 1 capital</t>
  </si>
  <si>
    <t>Deduction for reciprocal cross holdings of Tier 2 capital</t>
  </si>
  <si>
    <t>Other deductions from additional Tier 1 capital</t>
  </si>
  <si>
    <t>Additional Tier 1 capital net of regulatory adjustments</t>
  </si>
  <si>
    <t>D) Tier 2 capital</t>
  </si>
  <si>
    <t>1) Eligible Tier 2 capital held</t>
  </si>
  <si>
    <t>Instruments that meet the Tier 2 criteria issued by subsidiaries to third parties that are given recogntion in Tier 2 capital</t>
  </si>
  <si>
    <t>Total Tier 2 capital prior to regulatory adjustments</t>
  </si>
  <si>
    <t>2) Regulatory adjustments to Tier 2 capital</t>
  </si>
  <si>
    <t>Deduction for reciprocal cross holdings of additional Tier 1 capital</t>
  </si>
  <si>
    <t>Other deductions from Tier 2 capital</t>
  </si>
  <si>
    <t>Total regulatory adjustments to Tier 2 capital; of which</t>
  </si>
  <si>
    <t>Regulatory adjustments actually made to Tier 2 capital</t>
  </si>
  <si>
    <t>Tier 2 capital net of regulatory adjustments</t>
  </si>
  <si>
    <t>2022 Basel III pure</t>
  </si>
  <si>
    <r>
      <t xml:space="preserve">Total risk-weighted assets (Basel II/III banks: </t>
    </r>
    <r>
      <rPr>
        <b/>
        <sz val="10"/>
        <rFont val="Segoe UI"/>
        <family val="2"/>
      </rPr>
      <t>before</t>
    </r>
    <r>
      <rPr>
        <sz val="10"/>
        <rFont val="Segoe UI"/>
        <family val="2"/>
      </rPr>
      <t xml:space="preserve"> application of the transitional floors)</t>
    </r>
  </si>
  <si>
    <t>RWA impact pure</t>
  </si>
  <si>
    <t>Incremental RWA impact of applying 2022 Basel III pure rather than national implementation</t>
  </si>
  <si>
    <t>Basel III national impl.</t>
  </si>
  <si>
    <t>Basel III pure</t>
  </si>
  <si>
    <r>
      <t xml:space="preserve">Total gross provisions eligible for inclusion in the adjustment to capital in respect of the difference between expected loss and provisions (defaulted assets, </t>
    </r>
    <r>
      <rPr>
        <b/>
        <sz val="10"/>
        <color rgb="FFAA322F"/>
        <rFont val="Segoe UI"/>
        <family val="2"/>
      </rPr>
      <t>only to be filled in if EU rules apply</t>
    </r>
    <r>
      <rPr>
        <sz val="10"/>
        <rFont val="Segoe UI"/>
        <family val="2"/>
      </rPr>
      <t>)</t>
    </r>
  </si>
  <si>
    <r>
      <t xml:space="preserve">Total expected loss eligible for inclusion in the adjustment to capital in respect of the difference between expected loss and provisions (defaulted assets, </t>
    </r>
    <r>
      <rPr>
        <b/>
        <sz val="10"/>
        <color rgb="FFAA322F"/>
        <rFont val="Segoe UI"/>
        <family val="2"/>
      </rPr>
      <t>only to be filled in if EU rules apply</t>
    </r>
    <r>
      <rPr>
        <sz val="10"/>
        <rFont val="Segoe UI"/>
        <family val="2"/>
      </rPr>
      <t>)</t>
    </r>
  </si>
  <si>
    <t>Deductions for securitisation positions which can alternatively be subject to a 1,250% risk weight</t>
  </si>
  <si>
    <t>Deductions for free deliveries which can alternatively be subject to a 1,250% risk weight</t>
  </si>
  <si>
    <t>Deductions for positions in a basket for which an institution cannot determine a risk weight under IRB and can alternatively be subject to a 1,250% risk weight</t>
  </si>
  <si>
    <t>Deductions for equity exposures under the IRB approach which can alternatively be subject to a 1,250% risk weight</t>
  </si>
  <si>
    <t>Deduction for investments in own additional Tier 1 capital (excluding amounts already derecognised under the relevant accounting standards)</t>
  </si>
  <si>
    <t>Deduction for investments in own Tier 2 capital (excluding amounts already derecognised under the relevant accounting standards)</t>
  </si>
  <si>
    <t>Other items</t>
  </si>
  <si>
    <t>RWA impact of national phase-in arrangements for CVA if any</t>
  </si>
  <si>
    <t>RWA impact of any other national phase-in arrangements</t>
  </si>
  <si>
    <t>Credit risk (including CCR and non-trading credit risk); of which:</t>
  </si>
  <si>
    <t>Market risk</t>
  </si>
  <si>
    <t>C) Total risk-weighted assets and capital ratios</t>
  </si>
  <si>
    <t>B) RWA effects from Basel III definition of capital and other national phase-in arrangements</t>
  </si>
  <si>
    <t>Data in green cells can typically be provided by national supervisors based on regulatory reporting data. However, filling in the data allows for the calculation of the capital ratios in the reporting template.</t>
  </si>
  <si>
    <t>Total RWA before application of the transitional floors</t>
  </si>
  <si>
    <t>IRB approaches</t>
  </si>
  <si>
    <t>Deduction for qualifying holdings outside the financial sector which can alternatively be subject to a 1,250% risk weight</t>
  </si>
  <si>
    <t>Holdings of Common Equity Tier 1 net of short positions subject to risk weighting treatment</t>
  </si>
  <si>
    <t>Holdings of Additional Tier 1 capital net of short positions subject to risk weighting treatment</t>
  </si>
  <si>
    <t>Holdings of Tier 2 capital net of short positions subject to risk weighting treatment</t>
  </si>
  <si>
    <t>Operational risk</t>
  </si>
  <si>
    <t>Total additional Tier 1 capital prior to regulatory adjustments</t>
  </si>
  <si>
    <t>Instruments that meet the additional Tier 1 criteria issued by subsidiaries to third parties that are given recognition in group Additional Tier 1 capital</t>
  </si>
  <si>
    <t>Other CET1 deductions to be made before the threshold deductions</t>
  </si>
  <si>
    <t>Basel III 2022 pure definition of capital minority interest calculation</t>
  </si>
  <si>
    <t>718cxii</t>
  </si>
  <si>
    <r>
      <t xml:space="preserve">E) Memo item: Investments in the capital of banking, financial and insurance entities that are outside the scope of regulatory consolidation and </t>
    </r>
    <r>
      <rPr>
        <b/>
        <sz val="13"/>
        <color rgb="FFC00000"/>
        <rFont val="Segoe UI"/>
        <family val="2"/>
      </rPr>
      <t>below the threshold for deduction</t>
    </r>
  </si>
  <si>
    <t>Amount (not deducted)</t>
  </si>
  <si>
    <t>RWA (for amount not deducted)</t>
  </si>
  <si>
    <t>Data to be provided in the relevant column</t>
  </si>
  <si>
    <t>F) Capital issued out of subsidiaries to third parties (paragraphs 62−65)</t>
  </si>
  <si>
    <t xml:space="preserve">Reasons for creating a group of connected counterparties </t>
  </si>
  <si>
    <t>Control</t>
  </si>
  <si>
    <t>Economic interdependence</t>
  </si>
  <si>
    <t>Both</t>
  </si>
  <si>
    <t>CCPs</t>
  </si>
  <si>
    <t>B1: Q-CCP</t>
  </si>
  <si>
    <t>B2: Non-Q-CCP</t>
  </si>
  <si>
    <t>Other</t>
  </si>
  <si>
    <t>Equity</t>
  </si>
  <si>
    <t>Sovereign exposures</t>
  </si>
  <si>
    <t>Exposure amount prior to CCF/CRM</t>
  </si>
  <si>
    <t>5.1 Banks</t>
  </si>
  <si>
    <t>A) Using harmonised definitions</t>
  </si>
  <si>
    <t xml:space="preserve">Trading book exposures </t>
  </si>
  <si>
    <t>B) Using definitions as specified in your jurisdictions</t>
  </si>
  <si>
    <t>Unrated exposures</t>
  </si>
  <si>
    <t>5.2 Non-bank financial sector entities</t>
  </si>
  <si>
    <t>5.3 Non-financial sector entities</t>
  </si>
  <si>
    <t>Receivables</t>
  </si>
  <si>
    <t>Settlement date accounting</t>
  </si>
  <si>
    <t>Trade vs settlement date accounting</t>
  </si>
  <si>
    <t>Deferred tax assets which do rely on the future profitability of the bank to be realised</t>
  </si>
  <si>
    <t>Holdings of common stock net of short positions</t>
  </si>
  <si>
    <t>2) Significant investments in the capital of banking, financial and insurance entities that are outside the scope of regulatory consolidation (ie where the bank owns more than 10% of the issued common share capital or where the entity is an affiliate), excluding amounts held for underwriting purposes only if held for 5 working days or less</t>
  </si>
  <si>
    <t>3) Mortgage servicing rights</t>
  </si>
  <si>
    <t>Mortgage servicing rights net of related tax liability</t>
  </si>
  <si>
    <t>2022 national impl.</t>
    <phoneticPr fontId="39"/>
  </si>
  <si>
    <t>For IRB portfolios</t>
    <phoneticPr fontId="39"/>
  </si>
  <si>
    <t>For standardised approach portfolios</t>
    <phoneticPr fontId="39"/>
  </si>
  <si>
    <t>B) Regulatory adjustments other than Panel A of the "DefCap" worksheet</t>
  </si>
  <si>
    <t>1) Deferred tax assets</t>
    <phoneticPr fontId="30"/>
  </si>
  <si>
    <t>Reporting date national impl.</t>
    <phoneticPr fontId="39"/>
  </si>
  <si>
    <r>
      <t>Total value of deferred tax assets which rely on the future profitability of the bank to be realised (gross amount)</t>
    </r>
    <r>
      <rPr>
        <sz val="10"/>
        <rFont val="Segoe UI"/>
        <family val="2"/>
      </rPr>
      <t>; of which:</t>
    </r>
  </si>
  <si>
    <t>amounts arising from temporary differences</t>
    <phoneticPr fontId="30"/>
  </si>
  <si>
    <t>amounts arising from carryforwards of unused tax losses, unused tax credits and all others</t>
  </si>
  <si>
    <t>Associated deferred tax liability; of which:</t>
    <phoneticPr fontId="30"/>
  </si>
  <si>
    <t>amounts allocated to DTAs arising from temporary differences (pro rata share of DTLs)</t>
    <phoneticPr fontId="30"/>
  </si>
  <si>
    <t>amounts allocated to DTAs arising from carryforwards of unused tax losses, unused tax credits and all others (pro rata share of DTLs)</t>
  </si>
  <si>
    <t>Note: The amounts in column D of panel A should be populated on a fully phased-in national implementation basis although these amounts are identical to the ones based on (1) the fully phased-in Basel III standards ("2022 Basel III pure") and (2) the national implementation in place at the reporting date ("reporting date national impl.").</t>
  </si>
  <si>
    <t>Total gross provisions eligible for inclusion in the adjustment to capital in respect of the difference between expected loss and provisions (combined; all banks); of which:</t>
  </si>
  <si>
    <t>related to defaulted assets</t>
  </si>
  <si>
    <t>related to non-defaulted assets</t>
  </si>
  <si>
    <t>Direct exposures in the Banking Book</t>
  </si>
  <si>
    <t>Indirect exposures in the Banking Book</t>
  </si>
  <si>
    <t>Allocation of illustrative cases</t>
  </si>
  <si>
    <t>Treated under SA (only)</t>
  </si>
  <si>
    <t>Treated under IRB (only)</t>
  </si>
  <si>
    <t>Exposure amount protected by these entities</t>
  </si>
  <si>
    <t>Exposure amount collateralized by instruments issued by these entities</t>
  </si>
  <si>
    <t>Collateral subject to zero haircut</t>
  </si>
  <si>
    <t>Exposure amount not subject to zero IRC</t>
  </si>
  <si>
    <t>Exposure amount subject to zero IRC</t>
  </si>
  <si>
    <t>1. Sovereigns and their central governments</t>
  </si>
  <si>
    <t>A to H</t>
  </si>
  <si>
    <t>A+B+G+H</t>
  </si>
  <si>
    <t>A+H</t>
  </si>
  <si>
    <t>A+B+E+F</t>
  </si>
  <si>
    <t>2. Central banks</t>
  </si>
  <si>
    <t>3. Exposures to MDBs and eligible international organisations</t>
  </si>
  <si>
    <t>4. Exposures to non-central government PSEs</t>
  </si>
  <si>
    <t>4.1 to 4.3</t>
  </si>
  <si>
    <t>4.1 States or provinces in federal states</t>
  </si>
  <si>
    <t>4.2 Regional governments and local authorities</t>
  </si>
  <si>
    <t>4.3 Administrative bodies and other non-commercial undertakings</t>
  </si>
  <si>
    <t>Total of categories 1. to 4.</t>
  </si>
  <si>
    <t>1. to 4.</t>
  </si>
  <si>
    <t>5. Exposures to commercial undertakings related to the public sector</t>
  </si>
  <si>
    <t>5.1 to 5.3</t>
  </si>
  <si>
    <t>Total of categories 1. to 5.</t>
  </si>
  <si>
    <t>1. to 5.</t>
  </si>
  <si>
    <t>4.a to 4.b</t>
  </si>
  <si>
    <t>4.b Administrative bodies and other non-commercial undertakings</t>
  </si>
  <si>
    <t>C) Direct sovereign exposures in the banking book after CCF / CRM and sovereign exposures in the trading book by jurisdiction (using harmonised definitions)</t>
  </si>
  <si>
    <t>Argentina</t>
  </si>
  <si>
    <t>Australia</t>
  </si>
  <si>
    <t>Belgium</t>
  </si>
  <si>
    <t>Brazil</t>
  </si>
  <si>
    <t>Canada</t>
  </si>
  <si>
    <t>Chile</t>
  </si>
  <si>
    <t>China</t>
  </si>
  <si>
    <t>France</t>
  </si>
  <si>
    <t>Germany</t>
  </si>
  <si>
    <t>Hong Kong SAR</t>
  </si>
  <si>
    <t>India</t>
  </si>
  <si>
    <t>Indonesia</t>
  </si>
  <si>
    <t>Italy</t>
  </si>
  <si>
    <t>Japan</t>
  </si>
  <si>
    <t>Korea</t>
  </si>
  <si>
    <t>Luxembourg</t>
  </si>
  <si>
    <t>Malaysia</t>
  </si>
  <si>
    <t>Mexico</t>
  </si>
  <si>
    <t>Netherlands</t>
  </si>
  <si>
    <t>Russia</t>
  </si>
  <si>
    <t>Saudi Arabia</t>
  </si>
  <si>
    <t>Singapore</t>
  </si>
  <si>
    <t>South Africa</t>
  </si>
  <si>
    <t>Spain</t>
  </si>
  <si>
    <t>Sweden</t>
  </si>
  <si>
    <t>Switzerland</t>
  </si>
  <si>
    <t>Turkey</t>
  </si>
  <si>
    <t>United Arab Emirates</t>
  </si>
  <si>
    <t>United Kingdom</t>
  </si>
  <si>
    <t>United States</t>
  </si>
  <si>
    <t>Direct exposures after CCF / CRM from the banking book and trading book</t>
  </si>
  <si>
    <t>When nationality of reporting banking group is the same as country in column (US in the example)</t>
  </si>
  <si>
    <t>1. Exposures to Sovereigns and the central governments of the reported jurisdiction</t>
  </si>
  <si>
    <t>C+D+G+H</t>
  </si>
  <si>
    <t>A+E</t>
  </si>
  <si>
    <t>D+H</t>
  </si>
  <si>
    <t>2. Exposures to the Central Bank of the reported jurisdiction</t>
  </si>
  <si>
    <t>4. Exposures to non-central government PSEs of the reported jurisdiction</t>
  </si>
  <si>
    <t>5. Exposures to commercial undertakings related to the public sector of the reported jurisdiction</t>
  </si>
  <si>
    <t>Total of categories 1+2.+4.+5.</t>
  </si>
  <si>
    <t>1.+2.+4.+5.</t>
  </si>
  <si>
    <t>Exposures from legal entities with the same jurisdiction as the issuer</t>
  </si>
  <si>
    <t>0. Tier 1 Capital of local entities with the same jurisdiction as the issuer</t>
  </si>
  <si>
    <t>A+B</t>
  </si>
  <si>
    <t>G+H</t>
  </si>
  <si>
    <t>4. Exposures to non-central government PSEs of the jurisdiction of the legal entity (owner)</t>
  </si>
  <si>
    <t>5. Exposures to commercial undertakings related to the public sector of the jurisdiction of the legal entity (owner)</t>
  </si>
  <si>
    <t>Total of categories 1.+2.+4.+5.</t>
  </si>
  <si>
    <t>Exposure amount collateralised by instruments issued by these entities</t>
  </si>
  <si>
    <t>Indirect exposures in the banking book</t>
  </si>
  <si>
    <t>Direct exposures in the banking book</t>
  </si>
  <si>
    <t>Check to panel A</t>
  </si>
  <si>
    <t>4.a States or provinces in federal states, regional governments and local authorities</t>
  </si>
  <si>
    <t>1. Exposures to sovereigns and the central governments of the the jurisdiction of the legal entity (owner)</t>
  </si>
  <si>
    <t>2. Exposures to the central bank of the jurisdiction of the legal entity (owner)</t>
  </si>
  <si>
    <t>Exposure amount after CCF/CRM</t>
  </si>
  <si>
    <t>SA-CCR</t>
  </si>
  <si>
    <t>Question</t>
  </si>
  <si>
    <t>Answer</t>
  </si>
  <si>
    <t>Remarks</t>
  </si>
  <si>
    <t>List of regulatory trading desk</t>
  </si>
  <si>
    <t>Domestic cash equity</t>
  </si>
  <si>
    <t>Domestic equity derivatives</t>
  </si>
  <si>
    <t>Quantitative equity strategies</t>
  </si>
  <si>
    <t>Foreign equities</t>
  </si>
  <si>
    <t>Emerging markets equities</t>
  </si>
  <si>
    <t>Domestic interest rates and derivatives</t>
  </si>
  <si>
    <t>International interest rates and derivatives</t>
  </si>
  <si>
    <t>Spot FX</t>
  </si>
  <si>
    <t>FX derivatives</t>
  </si>
  <si>
    <t>Domestic structured products</t>
  </si>
  <si>
    <t>Global structured products</t>
  </si>
  <si>
    <t>Distressed debt</t>
  </si>
  <si>
    <t>High grade credit</t>
  </si>
  <si>
    <t>High yield credit</t>
  </si>
  <si>
    <t>Syndicated loans</t>
  </si>
  <si>
    <t>Commodities – agricultural</t>
  </si>
  <si>
    <t>Commodities – energy</t>
  </si>
  <si>
    <t>Commodities – metals</t>
  </si>
  <si>
    <t>Special opportunities</t>
  </si>
  <si>
    <t>Strategic capital</t>
  </si>
  <si>
    <t>Quantitative strategies</t>
  </si>
  <si>
    <t>Yes/No/Don't know</t>
  </si>
  <si>
    <t>Don't know</t>
  </si>
  <si>
    <t>A) Risk-weighted assets according to the framework in place at the reporting date</t>
  </si>
  <si>
    <r>
      <t xml:space="preserve">Definition of capital </t>
    </r>
    <r>
      <rPr>
        <b/>
        <sz val="20"/>
        <rFont val="Arial"/>
        <family val="2"/>
      </rPr>
      <t>−</t>
    </r>
    <r>
      <rPr>
        <b/>
        <sz val="20"/>
        <rFont val="Segoe UI"/>
        <family val="2"/>
      </rPr>
      <t xml:space="preserve"> Additional details on provisioning</t>
    </r>
  </si>
  <si>
    <t>Method for trade exposures</t>
  </si>
  <si>
    <t>CRM approach</t>
  </si>
  <si>
    <t xml:space="preserve">Own estimates haircuts + comprehensive approach </t>
  </si>
  <si>
    <t>Standard haircuts + comprehensive approach</t>
  </si>
  <si>
    <t>Slotting usage</t>
  </si>
  <si>
    <t>Slotting has been used for all exposures</t>
  </si>
  <si>
    <t>Slotting has been used for a majority of exposures</t>
  </si>
  <si>
    <t>Slotting has been used for a minority of exposures</t>
  </si>
  <si>
    <t>Slotting has not been used for any exposures</t>
  </si>
  <si>
    <t>A) Breakdown of provisions for IRB/standardised approach</t>
  </si>
  <si>
    <t xml:space="preserve">related to any loan that is not past due or past due for less than 90 days </t>
  </si>
  <si>
    <t xml:space="preserve">related to any loan that is not past due or past due for less than 90 days </t>
    <phoneticPr fontId="43"/>
  </si>
  <si>
    <r>
      <t xml:space="preserve">When nationality of reporting banking group is </t>
    </r>
    <r>
      <rPr>
        <b/>
        <u/>
        <sz val="10"/>
        <rFont val="Segoe UI"/>
        <family val="2"/>
      </rPr>
      <t>not</t>
    </r>
    <r>
      <rPr>
        <b/>
        <sz val="10"/>
        <rFont val="Segoe UI"/>
        <family val="2"/>
      </rPr>
      <t xml:space="preserve"> the same as country in column (other than US in the example)</t>
    </r>
  </si>
  <si>
    <t>Approach to CCR for non-centrally cleared OTC derivatives</t>
  </si>
  <si>
    <r>
      <t>Check: banking book portfolios at least as large as sub-portfolios (ie {A to H}</t>
    </r>
    <r>
      <rPr>
        <sz val="10"/>
        <color rgb="FFAA322F"/>
        <rFont val="Calibri"/>
        <family val="2"/>
      </rPr>
      <t>≥{A+B+G+H}≥{A+H}≥{H}, {A to H}≥{A+B+E+F})</t>
    </r>
  </si>
  <si>
    <t>One or no entity</t>
  </si>
  <si>
    <t>One entity</t>
  </si>
  <si>
    <t>No entity</t>
  </si>
  <si>
    <t>Trade date accounting without netting</t>
  </si>
  <si>
    <t>Trade date accounting with netting</t>
  </si>
  <si>
    <t>Currency mismatch</t>
  </si>
  <si>
    <t>Unable to distinguish exposures with currency mismatch</t>
  </si>
  <si>
    <t>Jurisdiction</t>
  </si>
  <si>
    <t>No material exposures with property in a foreign jurisdiction</t>
  </si>
  <si>
    <t>Unable to distinguish exposures based on the location of the property</t>
  </si>
  <si>
    <t>No material exposures with currency mismatch</t>
  </si>
  <si>
    <t>Observed/best estimates</t>
  </si>
  <si>
    <t>Observed</t>
  </si>
  <si>
    <t>Best estimates</t>
  </si>
  <si>
    <t>loan loss reserves for general banking risks (ie hidden reserves)</t>
  </si>
  <si>
    <t>related to any loan past due for 90 days or more</t>
  </si>
  <si>
    <t>Amount subject to the threshold deduction treatment (net of pro rata share of any DTLs)</t>
  </si>
  <si>
    <t>Amount subject to the full deduction treatment from Common Equity Tier 1 capital (net of pro rata share of any DTLs)</t>
  </si>
  <si>
    <t>Total specific provisions (including partial write-offs) that are deducted from exposures for credit RWA purposes; of which:</t>
  </si>
  <si>
    <t>Total general provisions eligible for inclusion in Tier 2 capital; of which:</t>
  </si>
  <si>
    <t>IRB closed form questions</t>
  </si>
  <si>
    <t>Total IRB exposures</t>
  </si>
  <si>
    <t>Exposure post-CRM post-CCF</t>
  </si>
  <si>
    <t>Provisions</t>
  </si>
  <si>
    <t>Sovereigns</t>
  </si>
  <si>
    <t>of which: unsecured</t>
  </si>
  <si>
    <t>of which: secured</t>
  </si>
  <si>
    <t>Other retail</t>
  </si>
  <si>
    <t>EL amounts</t>
  </si>
  <si>
    <t>Exposures subject to</t>
  </si>
  <si>
    <t>Other changes to the IRB approach</t>
  </si>
  <si>
    <t>FIRB exposures</t>
  </si>
  <si>
    <t>AIRB exposures</t>
  </si>
  <si>
    <t>Current framework</t>
  </si>
  <si>
    <t>Proposed revisions</t>
  </si>
  <si>
    <t>Current RWA</t>
  </si>
  <si>
    <t>Current IRB exposures</t>
  </si>
  <si>
    <t>IRB specialised lending</t>
  </si>
  <si>
    <t>Asset classes</t>
  </si>
  <si>
    <t>Compound impact of all proposed IRB revisions</t>
  </si>
  <si>
    <t>SME treated as corporate</t>
  </si>
  <si>
    <t>Retail residential mortgages</t>
  </si>
  <si>
    <t>Equity exposures (non-grandfathered)</t>
  </si>
  <si>
    <t>Equity exposures (grandfathered)</t>
  </si>
  <si>
    <t>Equity investment in funds (not IRB look through)</t>
  </si>
  <si>
    <t>Specialised lending</t>
  </si>
  <si>
    <t>of which: Supervisory slotting criteria approach</t>
  </si>
  <si>
    <t>Revised standardised approach for the banking book: general data</t>
  </si>
  <si>
    <t>Row code</t>
  </si>
  <si>
    <t>First bucketing</t>
  </si>
  <si>
    <t>Second bucketing</t>
  </si>
  <si>
    <t>Pro-memoria</t>
  </si>
  <si>
    <t>Current standardised approach</t>
  </si>
  <si>
    <t>Proposed revised standardised approach</t>
  </si>
  <si>
    <t>IRB approach (for IRB banks only)</t>
  </si>
  <si>
    <t>Defaulted exposures</t>
  </si>
  <si>
    <t>Exposure</t>
  </si>
  <si>
    <t>Risk weight</t>
  </si>
  <si>
    <t>Average PD</t>
  </si>
  <si>
    <t>Average LGD</t>
  </si>
  <si>
    <t>Total IRB RWA</t>
  </si>
  <si>
    <t>EL amount</t>
  </si>
  <si>
    <t>Partial use of SA</t>
  </si>
  <si>
    <t>Total RWA including partial use</t>
  </si>
  <si>
    <t>Exposure post-CRM post-CCF (except CRR)</t>
  </si>
  <si>
    <t>On-balance sheet</t>
  </si>
  <si>
    <t>Off-balance sheet (pre-CCF)</t>
  </si>
  <si>
    <t>Post-CCF pre-CRM</t>
  </si>
  <si>
    <t>Post-CCF post-CRM</t>
  </si>
  <si>
    <t>Of which, CCR exposures</t>
  </si>
  <si>
    <t>except CCR</t>
  </si>
  <si>
    <t>CCR</t>
  </si>
  <si>
    <t>Exposures</t>
  </si>
  <si>
    <r>
      <t xml:space="preserve">Summary information on </t>
    </r>
    <r>
      <rPr>
        <b/>
        <sz val="13"/>
        <color rgb="FFC00000"/>
        <rFont val="Segoe UI"/>
        <family val="2"/>
      </rPr>
      <t>whole</t>
    </r>
    <r>
      <rPr>
        <b/>
        <sz val="13"/>
        <rFont val="Segoe UI"/>
        <family val="2"/>
      </rPr>
      <t xml:space="preserve"> credit risk portfolio (exc. exposures treated under specific frameworks)</t>
    </r>
  </si>
  <si>
    <t>Portfolio</t>
  </si>
  <si>
    <t>A) Sovereigns, PSEs, MDBs</t>
  </si>
  <si>
    <t>1) Exposures to sovereigns</t>
  </si>
  <si>
    <t>2) Exposures to PSEs treated as sovereigns as per paragraph 9</t>
  </si>
  <si>
    <t>3) Exposures to other PSEs</t>
  </si>
  <si>
    <t>4) Exposures to MDBs</t>
  </si>
  <si>
    <t>B) Exposures to banks</t>
  </si>
  <si>
    <t>C) Exposures to corporates</t>
  </si>
  <si>
    <t>1) Corporate exposures (excluding SME)</t>
  </si>
  <si>
    <t>2) Corporate SME exposures</t>
  </si>
  <si>
    <t>3) Specialised lending</t>
  </si>
  <si>
    <t>D) Equity and subordinated debt</t>
  </si>
  <si>
    <t>E) Exposures secured by real estate</t>
  </si>
  <si>
    <t>1) General residential real estate</t>
  </si>
  <si>
    <t>2) Income producing residential real estate</t>
  </si>
  <si>
    <t>3) General commercial real estate</t>
  </si>
  <si>
    <t>4) Income producing commercial real estate</t>
  </si>
  <si>
    <t>5) Land acquisition, development and construction</t>
  </si>
  <si>
    <t>F) Retail exposures</t>
  </si>
  <si>
    <t>G) Other assets</t>
  </si>
  <si>
    <t>H) Defaulted exposures</t>
  </si>
  <si>
    <t>Total/average</t>
  </si>
  <si>
    <t>a) Exposures to sovereigns currently subject to the IRB approach</t>
  </si>
  <si>
    <t>AAA to AA- (0%)</t>
  </si>
  <si>
    <t>A+ to A- (20%)</t>
  </si>
  <si>
    <t>BBB+ to BBB- (50%)</t>
  </si>
  <si>
    <t>BB+ to B- (100%)</t>
  </si>
  <si>
    <t>Below B- (150%)</t>
  </si>
  <si>
    <t>Unrated (100%)</t>
  </si>
  <si>
    <t>ECA risk score 0-1</t>
  </si>
  <si>
    <t>ECA risk score 2</t>
  </si>
  <si>
    <t>ECA risk score 3</t>
  </si>
  <si>
    <t>ECA risk score 4-6</t>
  </si>
  <si>
    <t>ECA risk score 7</t>
  </si>
  <si>
    <t>Eligible under paragraph 7</t>
  </si>
  <si>
    <t>b) Exposures to sovereigns currently subject to the standardised approach</t>
  </si>
  <si>
    <t>a) Exposures to Sovereign-PSEs currently subject to the IRB approach</t>
  </si>
  <si>
    <t>b) Exposures to Sovereign-PSEs currently subject to the standardised approach</t>
  </si>
  <si>
    <t>3) Exposures to other PSEs not treated as sovereigns</t>
  </si>
  <si>
    <t>a) Exposures to other PSEs currently subject to the IRB approach</t>
  </si>
  <si>
    <t>Option 1: AAA to AA- (20%)</t>
  </si>
  <si>
    <t>Option 1: A+ to A- (50%)</t>
  </si>
  <si>
    <t>Option 1: BBB+ to BBB- (100%)</t>
  </si>
  <si>
    <t>Option 1: BB+ to B- (100%)</t>
  </si>
  <si>
    <t>Option 1: Below B- (150%)</t>
  </si>
  <si>
    <t>Option 1: Unrated (100%)</t>
  </si>
  <si>
    <t>Option 2: AAA to AA- (20%)</t>
  </si>
  <si>
    <t>Option 2: A+ to A- (50%)</t>
  </si>
  <si>
    <t>Option 2: BBB+ to BBB- (50%)</t>
  </si>
  <si>
    <t>Option 2: BB+ to B- (100%)</t>
  </si>
  <si>
    <t>Option 2: Below B- (150%)</t>
  </si>
  <si>
    <t>Option 2: Unrated (50%)</t>
  </si>
  <si>
    <t>b) Exposures to other PSEs currently subject to the standardised approach</t>
  </si>
  <si>
    <t>a) Exposures to MDBs currently subject to the IRB approach</t>
  </si>
  <si>
    <t>MDBs eligible for a 0% risk weight</t>
  </si>
  <si>
    <t>Treated as a bank (Basel II paragraph 59; CP2 para. 12)</t>
  </si>
  <si>
    <t>AAA to AA- (20%)</t>
  </si>
  <si>
    <t>A+ to A- (50%)</t>
  </si>
  <si>
    <t>Unrated (50%)</t>
  </si>
  <si>
    <t>b) Exposures to MDBs currently subject to the standardised approach</t>
  </si>
  <si>
    <t>a) Exposures to banks currently subject to the IRB approach</t>
  </si>
  <si>
    <t>Short/long term</t>
  </si>
  <si>
    <t>Grade</t>
  </si>
  <si>
    <t>Short term</t>
  </si>
  <si>
    <t>Grade A</t>
  </si>
  <si>
    <t>Grade B</t>
  </si>
  <si>
    <t>Grade C</t>
  </si>
  <si>
    <t>Long term</t>
  </si>
  <si>
    <t>b) Exposures to banks currently subject to the standardised approach</t>
  </si>
  <si>
    <t>1) Exposures to corporates (excluding SMEs)</t>
  </si>
  <si>
    <t>a) Exposures to corporates (excluding SMEs) currently subject to the IRB approach</t>
  </si>
  <si>
    <t>Investment grade (75%)</t>
  </si>
  <si>
    <t>All other (100%)</t>
  </si>
  <si>
    <t>BBB+ to BBB- (100%)</t>
  </si>
  <si>
    <t>BB+ to BB- (100%)</t>
  </si>
  <si>
    <t>Below BB- (150%)</t>
  </si>
  <si>
    <t>Unrated</t>
  </si>
  <si>
    <t>b) Exposures to corporates (excluding SMEs) currently subject to the standardised approach</t>
  </si>
  <si>
    <t>2) Exposures to corporate SMEs</t>
  </si>
  <si>
    <t>a) Exposures to corporate SMEs currently subject to the IRB approach</t>
  </si>
  <si>
    <t>Unrated (85%)</t>
  </si>
  <si>
    <t>b) Exposures to corporate SMEs currently subject to the standardised approach</t>
  </si>
  <si>
    <t>3) Specialised lending exposures</t>
  </si>
  <si>
    <t>a) Specialised lending exposures currently subject to the IRB approach</t>
  </si>
  <si>
    <t>Project finance - pre operational phase</t>
  </si>
  <si>
    <t>Project finance - operational phase</t>
  </si>
  <si>
    <t>Object finance</t>
  </si>
  <si>
    <t>Commodities finance</t>
  </si>
  <si>
    <t>Slotting used for IRB parameters?</t>
  </si>
  <si>
    <t>b) Specialised lending exposures currently subject to the standardised approach</t>
  </si>
  <si>
    <t>D) Equity and subordinated debt exposures (not subject to deduction)</t>
  </si>
  <si>
    <t>a) Equity and subordinated debt exposures currently subject to the IRB approach</t>
  </si>
  <si>
    <t>Subordinated debt and other capital instruments</t>
  </si>
  <si>
    <t>Significant investments below threshold deductions (Basel III, para. 89)</t>
  </si>
  <si>
    <t>b) Equity and subordinated debt exposures currently subject to the standardised approach</t>
  </si>
  <si>
    <t>1) Residential real estate</t>
  </si>
  <si>
    <r>
      <t xml:space="preserve">a) General residential real estate </t>
    </r>
    <r>
      <rPr>
        <b/>
        <sz val="13"/>
        <rFont val="Arial"/>
        <family val="2"/>
      </rPr>
      <t>–</t>
    </r>
    <r>
      <rPr>
        <b/>
        <sz val="13"/>
        <rFont val="Segoe UI"/>
        <family val="2"/>
      </rPr>
      <t xml:space="preserve"> own jurisdiction, IRB approach</t>
    </r>
  </si>
  <si>
    <t>LTV 
(NB: property value at "origination")</t>
  </si>
  <si>
    <t>Requirements paragraph 50 CP2</t>
  </si>
  <si>
    <t>Lien</t>
  </si>
  <si>
    <t>Currency of main income</t>
  </si>
  <si>
    <t>Not met</t>
  </si>
  <si>
    <r>
      <t xml:space="preserve">LTV </t>
    </r>
    <r>
      <rPr>
        <sz val="10"/>
        <color theme="1"/>
        <rFont val="Calibri"/>
        <family val="2"/>
      </rPr>
      <t>≤</t>
    </r>
    <r>
      <rPr>
        <sz val="10"/>
        <color theme="1"/>
        <rFont val="Segoe UI"/>
        <family val="2"/>
      </rPr>
      <t xml:space="preserve"> 20%</t>
    </r>
  </si>
  <si>
    <t>Met</t>
  </si>
  <si>
    <t>Senior lien</t>
  </si>
  <si>
    <t>Other currency</t>
  </si>
  <si>
    <t>Junior lien</t>
  </si>
  <si>
    <r>
      <t xml:space="preserve">20% </t>
    </r>
    <r>
      <rPr>
        <sz val="10"/>
        <color theme="1"/>
        <rFont val="Calibri"/>
        <family val="2"/>
      </rPr>
      <t>&lt;</t>
    </r>
    <r>
      <rPr>
        <sz val="10"/>
        <color theme="1"/>
        <rFont val="Segoe UI"/>
        <family val="2"/>
      </rPr>
      <t xml:space="preserve"> LTV ≤ 30 %</t>
    </r>
  </si>
  <si>
    <t>30% &lt; LTV ≤ 40 %</t>
  </si>
  <si>
    <t>40% &lt; LTV ≤ 50 %</t>
  </si>
  <si>
    <t>50% &lt; LTV ≤ 60 %</t>
  </si>
  <si>
    <t>60% &lt; LTV ≤ 70 %</t>
  </si>
  <si>
    <t>70% &lt; LTV ≤ 80 %</t>
  </si>
  <si>
    <t>80% &lt; LTV ≤ 90 %</t>
  </si>
  <si>
    <t>90% &lt; LTV ≤ 100 %</t>
  </si>
  <si>
    <t>100% &lt; LTV ≤ 110 %</t>
  </si>
  <si>
    <t>110% &lt; LTV ≤ 120 %</t>
  </si>
  <si>
    <t xml:space="preserve"> LTV &gt; 120%</t>
  </si>
  <si>
    <t>b) General residential real estate – own jurisdiction, standardised approach</t>
  </si>
  <si>
    <t>c) General residential real estate – other jurisdictions, IRB approach</t>
  </si>
  <si>
    <t>d) General residential real estate – other jurisdictions, standardised approach</t>
  </si>
  <si>
    <t>2) Income producing residential real estate (IPRRE)</t>
  </si>
  <si>
    <t>a) IPRRE exposures currently subject to the IRB approach</t>
  </si>
  <si>
    <t>LTV ≤ 40%</t>
  </si>
  <si>
    <t>b) IPRRE exposures currently subject to the standardised approach</t>
  </si>
  <si>
    <t>3) Commercial real estate</t>
  </si>
  <si>
    <r>
      <t xml:space="preserve">a) General commercial real estate </t>
    </r>
    <r>
      <rPr>
        <b/>
        <sz val="13"/>
        <rFont val="Arial"/>
        <family val="2"/>
      </rPr>
      <t>–</t>
    </r>
    <r>
      <rPr>
        <b/>
        <sz val="13"/>
        <rFont val="Segoe UI"/>
        <family val="2"/>
      </rPr>
      <t xml:space="preserve"> own jurisdiction, IRB approach</t>
    </r>
  </si>
  <si>
    <t>LTV &gt; 80%</t>
  </si>
  <si>
    <t>b) General commercial real estate – own jurisdiction, standardised approach</t>
  </si>
  <si>
    <t>c) General commercial real estate – other jurisdictions, IRB approach</t>
  </si>
  <si>
    <t>d) General commercial real estate – other jurisdictions, standardised approach</t>
  </si>
  <si>
    <t>4) Income producing commercial real estate (IPCRE)</t>
  </si>
  <si>
    <t>a) IPCRE exposures currently subject to the IRB approach</t>
  </si>
  <si>
    <t>b) IPCRE exposures currently subject to the standardised approach</t>
  </si>
  <si>
    <t>5) Land acquisition, development and construction (ADC)</t>
  </si>
  <si>
    <t>a) ADC exposures currently subject to the IRB approach</t>
  </si>
  <si>
    <t>ADC</t>
  </si>
  <si>
    <t>b) ADC exposures currently subject to the standardised approach</t>
  </si>
  <si>
    <t>a) Retail exposures currently subject to the IRB approach</t>
  </si>
  <si>
    <t>Qualifying</t>
  </si>
  <si>
    <t>Currency</t>
  </si>
  <si>
    <t>Regulatory retail (excluding SMEs)</t>
  </si>
  <si>
    <t>Regulatory retail (only SMEs)</t>
  </si>
  <si>
    <t>b) Retail exposures currently subject to the standardised approach</t>
  </si>
  <si>
    <t>a) Other assets currently subject to the IRB approach</t>
  </si>
  <si>
    <t>b) Other assets currently subject to the standardised approach</t>
  </si>
  <si>
    <t>a) Defaulted exposures currently subject to the IRB approach</t>
  </si>
  <si>
    <t>E) Exposures secured by residential real estate</t>
  </si>
  <si>
    <t>G) Other exposures</t>
  </si>
  <si>
    <t>b) Defaulted exposures currently subject to the standardised approach</t>
  </si>
  <si>
    <t>c) Defaulted exposures: check with values provided in column G</t>
  </si>
  <si>
    <t>IRB</t>
  </si>
  <si>
    <t>Revised standardised approach for the banking book: additional data</t>
  </si>
  <si>
    <t xml:space="preserve">A) CCFs </t>
  </si>
  <si>
    <t>1) Credit conversion factors (to be reported by all banks)</t>
  </si>
  <si>
    <t>Total limit (facility) granted (drawn + undrawn part of the exposure)</t>
  </si>
  <si>
    <t>Undrawn part of the exposure
(pre-CCF)</t>
  </si>
  <si>
    <t>RWA undrawn part of the exposure</t>
  </si>
  <si>
    <t>1) Note issuance facilities (NIFs) and revolving underwriting facilities (RUFs) regardless of the maturity of the underlying facility</t>
  </si>
  <si>
    <t>2) Commitments regardless of the maturity, except those unconditionally cancellable</t>
  </si>
  <si>
    <t>3) Certain transaction-related contingent items (eg performance bonds, bid bonds, warranties and standby letters of credit related to particular transactions)</t>
  </si>
  <si>
    <t>4) short-term self-liquidating trade letters of credit arising from the movement of goods (eg documentary credits collateralised by the underlying shipment), to both issuing and confirming banks</t>
  </si>
  <si>
    <t>5) Commitments that are unconditionally cancellable at any time by the bank without prior notice, or that effectively provide for automatic cancellation due to deterioration in a borrower’s creditworthiness</t>
  </si>
  <si>
    <t>5a) Unconditionally cancellable commitments to retail</t>
  </si>
  <si>
    <t>5b) Unconditionally cancellable commitments to corporates</t>
  </si>
  <si>
    <r>
      <t xml:space="preserve">2) Credit conversion factors (to be reported </t>
    </r>
    <r>
      <rPr>
        <b/>
        <u/>
        <sz val="13"/>
        <rFont val="Segoe UI"/>
        <family val="2"/>
      </rPr>
      <t>only</t>
    </r>
    <r>
      <rPr>
        <b/>
        <sz val="13"/>
        <rFont val="Segoe UI"/>
        <family val="2"/>
      </rPr>
      <t xml:space="preserve"> by AIRB banks)</t>
    </r>
  </si>
  <si>
    <t>Undrawn part of the exposure
(pre CCF)</t>
  </si>
  <si>
    <t>Min CCF (%)</t>
  </si>
  <si>
    <t>Median CCF (%)</t>
  </si>
  <si>
    <t>Max CCF (%)</t>
  </si>
  <si>
    <t>average CCF (%)</t>
  </si>
  <si>
    <t>6) Additional data:</t>
  </si>
  <si>
    <t>6a) Retail credit cards</t>
  </si>
  <si>
    <t>6b) Revolving retail commitments</t>
  </si>
  <si>
    <t>6c) Non-revolving retail commitments</t>
  </si>
  <si>
    <t>6d) Revolving corporate commitments</t>
  </si>
  <si>
    <t>6e) Non-revolving corporate commitments</t>
  </si>
  <si>
    <t>3) Credit conversion factors (SA, FIRB and AIRB) (to be reported by all banks)</t>
  </si>
  <si>
    <t>Undrawn exposures 
(pre CCF)
in (t-12M)</t>
  </si>
  <si>
    <t>Drawn exposures 
in (t-12M)</t>
  </si>
  <si>
    <t>Undrawn exposures 
(pre CCF)
in (t)</t>
  </si>
  <si>
    <t>Drawn exposures 
in (t)</t>
  </si>
  <si>
    <t>no of defaulted agreements that were considered in provided data</t>
  </si>
  <si>
    <t>4) Short-term self-liquidating trade letters of credit arising from the movement of goods (eg documentary credits collateralised by the underlying shipment), to both issuing and confirming banks</t>
  </si>
  <si>
    <t>B) CRM repo-style transactions subject to master netting agreements</t>
  </si>
  <si>
    <t>1) Banks not using the simple approach</t>
  </si>
  <si>
    <t>Indicate the method currently used to calculate capital requirements for repo-style transactions (except those under the simple approach)</t>
  </si>
  <si>
    <t>Fair market value of securities lent or securities sold subject to repurchase</t>
  </si>
  <si>
    <t>Fair market value of securities borrowed or purchased subject to resale</t>
  </si>
  <si>
    <t>Revised Comprehensive Approach (para 164) with ratings based haircuts</t>
  </si>
  <si>
    <t>Revised Comprehensive Approach (para 164) with non ratings based haircuts</t>
  </si>
  <si>
    <t>Total repo-style exposures post-CRM (post-CCF)</t>
  </si>
  <si>
    <t>Gross repo-style exposures post-CRM (post-CCF)</t>
  </si>
  <si>
    <t>Net repo-style exposures post-CRM (post-CCF)</t>
  </si>
  <si>
    <t xml:space="preserve">N, Number of security issues contained in the netting set </t>
  </si>
  <si>
    <t>Counterparties designated as core market participants by national supervisor</t>
  </si>
  <si>
    <t>Sovereign, central banks, and PSEs</t>
  </si>
  <si>
    <t>Banks and securities firms</t>
  </si>
  <si>
    <t>Other financial companies (including insurance companies) eligible for a 20% risk weight in the standardised approach</t>
  </si>
  <si>
    <t>Regulated mutual funds that are subject to capital or leverage requirements</t>
  </si>
  <si>
    <t>Regulated pension funds</t>
  </si>
  <si>
    <t>Qualifying central counterparties (QCCPs)</t>
  </si>
  <si>
    <t>Other Counterparties</t>
  </si>
  <si>
    <t>Sovereign and central banks</t>
  </si>
  <si>
    <t>PSEs</t>
  </si>
  <si>
    <t>Securities firms</t>
  </si>
  <si>
    <t>Other financial companies (including insurance companies)</t>
  </si>
  <si>
    <t>Mutual funds</t>
  </si>
  <si>
    <t>Pension funds</t>
  </si>
  <si>
    <t>Corporates</t>
  </si>
  <si>
    <t>2) Banks using the simple approach</t>
  </si>
  <si>
    <t>Collateralised portion of transaction</t>
  </si>
  <si>
    <t>Uncollateralised portion of transaction</t>
  </si>
  <si>
    <t>Other counterparties</t>
  </si>
  <si>
    <t>C) Exposures with a currency mismatch</t>
  </si>
  <si>
    <t>For exposures with a currency mismatch</t>
  </si>
  <si>
    <t>total amount of unhedged exposure</t>
  </si>
  <si>
    <t>RWA of unhedged exposure</t>
  </si>
  <si>
    <t xml:space="preserve">Weighted average PD </t>
  </si>
  <si>
    <t>Weighted average PD given stressed scenario with…</t>
  </si>
  <si>
    <t>Weighted average LGD</t>
  </si>
  <si>
    <t>Weighted average LGD given stressed scenario with…</t>
  </si>
  <si>
    <t>40% currency depreciation</t>
  </si>
  <si>
    <t>77% currency depreciation</t>
  </si>
  <si>
    <t>Notional amount</t>
  </si>
  <si>
    <t>CCR impact</t>
  </si>
  <si>
    <t>Input floor levels</t>
  </si>
  <si>
    <t>Baseline scenario</t>
  </si>
  <si>
    <t>Less conservative scenario</t>
  </si>
  <si>
    <t>Conservative scenario</t>
  </si>
  <si>
    <t>Derivative exposures after substitution</t>
  </si>
  <si>
    <t>Impact of revisions to the CCR framework</t>
  </si>
  <si>
    <t>A) Baseline proposal</t>
  </si>
  <si>
    <t>Fill in all IRB exposures under proposed IRB revision.</t>
  </si>
  <si>
    <t>Use TLAC data</t>
  </si>
  <si>
    <t>Use additional leverage ratio data</t>
  </si>
  <si>
    <t>B) Drop-down menus</t>
  </si>
  <si>
    <t>TLAC</t>
  </si>
  <si>
    <t>Amortised portion of Tier 2 instruments where remaining maturity &gt; 1 year</t>
  </si>
  <si>
    <t>Regulatory capital ineligible as TLAC; of which:</t>
  </si>
  <si>
    <t>all other</t>
  </si>
  <si>
    <t>Tier 2 instruments issued out of subsidiaries to third parties</t>
  </si>
  <si>
    <t>Additional Tier 1 instruments issued out of subsidiaries to third parties</t>
  </si>
  <si>
    <t>B) Non-regulatory capital elements of TLAC and adjustments</t>
  </si>
  <si>
    <t>of which: amount eligible as TLAC after application of the caps</t>
  </si>
  <si>
    <t>External TLAC instruments issued by funding vehicles prior to 1 January 2022</t>
  </si>
  <si>
    <t>Eligible ex ante commitments to recapitalise a G-SIB in resolution</t>
  </si>
  <si>
    <t>C) Total</t>
  </si>
  <si>
    <t>A) Adjustments to regulatory capital for TLAC calculation purposes</t>
  </si>
  <si>
    <t>Adjustments to regulatory capital for TLAC calculation purposes</t>
  </si>
  <si>
    <t>Total non-regulatory capital TLAC</t>
  </si>
  <si>
    <t>A) TLAC</t>
  </si>
  <si>
    <t>Leverage ratio: additional data</t>
  </si>
  <si>
    <t>Previous quarter</t>
  </si>
  <si>
    <t>Gross value</t>
  </si>
  <si>
    <t>Deduction of eligible general provisions and general loan loss reserves from on-balance sheet exposures</t>
  </si>
  <si>
    <t>Deduction of eligible prudential value adjustments (PVAs)</t>
  </si>
  <si>
    <t>B) Off-balance sheet items</t>
  </si>
  <si>
    <t>LR framework CD para ref</t>
  </si>
  <si>
    <t>Reporting date</t>
  </si>
  <si>
    <t>Annex 13</t>
  </si>
  <si>
    <t>Off-balance sheet items with a [10-20]% CCF in the LR CD</t>
  </si>
  <si>
    <t>Annex 12</t>
  </si>
  <si>
    <t>Off-balance sheet items with a 20% CCF in the LR CD</t>
  </si>
  <si>
    <t>Annex 11</t>
  </si>
  <si>
    <t>Off-balance sheet items with a 50% CCF in the LR CD</t>
  </si>
  <si>
    <t>Annex 10</t>
  </si>
  <si>
    <t>Off-balance sheet items with a [50-75]% CCF in the LR CD</t>
  </si>
  <si>
    <t>Annex 9</t>
  </si>
  <si>
    <t>Annex 15</t>
  </si>
  <si>
    <t>Deduction of eligible specific and general provisions from off-balance sheet items</t>
  </si>
  <si>
    <t>C) Alternative methods for derivative exposures</t>
  </si>
  <si>
    <t>Modified 
SA-CCR</t>
  </si>
  <si>
    <t>Annex 2</t>
  </si>
  <si>
    <t>Replacement cost (RC) without application of FX haircuts for currency mismatch on cash variation margin</t>
  </si>
  <si>
    <t>Replacement cost (RC) with application of FX haircuts for currency mismatch on cash variation margin</t>
  </si>
  <si>
    <t>D) Adjusted notional exposures for written credit derivatives</t>
  </si>
  <si>
    <t xml:space="preserve">Capped notional amount </t>
  </si>
  <si>
    <t>30−35</t>
  </si>
  <si>
    <t>Credit derivatives:</t>
  </si>
  <si>
    <t>Credit derivatives (protection sold)</t>
  </si>
  <si>
    <t>Credit derivatives (protection bought)</t>
  </si>
  <si>
    <t>Credit derivatives (protection sold less protection bought)</t>
  </si>
  <si>
    <t xml:space="preserve">Amount </t>
  </si>
  <si>
    <t>Trade date accounting Option B: amount of gross cash receivables less offsetting specified in Option B</t>
  </si>
  <si>
    <t>Initial margin required by bank from this counterparty</t>
  </si>
  <si>
    <t>Enforceability of netting and collateral agreements (select from list)</t>
  </si>
  <si>
    <t>Bank - 1</t>
  </si>
  <si>
    <t>Bank - 2</t>
  </si>
  <si>
    <t>Bank - 3</t>
  </si>
  <si>
    <t>Bank - 4</t>
  </si>
  <si>
    <t>Bank - 5</t>
  </si>
  <si>
    <t>Corporate - 1</t>
  </si>
  <si>
    <t>Corporate - 2</t>
  </si>
  <si>
    <t>Corporate - 3</t>
  </si>
  <si>
    <t>Corporate - 4</t>
  </si>
  <si>
    <t>Corporate - 5</t>
  </si>
  <si>
    <t>Insurance - 1</t>
  </si>
  <si>
    <t>Insurance - 2</t>
  </si>
  <si>
    <t>Insurance - 3</t>
  </si>
  <si>
    <t>Insurance - 4</t>
  </si>
  <si>
    <t>Insurance - 5</t>
  </si>
  <si>
    <t>Pension fund - 1</t>
  </si>
  <si>
    <t>Pension fund - 2</t>
  </si>
  <si>
    <t>Pension fund - 3</t>
  </si>
  <si>
    <t>Pension fund - 4</t>
  </si>
  <si>
    <t>Pension fund - 5</t>
  </si>
  <si>
    <t>Retail (individual client or group of sub-accounts) - 1</t>
  </si>
  <si>
    <t>Retail (individual client or group of sub-accounts) - 2</t>
  </si>
  <si>
    <t>Retail (individual client or group of sub-accounts) - 3</t>
  </si>
  <si>
    <t>Retail (individual client or group of sub-accounts) - 4</t>
  </si>
  <si>
    <t>Retail (individual client or group of sub-accounts) - 5</t>
  </si>
  <si>
    <t>Sovereign supranational or sovereign guaranteed - 1</t>
  </si>
  <si>
    <t>Sovereign supranational or sovereign guaranteed - 2</t>
  </si>
  <si>
    <t>Sovereign supranational or sovereign guaranteed - 3</t>
  </si>
  <si>
    <t>Sovereign supranational or sovereign guaranteed - 4</t>
  </si>
  <si>
    <t>Sovereign supranational or sovereign guaranteed - 5</t>
  </si>
  <si>
    <t>ETD derivatives - portfolio total across all clients (client leg only)</t>
  </si>
  <si>
    <t>OTC derivatives - portfolio total across all clients (client leg only)</t>
  </si>
  <si>
    <t>Bilateral derivatives - portfolio total across all counterparties</t>
  </si>
  <si>
    <t>Leverage exposure measure (including exposures captured under paragraph 28)</t>
  </si>
  <si>
    <t>using SA-CCR without an IM offset to PFE</t>
  </si>
  <si>
    <t>using SA-CCR with an IM offset to PFE</t>
  </si>
  <si>
    <t>Counterparty credit risk using SA-CCR</t>
  </si>
  <si>
    <t>Risk-weighted capital requirements</t>
  </si>
  <si>
    <t xml:space="preserve">Counterparty type as defined for risk-based capital purposes
(top 5 counterparties within each category below by IM received, where the number of top counterparties by IM received is less than 5 remaining rows should be completed for top counterparties by the leverage exposure measure calculated using the current Basel III leverage ratio framework)
</t>
  </si>
  <si>
    <t>Annex, 9, Option B</t>
  </si>
  <si>
    <t>Banks using settlement date accounting Option B: amount of gross commitments to pay for unsettled purchases less cash to be received for unsettled sales (ie offsetting specified in Option B)</t>
  </si>
  <si>
    <t>3) Bilateral derivatives with counterparties</t>
  </si>
  <si>
    <t>CVA using the standardised method</t>
  </si>
  <si>
    <t>B) Leverage ratio</t>
  </si>
  <si>
    <t>D</t>
  </si>
  <si>
    <t>a) General</t>
  </si>
  <si>
    <t>b) Credit risk mitigation</t>
  </si>
  <si>
    <t>Simple approach for financial collateral</t>
  </si>
  <si>
    <t>Comprehensive approach for financial collateral</t>
  </si>
  <si>
    <t>if yes: own estimates of haircuts</t>
  </si>
  <si>
    <t>if yes: repo VaR</t>
  </si>
  <si>
    <t>if yes: carve-out for repo style transactions</t>
  </si>
  <si>
    <t>if yes: explicit maturity adjustment</t>
  </si>
  <si>
    <t>Current Exposure Method</t>
  </si>
  <si>
    <t>Internal Model Method</t>
  </si>
  <si>
    <t>Standardised Method</t>
  </si>
  <si>
    <t>Direct credit substitutes (see paragraph 65 first bullet of proposed SA)</t>
  </si>
  <si>
    <t>Credit protection provided through first to default and second to default credit derivatives (see paragraph 74 of new SA)</t>
  </si>
  <si>
    <t>Financial institutions treated as corporates</t>
  </si>
  <si>
    <t>SFT exposures</t>
  </si>
  <si>
    <t>Cross product netting (ie dervatives and SFT exposures in same netting set)</t>
  </si>
  <si>
    <t>Exposures secured by other physical collateral</t>
  </si>
  <si>
    <t>Exposures secured by recieveables</t>
  </si>
  <si>
    <t>Exposures secured by CRE/RRE</t>
  </si>
  <si>
    <t>Exposures secured by financial collateral</t>
  </si>
  <si>
    <t>Fully unsecured exposures</t>
  </si>
  <si>
    <t>Corporate</t>
  </si>
  <si>
    <t>Mortgages</t>
  </si>
  <si>
    <t>Retail: Other retail</t>
  </si>
  <si>
    <t>Retail: Mortgages</t>
  </si>
  <si>
    <t>Retail: QRRE</t>
  </si>
  <si>
    <t>QRRE transactors</t>
  </si>
  <si>
    <t>QRRE revolvers</t>
  </si>
  <si>
    <t>Impact of portfolio migration in isolation</t>
  </si>
  <si>
    <t>5% floor on downturn component</t>
  </si>
  <si>
    <t>10% floor on downturn component</t>
  </si>
  <si>
    <t>5% fixed downturn component</t>
  </si>
  <si>
    <t>10% fixed downturn component</t>
  </si>
  <si>
    <t>Trade date accounting Option A: amount of gross cash receivables without any offsetting</t>
  </si>
  <si>
    <t>Settlement date accounting Option A: amount of gross commitments to pay for unsettled purchases</t>
  </si>
  <si>
    <t>16, Option A</t>
  </si>
  <si>
    <t>Foundation IRB approach: LGD parameter changes</t>
  </si>
  <si>
    <t>Advanced IRB approach: impact of parameter floors</t>
  </si>
  <si>
    <t>Use of cross-product netting rules</t>
  </si>
  <si>
    <t>Current</t>
  </si>
  <si>
    <t>SME treated as corporates</t>
  </si>
  <si>
    <t>Exposure post-CRM post-CCF (gross of financial collateral)</t>
  </si>
  <si>
    <t>SA exposures that arise from the current IRB exposures migrating to SA as proposed in IRB CD</t>
  </si>
  <si>
    <t>FIRB exposures that arise from migrating all AIRB exposures to FIRB (where FIRB is currently available)</t>
  </si>
  <si>
    <t>B) Proposed credit risk framework (ie after IRB CD implementation and SA CD implementation)</t>
  </si>
  <si>
    <t>A) Current credit risk framework (ie current IRB and standardised approaches)</t>
  </si>
  <si>
    <t>Off-balance sheet unsettled securities, commoditities and foreign exchange transactions (see paragraph 73 of new SA)</t>
  </si>
  <si>
    <t>External TLAC instruments issued directly by the G-SIB and subordinated to Excluded Liabilities</t>
  </si>
  <si>
    <t>External TLAC instruments issued directly by the G-SIB that are not subordinated to Excluded Liabilities but meet all other TLAC term sheet requirements</t>
  </si>
  <si>
    <t>Non-regulatory capital TLAC (excluding adjustments arising from regulatory capital)</t>
  </si>
  <si>
    <t>c) IRB options</t>
  </si>
  <si>
    <t>d) Counterparty credit risk</t>
  </si>
  <si>
    <t>Grandfathering of equity exposures in the banking book</t>
  </si>
  <si>
    <t>if yes: for equity holdings in enttities whose debt obligations receive a zero risk weight under the standardised approach to credit risk</t>
  </si>
  <si>
    <t>if yes: equity holding made under legislative programmes</t>
  </si>
  <si>
    <t>if yes: exclusion based on materiality</t>
  </si>
  <si>
    <t>Simple risk weight method for equity exposures in the banking book</t>
  </si>
  <si>
    <t>Internal models method for equity exposures in the banking book</t>
  </si>
  <si>
    <t>PD/LGD approach for equity exposures in the banking book</t>
  </si>
  <si>
    <t>Eligible purchased corporate receivables</t>
  </si>
  <si>
    <t>Eligible purchased retail receivables</t>
  </si>
  <si>
    <t>Permanent partial use of equity exposures in the banking book</t>
  </si>
  <si>
    <t>Supervisory slotting criteria approach for project finance (PF) exposures</t>
  </si>
  <si>
    <t>Supervisory slotting criteria approach for object finance (OF) exposures</t>
  </si>
  <si>
    <t>Supervisory slotting criteria approach for commodity finance (CF) exposures</t>
  </si>
  <si>
    <t>Supervisory slotting criteria approach for income-producing real estate (IPCRE) exposures</t>
  </si>
  <si>
    <t>Supervisory slotting criteria approach for high-volatility commercial real estate (HVCRE) exposures</t>
  </si>
  <si>
    <t>C) Additional information on exposures to central counterparties (CCPs)</t>
  </si>
  <si>
    <t>Floors</t>
  </si>
  <si>
    <t>PD (bp)</t>
  </si>
  <si>
    <t>Specific provisions</t>
  </si>
  <si>
    <t>General provisions</t>
  </si>
  <si>
    <t>Non-defaulted assets</t>
  </si>
  <si>
    <t>Defaulted assets</t>
  </si>
  <si>
    <t>of which: non-credit obligations</t>
  </si>
  <si>
    <t>of which: SME treated as retail</t>
  </si>
  <si>
    <t>Exposure-weighted average downturn LGD add-on</t>
  </si>
  <si>
    <t>Current EL amounts</t>
  </si>
  <si>
    <t>Fill in all IRB exposures under the proposed IRB migration, disregarding any other changes to the IRB framework (such as eg floors).</t>
  </si>
  <si>
    <t>Exposures secured by receivables</t>
  </si>
  <si>
    <t>Proposed supervisory haircuts and LGD values (Section 4.2.2 of IRB CD) and 5bp PD floor</t>
  </si>
  <si>
    <t>Exposure currently under CEM/SM or SA-CCR</t>
  </si>
  <si>
    <t>Exposure currently under IMM</t>
  </si>
  <si>
    <t>Current approaches</t>
  </si>
  <si>
    <t>Current approaches after SA-CCR has replaced CEM/SM</t>
  </si>
  <si>
    <t xml:space="preserve"> All non-retail AIRB exposures migrated to FIRB (excluding current FIRB exposures)</t>
  </si>
  <si>
    <t>Double default for corporate exposures</t>
  </si>
  <si>
    <t>Double default for retail exposures</t>
  </si>
  <si>
    <t>Recognition of conditional guarantees</t>
  </si>
  <si>
    <t>FIRB and supervisory slotting criteria approach</t>
  </si>
  <si>
    <t>Revised</t>
  </si>
  <si>
    <r>
      <t xml:space="preserve">Revised </t>
    </r>
    <r>
      <rPr>
        <b/>
        <sz val="10"/>
        <color rgb="FFAA322F"/>
        <rFont val="Segoe UI"/>
        <family val="2"/>
      </rPr>
      <t>without</t>
    </r>
    <r>
      <rPr>
        <b/>
        <sz val="10"/>
        <rFont val="Segoe UI"/>
        <family val="2"/>
      </rPr>
      <t xml:space="preserve"> 50% SA EAD floor</t>
    </r>
  </si>
  <si>
    <r>
      <t xml:space="preserve">Revised </t>
    </r>
    <r>
      <rPr>
        <b/>
        <sz val="10"/>
        <color rgb="FFAA322F"/>
        <rFont val="Segoe UI"/>
        <family val="2"/>
      </rPr>
      <t>with</t>
    </r>
    <r>
      <rPr>
        <b/>
        <sz val="10"/>
        <rFont val="Segoe UI"/>
        <family val="2"/>
      </rPr>
      <t xml:space="preserve"> 50% SA EAD floor</t>
    </r>
  </si>
  <si>
    <t>Corporate; of which:</t>
  </si>
  <si>
    <t>Currently under CEM/SM or SA-CCR</t>
  </si>
  <si>
    <t>Currently under IMM</t>
  </si>
  <si>
    <t>Currently under comprehensive approach (supervisory haircuts) CA(SH)</t>
  </si>
  <si>
    <t>Currently under comprehensive approach (own estimates) CA(OE)</t>
  </si>
  <si>
    <t>Currently under RepoVaR</t>
  </si>
  <si>
    <t>Notional amount (post-CRM)</t>
  </si>
  <si>
    <t>Forward asset purchases, forward deposits and partly paid shares (see paragraph 65 fourth bullet of new SA)</t>
  </si>
  <si>
    <t>Note issuance facilities (NIFs) and revolving underwriting facilities (RUFs) regardless of the maturity of the underlying facility (see paragraph 66 second bullet of new SA)</t>
  </si>
  <si>
    <t>Short-term self-liquidating trade letters of credit arising from the movement of goods (eg documentary credits collateralised by the underlying shipment), to both issuing and confirming banks (see paragraph 68 of new SA)</t>
  </si>
  <si>
    <t>Sale and repurchase agreements and assets sold with recourse, where the credit risk remains with the bank (see paragraph 65 second bullet of new SA)</t>
  </si>
  <si>
    <t>Off-balance sheet items not explicitly included in any other category (see paragraph 65 fifth bullet of new SA)</t>
  </si>
  <si>
    <t>Certain transaction-related contingent items (eg performance bonds, bid bonds, warranties and standby letters of credit related to particular transactions) (see paragraph 67 of new SA)</t>
  </si>
  <si>
    <t>Retail commitments that are unconditionally cancellable at any time by the bank without prior notice, or that effectively provide for automatic cancellation due to deterioration in a borrower’s creditworthiness (see paragraph 69 of new SA)</t>
  </si>
  <si>
    <t>Lending of securities or posting of securities as collateral (see paragraph 65 third bullet of new SA)</t>
  </si>
  <si>
    <t>of which: transactors</t>
  </si>
  <si>
    <t>of which: revolvers</t>
  </si>
  <si>
    <t>of which: amounts using IRB to calculate RWAs</t>
  </si>
  <si>
    <t>of which: amounts using SA to calculate RWAs</t>
  </si>
  <si>
    <t>Net income from derivatives trades with this counterparty</t>
  </si>
  <si>
    <r>
      <t xml:space="preserve">Exposures to non-qualifying CCPs </t>
    </r>
    <r>
      <rPr>
        <sz val="10"/>
        <color theme="1"/>
        <rFont val="Arial"/>
        <family val="2"/>
      </rPr>
      <t xml:space="preserve">– </t>
    </r>
    <r>
      <rPr>
        <sz val="10"/>
        <color theme="1"/>
        <rFont val="Segoe UI"/>
        <family val="2"/>
      </rPr>
      <t>interim requirements</t>
    </r>
  </si>
  <si>
    <t>Exposures to qualifying CCPs – final standards</t>
  </si>
  <si>
    <t>Exposures to non-qualifying CCPs – final standards</t>
  </si>
  <si>
    <t>Asset manager - 1</t>
  </si>
  <si>
    <t>Asset manager - 2</t>
  </si>
  <si>
    <t>Asset manager - 3</t>
  </si>
  <si>
    <t>Asset manager - 4</t>
  </si>
  <si>
    <t>Asset manager - 5</t>
  </si>
  <si>
    <r>
      <t xml:space="preserve">Large and mid-market </t>
    </r>
    <r>
      <rPr>
        <b/>
        <sz val="10"/>
        <color theme="1"/>
        <rFont val="Segoe UI"/>
        <family val="2"/>
      </rPr>
      <t>general</t>
    </r>
    <r>
      <rPr>
        <sz val="10"/>
        <color theme="1"/>
        <rFont val="Segoe UI"/>
        <family val="2"/>
      </rPr>
      <t xml:space="preserve"> corporates; of which:</t>
    </r>
  </si>
  <si>
    <t>Retail</t>
  </si>
  <si>
    <t>Eligible purchased receivables; of which:</t>
  </si>
  <si>
    <t>Proposed framework</t>
  </si>
  <si>
    <t>Check: EAD bound by floor should be ≤ total EAD</t>
  </si>
  <si>
    <t>A) Current framework floors</t>
  </si>
  <si>
    <t>LGD</t>
  </si>
  <si>
    <t>Check: EAD bound by floors should be ≤ total EAD</t>
  </si>
  <si>
    <t>B) Baseline proposal floors</t>
  </si>
  <si>
    <t>3) Baseline PD and LGD variant 1</t>
  </si>
  <si>
    <t>4) Baseline PD and LGD variant 2</t>
  </si>
  <si>
    <t>5) Baseline PD and LGD variant 3</t>
  </si>
  <si>
    <t>6) PD variant 1 and LGD variant 1</t>
  </si>
  <si>
    <t>7) PD variant 1 and LGD variant 2</t>
  </si>
  <si>
    <t>8) PD variant 1 and LGD variant 3</t>
  </si>
  <si>
    <t>9) PD variant 2 and LGD variant 1</t>
  </si>
  <si>
    <t>10) PD variant 2 and LGD variant 2</t>
  </si>
  <si>
    <t>11) PD variant 2 and LGD variant 3</t>
  </si>
  <si>
    <t>Check: RWA should be ≥ corresponding RWA in panel A</t>
  </si>
  <si>
    <t>Check: EL amounts should be ≥ corresponding EL amounts in panel A</t>
  </si>
  <si>
    <t>1) PD variant 1 and baseline LGD</t>
  </si>
  <si>
    <t>2) PD variant 2 and baseline LGD</t>
  </si>
  <si>
    <t>Check: RWA should be ≥ corresponding RWA in panel B</t>
  </si>
  <si>
    <t>Check: EL amounts should be ≥ corresponding EL amounts in panel B</t>
  </si>
  <si>
    <t>Check: RWA should be ≥ corresponding RWA in panel C1</t>
  </si>
  <si>
    <t>Check: EL amounts should be ≥ corresponding EL amounts in panel C1</t>
  </si>
  <si>
    <t>Check: RWA should be ≤ corresponding RWA in panel B</t>
  </si>
  <si>
    <t>Check: EL amounts should be ≤ corresponding EL amounts in panel B</t>
  </si>
  <si>
    <t>Check: RWA should be ≥ corresponding RWA in panel C4</t>
  </si>
  <si>
    <t>Check: EL amounts should be ≥ corresponding EL amounts in panel C4</t>
  </si>
  <si>
    <t>Check: RWA should be ≤ corresponding RWA in panel C1</t>
  </si>
  <si>
    <t>Check: EL amounts should be ≤ corresponding EL amounts in panel C1</t>
  </si>
  <si>
    <t>Check: RWA should be ≥ corresponding RWA in panel C7</t>
  </si>
  <si>
    <t>Check: EL amounts should be ≥ corresponding EL amounts in panel C7</t>
  </si>
  <si>
    <t>Check: RWA should be ≥ corresponding RWA in panel C6</t>
  </si>
  <si>
    <t>Check: EL amounts should be ≥ corresponding EL amounts in panel C6</t>
  </si>
  <si>
    <t>Check: RWA should be ≥ corresponding RWA in panel C10</t>
  </si>
  <si>
    <t>Check: EL amounts should be ≥ corresponding EL amounts in panel C10</t>
  </si>
  <si>
    <t>Check: RWA and EL amounts under the proposed revisions must not be lower than under the current framework</t>
  </si>
  <si>
    <t>Exposure (post-CRM post-CCF)</t>
  </si>
  <si>
    <t>B) Less conservative scenario = Baseline proposal but with LGD variant 1 for AIRB exposures</t>
  </si>
  <si>
    <t>C) More conservative scenario = Baseline proposal but with PD variant 2 and LGD variant 3</t>
  </si>
  <si>
    <r>
      <rPr>
        <b/>
        <sz val="10"/>
        <color rgb="FFAA322F"/>
        <rFont val="Segoe UI"/>
        <family val="2"/>
      </rPr>
      <t>Total</t>
    </r>
    <r>
      <rPr>
        <b/>
        <sz val="10"/>
        <color theme="1"/>
        <rFont val="Segoe UI"/>
        <family val="2"/>
      </rPr>
      <t xml:space="preserve"> SA exposures after migrating IRB exposures to SA as proposed in IRB CD (total means including current SA exposures)</t>
    </r>
  </si>
  <si>
    <t>Check: EL amounts ≤ current AIRB RWA</t>
  </si>
  <si>
    <t>Check: RWA ≤ current AIRB RWA</t>
  </si>
  <si>
    <t>Check: amount ≤ 5% floor</t>
  </si>
  <si>
    <r>
      <t xml:space="preserve">Check: amount ≤ 10% floor and </t>
    </r>
    <r>
      <rPr>
        <b/>
        <sz val="10"/>
        <color rgb="FFAA322F"/>
        <rFont val="Arial"/>
        <family val="2"/>
      </rPr>
      <t>≥</t>
    </r>
    <r>
      <rPr>
        <b/>
        <sz val="10"/>
        <color rgb="FFAA322F"/>
        <rFont val="Segoe UI"/>
        <family val="2"/>
      </rPr>
      <t xml:space="preserve"> 5% fixed</t>
    </r>
  </si>
  <si>
    <r>
      <t xml:space="preserve">Check: EL amounts </t>
    </r>
    <r>
      <rPr>
        <b/>
        <sz val="10"/>
        <color rgb="FFAA322F"/>
        <rFont val="Arial"/>
        <family val="2"/>
      </rPr>
      <t>≤</t>
    </r>
    <r>
      <rPr>
        <b/>
        <sz val="10"/>
        <color rgb="FFAA322F"/>
        <rFont val="Segoe UI"/>
        <family val="2"/>
      </rPr>
      <t xml:space="preserve"> panel A</t>
    </r>
  </si>
  <si>
    <r>
      <t xml:space="preserve">Check: RWA </t>
    </r>
    <r>
      <rPr>
        <b/>
        <sz val="10"/>
        <color rgb="FFAA322F"/>
        <rFont val="Arial"/>
        <family val="2"/>
      </rPr>
      <t>≤</t>
    </r>
    <r>
      <rPr>
        <b/>
        <sz val="10"/>
        <color rgb="FFAA322F"/>
        <rFont val="Segoe UI"/>
        <family val="2"/>
      </rPr>
      <t xml:space="preserve"> panel A</t>
    </r>
  </si>
  <si>
    <r>
      <t xml:space="preserve">Check: RWA </t>
    </r>
    <r>
      <rPr>
        <b/>
        <sz val="10"/>
        <color rgb="FFAA322F"/>
        <rFont val="Arial"/>
        <family val="2"/>
      </rPr>
      <t>≥</t>
    </r>
    <r>
      <rPr>
        <b/>
        <sz val="10"/>
        <color rgb="FFAA322F"/>
        <rFont val="Segoe UI"/>
        <family val="2"/>
      </rPr>
      <t xml:space="preserve"> panel A</t>
    </r>
  </si>
  <si>
    <r>
      <t xml:space="preserve">Check: EL amounts </t>
    </r>
    <r>
      <rPr>
        <b/>
        <sz val="10"/>
        <color rgb="FFAA322F"/>
        <rFont val="Arial"/>
        <family val="2"/>
      </rPr>
      <t>≥</t>
    </r>
    <r>
      <rPr>
        <b/>
        <sz val="10"/>
        <color rgb="FFAA322F"/>
        <rFont val="Segoe UI"/>
        <family val="2"/>
      </rPr>
      <t xml:space="preserve"> panel A</t>
    </r>
  </si>
  <si>
    <t>Sign conventions</t>
  </si>
  <si>
    <t>Capital charge</t>
  </si>
  <si>
    <t>Total current capital charge for market risk</t>
  </si>
  <si>
    <t>IMA for modelled desks</t>
  </si>
  <si>
    <t>SBA for non-modelled desks</t>
  </si>
  <si>
    <t>Total FRTB capital charge for market risk</t>
  </si>
  <si>
    <t>SBM (delta, vega, and curvature) - both non-securitisations and securitisations - (inclusive of diversification effect from GIRR)</t>
  </si>
  <si>
    <t>SBM (delta, vega, and curvature)</t>
  </si>
  <si>
    <t>Residual risk add-on</t>
  </si>
  <si>
    <t>DRC</t>
  </si>
  <si>
    <t>Non-modellable risk factors</t>
  </si>
  <si>
    <t>1) Current</t>
  </si>
  <si>
    <t>A) Bank-wide market risk capital charge (non-securitisations, securitisations (non-CTP) and securitisations (CTP))</t>
  </si>
  <si>
    <t>2) FRTB</t>
  </si>
  <si>
    <t>B) Granular FRTB</t>
  </si>
  <si>
    <t>Non-securitisations</t>
  </si>
  <si>
    <t>Securitisations (both CTP and non-CTP)</t>
  </si>
  <si>
    <t>Total SBA</t>
  </si>
  <si>
    <t>2) Data for IMA banks only</t>
  </si>
  <si>
    <t>1) SBA for all desks – applicable to all banks</t>
  </si>
  <si>
    <t>SBA for modelled desks</t>
  </si>
  <si>
    <t>Internal models approach</t>
  </si>
  <si>
    <r>
      <t xml:space="preserve">Standardised approach </t>
    </r>
    <r>
      <rPr>
        <sz val="10"/>
        <rFont val="Arial"/>
        <family val="2"/>
      </rPr>
      <t>–</t>
    </r>
    <r>
      <rPr>
        <sz val="10"/>
        <rFont val="Segoe UI"/>
        <family val="2"/>
      </rPr>
      <t xml:space="preserve"> applicable to all banks
IMA banks must only include risks that are not modelled</t>
    </r>
  </si>
  <si>
    <t>Internal models approach – standardised approach banks should enter zero</t>
  </si>
  <si>
    <t>Use AIRB Input Floors data</t>
  </si>
  <si>
    <t>Use IRB Portfolio Migration data</t>
  </si>
  <si>
    <t>Use IRB Proposed data</t>
  </si>
  <si>
    <t>Use IRB Current data</t>
  </si>
  <si>
    <t>Use AIRB LGD Downturn data</t>
  </si>
  <si>
    <t>Use FIRB Parameters data</t>
  </si>
  <si>
    <t>Use Other IRB Changes data</t>
  </si>
  <si>
    <t>Use Trading Book data</t>
  </si>
  <si>
    <t>Use IRB Questions</t>
  </si>
  <si>
    <r>
      <t xml:space="preserve">Trading book: </t>
    </r>
    <r>
      <rPr>
        <b/>
        <sz val="20"/>
        <color rgb="FFAA322F"/>
        <rFont val="Segoe UI"/>
        <family val="2"/>
      </rPr>
      <t>Current</t>
    </r>
    <r>
      <rPr>
        <b/>
        <sz val="20"/>
        <rFont val="Segoe UI"/>
        <family val="2"/>
      </rPr>
      <t xml:space="preserve"> standardised approach (optional at discretion of national supervisor)</t>
    </r>
  </si>
  <si>
    <t>Total GIRR</t>
  </si>
  <si>
    <t>Foreign Exchange Risk</t>
  </si>
  <si>
    <t>CIUs debt instruments</t>
  </si>
  <si>
    <t>Equity risk</t>
  </si>
  <si>
    <t>Foreign exchange risk</t>
  </si>
  <si>
    <t>Non-delta FX options</t>
  </si>
  <si>
    <t>Commodity risk</t>
  </si>
  <si>
    <t>Non-delta options commodity instruments</t>
  </si>
  <si>
    <t>A) Summary</t>
  </si>
  <si>
    <t>B) Granular data</t>
  </si>
  <si>
    <t>1) Interest rate risk</t>
  </si>
  <si>
    <t>COREP Data Point ID
(EU only)</t>
  </si>
  <si>
    <t>C18.00-001 TOTAL</t>
  </si>
  <si>
    <t>Total general interest rate risk</t>
  </si>
  <si>
    <t>Maturity ladder approach</t>
  </si>
  <si>
    <t>Duration-based approach</t>
  </si>
  <si>
    <t>SRS reference</t>
  </si>
  <si>
    <t>C212a</t>
  </si>
  <si>
    <t>–</t>
  </si>
  <si>
    <t>Total specific interest rate risk</t>
  </si>
  <si>
    <t>Non-securitisation debt instruments</t>
  </si>
  <si>
    <t>Securitisation instruments</t>
  </si>
  <si>
    <t>Correlation trading portfolio</t>
  </si>
  <si>
    <t>Particular Approach for position risk in CIUs</t>
  </si>
  <si>
    <t>Additional requirements for options (non-delta risks)</t>
  </si>
  <si>
    <t>Simplified method</t>
  </si>
  <si>
    <t>Delta plus approach - additional requirements for gamma risk</t>
  </si>
  <si>
    <t>Delta plus approach - additional requirements for vega risk</t>
  </si>
  <si>
    <t>Scenario matrix approach</t>
  </si>
  <si>
    <t>C214</t>
  </si>
  <si>
    <t>C234</t>
  </si>
  <si>
    <t>C231</t>
  </si>
  <si>
    <t>C217a</t>
  </si>
  <si>
    <t>2) Equity position risk</t>
  </si>
  <si>
    <t>C21.00 -001 TOTAL</t>
  </si>
  <si>
    <t>General risk</t>
  </si>
  <si>
    <t>Specific risk</t>
  </si>
  <si>
    <t>C212b</t>
  </si>
  <si>
    <t>C215</t>
  </si>
  <si>
    <t>C217b</t>
  </si>
  <si>
    <t>C217c</t>
  </si>
  <si>
    <t>C217d</t>
  </si>
  <si>
    <t>3) Foreign exchange risk</t>
  </si>
  <si>
    <t>Currencies closely correlated</t>
  </si>
  <si>
    <t>All other currencies (including CIUs treated as different currencies)</t>
  </si>
  <si>
    <t>Gold</t>
  </si>
  <si>
    <t>C22.00</t>
  </si>
  <si>
    <t>C216a</t>
  </si>
  <si>
    <t>C216b</t>
  </si>
  <si>
    <t>4) Commodity risk</t>
  </si>
  <si>
    <t>C216c</t>
  </si>
  <si>
    <t>C216d</t>
  </si>
  <si>
    <t>Non-delta options interest rate risk</t>
  </si>
  <si>
    <t>CIUs equity instruments</t>
  </si>
  <si>
    <t>Non-delta options equity instruments</t>
  </si>
  <si>
    <t>Total - Current standardised approach</t>
  </si>
  <si>
    <t>Summary table</t>
  </si>
  <si>
    <t>Risk class</t>
  </si>
  <si>
    <t>A) General interest rate risk (GIRR)</t>
  </si>
  <si>
    <t>Delta</t>
  </si>
  <si>
    <t>Medium correlations</t>
  </si>
  <si>
    <t>High correlations</t>
  </si>
  <si>
    <t>Low correlations</t>
  </si>
  <si>
    <t>Vega</t>
  </si>
  <si>
    <t>Curvature</t>
  </si>
  <si>
    <t>B) Credit spread risk (CSR): non-securitisations</t>
  </si>
  <si>
    <t>Total CSR non-securitisations</t>
  </si>
  <si>
    <t>C) Credit spread risk (CSR): Correlation trading portfolio</t>
  </si>
  <si>
    <t>Total CSR Correlation trading portfolio</t>
  </si>
  <si>
    <t>D) Credit spread risk (CSR): Securitisations (non CTP)</t>
  </si>
  <si>
    <t>Total CSR Securitisations (non CTP)</t>
  </si>
  <si>
    <t>E) Equity risk</t>
  </si>
  <si>
    <t>Total Equity risk</t>
  </si>
  <si>
    <t>F) Commodity risk</t>
  </si>
  <si>
    <t>Total Commodity risk</t>
  </si>
  <si>
    <t>G) Foreign exchange risk</t>
  </si>
  <si>
    <t>Total FX</t>
  </si>
  <si>
    <t>H) Default risk non-securitisations</t>
  </si>
  <si>
    <r>
      <t xml:space="preserve">Report </t>
    </r>
    <r>
      <rPr>
        <b/>
        <sz val="10"/>
        <rFont val="Segoe UI"/>
        <family val="2"/>
      </rPr>
      <t>only positive numbers</t>
    </r>
  </si>
  <si>
    <t>Credit quality</t>
  </si>
  <si>
    <t>JTD amount under each category</t>
  </si>
  <si>
    <t xml:space="preserve">Corporate </t>
  </si>
  <si>
    <t xml:space="preserve">Sovereign </t>
  </si>
  <si>
    <t>Municipalities and local authorities</t>
  </si>
  <si>
    <t>Long</t>
  </si>
  <si>
    <t>Short</t>
  </si>
  <si>
    <t>Equity and non-senior debt instruments</t>
  </si>
  <si>
    <t>Senior debt instruments</t>
  </si>
  <si>
    <t>AAA</t>
  </si>
  <si>
    <t>AA</t>
  </si>
  <si>
    <t>BBB</t>
  </si>
  <si>
    <t>BB</t>
  </si>
  <si>
    <t>CCC</t>
  </si>
  <si>
    <t>Defaulted</t>
  </si>
  <si>
    <t>Net JTD amount</t>
  </si>
  <si>
    <t>WtS</t>
  </si>
  <si>
    <t>Total default risk capital charge (non-securitisations)</t>
  </si>
  <si>
    <t>I) Non-correlation trading portfolio</t>
  </si>
  <si>
    <t>Securitisations (non CTP)</t>
  </si>
  <si>
    <t xml:space="preserve"> Approach to be applied based on the hierarchy</t>
  </si>
  <si>
    <t>Bond equivalent market value</t>
  </si>
  <si>
    <t>SEC-IRBA capital charge</t>
  </si>
  <si>
    <t>SEC-ERBA capital charge</t>
  </si>
  <si>
    <t>SEC-SA capital charge</t>
  </si>
  <si>
    <t>ABCP</t>
  </si>
  <si>
    <t>Asia</t>
  </si>
  <si>
    <t>Europe</t>
  </si>
  <si>
    <t>North America</t>
  </si>
  <si>
    <t>All other</t>
  </si>
  <si>
    <t>Auto Loans/Leases</t>
  </si>
  <si>
    <t>RMBS</t>
  </si>
  <si>
    <t>Credit Cards</t>
  </si>
  <si>
    <t>CMBS</t>
  </si>
  <si>
    <t>Collateralised Loan Obligations</t>
  </si>
  <si>
    <t>CDO-squared</t>
  </si>
  <si>
    <t>Small and Medium Enterprises</t>
  </si>
  <si>
    <t>Student loans</t>
  </si>
  <si>
    <t>Other: retail</t>
  </si>
  <si>
    <t>Other: wholesale</t>
  </si>
  <si>
    <t>All regions</t>
  </si>
  <si>
    <t>Total Default risk: Securitisations (non-CTP) by approach</t>
  </si>
  <si>
    <t>Total Default risk: Securitisations (non-CTP) capital charge</t>
  </si>
  <si>
    <t>J) Correlation trading portfolio</t>
  </si>
  <si>
    <t>Net Risk Weighted Amount with Hedge Benefit</t>
  </si>
  <si>
    <t>CDX North America IG</t>
  </si>
  <si>
    <t>Index Tranche</t>
  </si>
  <si>
    <t>Bespoke</t>
  </si>
  <si>
    <t>Non-Tranche Index</t>
  </si>
  <si>
    <t>Single Name</t>
  </si>
  <si>
    <t>iTraxx Europe IG</t>
  </si>
  <si>
    <t>CDX HY</t>
  </si>
  <si>
    <t>iTraxx XO</t>
  </si>
  <si>
    <t>LCDX (loan index)</t>
  </si>
  <si>
    <t>iTraxx LevX (loan index)</t>
  </si>
  <si>
    <t>Asia Corp</t>
  </si>
  <si>
    <t>Latin America Corp</t>
  </si>
  <si>
    <t>Other Regions Corp</t>
  </si>
  <si>
    <t>Major Sovereign (G7 and Western Europe)</t>
  </si>
  <si>
    <t>Other Sovereign</t>
  </si>
  <si>
    <t>Total of all other Indices for which net risk weighted amount is positive</t>
  </si>
  <si>
    <t>Total of all other Indices for which net risk weighted amount is negative</t>
  </si>
  <si>
    <t>Total Default risk: Correlation trading portfolio by approach</t>
  </si>
  <si>
    <t>Total Default risk: Correlation trading portfolio capital charge</t>
  </si>
  <si>
    <t>K) Residual risks add-on</t>
  </si>
  <si>
    <t>Global trading book</t>
  </si>
  <si>
    <t>Types of instruments</t>
  </si>
  <si>
    <t>Notional</t>
  </si>
  <si>
    <t>Instruments under paragraph 58(d) - exotic underlying</t>
  </si>
  <si>
    <t>Instruments under paragraph 58(e) - Other residual risks</t>
  </si>
  <si>
    <t>Paragraph 58(e)(i)</t>
  </si>
  <si>
    <t>Paragraph 58(e)(ii)</t>
  </si>
  <si>
    <t>Residual risks add-on</t>
  </si>
  <si>
    <t>Trading book: FRTB standardised approach (optional at discretion of national supervisor)</t>
  </si>
  <si>
    <t>Net value</t>
  </si>
  <si>
    <t>Reported unsettled financial asset purchases as OBS items with a 100% CCF?</t>
  </si>
  <si>
    <t>Of which: exempted legs associated with client-cleared trades or the provision of clearing services in a multi-level client services structure</t>
  </si>
  <si>
    <t>same reference name (non exempted)</t>
  </si>
  <si>
    <t>non-exempted: meeting all criteria of para 31</t>
  </si>
  <si>
    <t>E) Derivatives clearing services within a multi-level client structure</t>
  </si>
  <si>
    <t>SA-CCR without modification</t>
  </si>
  <si>
    <t>Check: total ≥ amounts associated with affiliated entities</t>
  </si>
  <si>
    <t>Exempted leg of derivatives for which the bank provides clearing services within a multi-level client structure: replacement cost (RC)</t>
  </si>
  <si>
    <t>Of which: associated with entities affiliated with the bank outside the scope of regulatory consolidation for which the bank acts as a clearing member</t>
  </si>
  <si>
    <t>Exempted leg of derivatives for which the bank provides clearing services within a multi-level client structure: potential future exposure (PFE)</t>
  </si>
  <si>
    <t>F) Pending settlement transactions</t>
  </si>
  <si>
    <t>G) Securities financing transactions</t>
  </si>
  <si>
    <t xml:space="preserve">Accounting balance sheet value </t>
  </si>
  <si>
    <t>Gross value (assuming no netting or CRM)</t>
  </si>
  <si>
    <t>Counterparty credit risk exposure</t>
  </si>
  <si>
    <t>Adjusted gross SFT assets</t>
  </si>
  <si>
    <t>Check: accounting ≤ gross value</t>
  </si>
  <si>
    <t>36-42</t>
  </si>
  <si>
    <t>SFTs reported on row 15 of Basel III monitoring template in the form of open repos</t>
  </si>
  <si>
    <t>Adjusted gross SFT assets assuming open repos were to be measured net when all other criteria of para 37 are met</t>
  </si>
  <si>
    <t>Netting</t>
  </si>
  <si>
    <t>Collateral</t>
  </si>
  <si>
    <t>Neither</t>
  </si>
  <si>
    <t>Enforceability of netting and collateral agreements</t>
  </si>
  <si>
    <t>using CEM</t>
  </si>
  <si>
    <t>Initial margin received by bank from this counterparty, of which:</t>
  </si>
  <si>
    <t>cash</t>
  </si>
  <si>
    <t>non-cash before haircut</t>
  </si>
  <si>
    <t>non-cash after haircut</t>
  </si>
  <si>
    <t>B) Current IRB exposures, applying final standards on equity investments in funds and SA-CCR</t>
  </si>
  <si>
    <t>A) Current IRB exposures, applying national rules in place at the reporting date</t>
  </si>
  <si>
    <t>EAD (post-CRM)</t>
  </si>
  <si>
    <t>Of which: EAD (post-CRM) bound by floors in current framework</t>
  </si>
  <si>
    <t>C) Sensitivity analysis</t>
  </si>
  <si>
    <t>Tests the impact of the proposed parameter floors and their sensitivity for AIRB exposures only and in isolation (ie no other changes, eg no portfolio migration).</t>
  </si>
  <si>
    <t>Unsecured portion of secured exposure</t>
  </si>
  <si>
    <t>Off-balance sheet securitisation exposures</t>
  </si>
  <si>
    <t>2) Over the counter derivatives (OTC) – client leg of QCCP cleared derivatives</t>
  </si>
  <si>
    <t>1) Exchange traded derivatives (ETD) – client leg of QCCP cleared derivatives</t>
  </si>
  <si>
    <t>of which: FIRB or AIRB</t>
  </si>
  <si>
    <t>Eligible purchased receivables</t>
  </si>
  <si>
    <t>of which:corporates</t>
  </si>
  <si>
    <t>of which:retail</t>
  </si>
  <si>
    <t>Error margin of tolerance</t>
  </si>
  <si>
    <r>
      <t xml:space="preserve">Check: Total EAD </t>
    </r>
    <r>
      <rPr>
        <b/>
        <sz val="10"/>
        <color rgb="FFAA322F"/>
        <rFont val="Arial"/>
        <family val="2"/>
      </rPr>
      <t>≥</t>
    </r>
    <r>
      <rPr>
        <b/>
        <sz val="10"/>
        <color rgb="FFAA322F"/>
        <rFont val="Segoe UI"/>
        <family val="2"/>
      </rPr>
      <t xml:space="preserve"> Total EAD in IRB Current, panel B</t>
    </r>
  </si>
  <si>
    <r>
      <t xml:space="preserve">Check: Total RWA </t>
    </r>
    <r>
      <rPr>
        <b/>
        <sz val="10"/>
        <color rgb="FFAA322F"/>
        <rFont val="Arial"/>
        <family val="2"/>
      </rPr>
      <t>≥</t>
    </r>
    <r>
      <rPr>
        <b/>
        <sz val="10"/>
        <color rgb="FFAA322F"/>
        <rFont val="Segoe UI"/>
        <family val="2"/>
      </rPr>
      <t xml:space="preserve"> Total RWA in IRB Current, panel B</t>
    </r>
  </si>
  <si>
    <r>
      <t xml:space="preserve">Check: Total EL amounts </t>
    </r>
    <r>
      <rPr>
        <b/>
        <sz val="10"/>
        <color rgb="FFAA322F"/>
        <rFont val="Arial"/>
        <family val="2"/>
      </rPr>
      <t>≥</t>
    </r>
    <r>
      <rPr>
        <b/>
        <sz val="10"/>
        <color rgb="FFAA322F"/>
        <rFont val="Segoe UI"/>
        <family val="2"/>
      </rPr>
      <t xml:space="preserve"> Total El amounts in IRB Current, panel B</t>
    </r>
  </si>
  <si>
    <t xml:space="preserve"> of which: with certain drawdown</t>
  </si>
  <si>
    <t xml:space="preserve"> of which: original maturity ≤ 1 year</t>
  </si>
  <si>
    <t xml:space="preserve"> of which: original maturity &gt; 1 year</t>
  </si>
  <si>
    <t xml:space="preserve"> of which: corporate commitment unconditionally cancellable at any time by bank without prior notice</t>
  </si>
  <si>
    <t xml:space="preserve"> of which: commitment to provide an off balance sheet facility</t>
  </si>
  <si>
    <t>Check: RWA should be ≥ corresponding RWA in panel C3</t>
  </si>
  <si>
    <t>Check: EL amounts should be ≥ corresponding EL amounts in panel C3</t>
  </si>
  <si>
    <t>Check: RWA should be ≥ corresponding RWA in panel C9</t>
  </si>
  <si>
    <t>Check: EL amounts should be ≥ corresponding EL amounts in panel C9</t>
  </si>
  <si>
    <t>1) Revenue threshold of 100mn</t>
  </si>
  <si>
    <t>2) Revenue threshold of 300mn</t>
  </si>
  <si>
    <t>D) Variants on the revenue threshold (using baseline PD and LGD floors as per panel A)</t>
  </si>
  <si>
    <t>Total current standardised approach exposures</t>
  </si>
  <si>
    <t>EAD and credit conversion factors (CCFs)</t>
  </si>
  <si>
    <t>Exposure amounts (post-CRM)</t>
  </si>
  <si>
    <t>Check: amount ≥ 5% floor</t>
  </si>
  <si>
    <r>
      <t xml:space="preserve">SA exposures that arise from </t>
    </r>
    <r>
      <rPr>
        <b/>
        <sz val="10"/>
        <color rgb="FFAA322F"/>
        <rFont val="Segoe UI"/>
        <family val="2"/>
      </rPr>
      <t>all</t>
    </r>
    <r>
      <rPr>
        <b/>
        <sz val="10"/>
        <color theme="1"/>
        <rFont val="Segoe UI"/>
        <family val="2"/>
      </rPr>
      <t xml:space="preserve"> current IRB exposures migrating to SA and no CCR exposure modelling (ie all modelling removed)</t>
    </r>
  </si>
  <si>
    <t>Check: Compare EAD with panel A</t>
  </si>
  <si>
    <t>Check: Compare RWA and EL amounts with panel A</t>
  </si>
  <si>
    <t>E</t>
  </si>
  <si>
    <t>C) IRB Current</t>
  </si>
  <si>
    <t>D) IRB Proposed</t>
  </si>
  <si>
    <t>of which: supervisory slotting criteria approach</t>
  </si>
  <si>
    <t>Less conservative scenario = Baseline proposal but with LGD variant 1 for AIRB exposures</t>
  </si>
  <si>
    <t>C</t>
  </si>
  <si>
    <t>More conservative scenario = Baseline proposal but with PD variant 2 and LGD variant 3</t>
  </si>
  <si>
    <t>D1</t>
  </si>
  <si>
    <t>D2</t>
  </si>
  <si>
    <t>AIRB fully unsecured, non-defaulted exposures only: Floored and fixed downturn component of LGD</t>
  </si>
  <si>
    <t>Variants on the revenue threshold (using baseline PD and LGD floors as per panel A)</t>
  </si>
  <si>
    <t>F) AIRB LGD Downturn</t>
  </si>
  <si>
    <t>G) FIRB Parameters</t>
  </si>
  <si>
    <t>H) Other IRB changes</t>
  </si>
  <si>
    <t>I) TB</t>
  </si>
  <si>
    <t>A2</t>
  </si>
  <si>
    <t>E) AIRB Input Floors</t>
  </si>
  <si>
    <t>C1</t>
  </si>
  <si>
    <t>C2</t>
  </si>
  <si>
    <t>C3</t>
  </si>
  <si>
    <t>C4</t>
  </si>
  <si>
    <t>C5</t>
  </si>
  <si>
    <t>C6</t>
  </si>
  <si>
    <t>C7</t>
  </si>
  <si>
    <t>C8</t>
  </si>
  <si>
    <t>C9</t>
  </si>
  <si>
    <t>C10</t>
  </si>
  <si>
    <t>C11</t>
  </si>
  <si>
    <t>of which:
EAD (post-CRM) bound by PD floor</t>
  </si>
  <si>
    <t>Impact of commitment definition</t>
  </si>
  <si>
    <t>Application of approaches to calculating exposure amounts/EAD, RWA and EL amounts where applicable, as specified below</t>
  </si>
  <si>
    <t>Probability of default estimation (Section 4.1 of IRB CD)</t>
  </si>
  <si>
    <t>Exposures where unsecured LGD can be modelled, but collateral effect cannot (Section 4.2.5 of IRB CD)</t>
  </si>
  <si>
    <t>Recognition of guarantees and credit derivatives in PD estimates (first bullet of Section 4.5 of IRB CD)</t>
  </si>
  <si>
    <t>Treatment of conditional guarantees (third bullet of Section 4.5 of IRB CD)</t>
  </si>
  <si>
    <t>Own estimates of financial haircuts under FIRB (fourth bullet of Section 4.5 of IRB CD)</t>
  </si>
  <si>
    <t>Removal of nth-to-default credit derivatives for FIRB (sixth bullet of Section 4.5 of IRB CD)</t>
  </si>
  <si>
    <t>Removal of nth-to-default credit derivatives for AIRB, except first-to default (sixth bullet of Section 4.5 of IRB CD)</t>
  </si>
  <si>
    <t>Current FIRB framework with the addition of 5 bp PD floor</t>
  </si>
  <si>
    <t>Current FIRB framework with the addition of 10 bp PD floor</t>
  </si>
  <si>
    <t>Proposed supervisory haircuts and LGD values (Section 4.2.2 of IRB CD) and 10 bp PD floor</t>
  </si>
  <si>
    <t>Current FIRB framework with use of the existing 3 bp PD floor</t>
  </si>
  <si>
    <t>Proposed supervisory haircuts and LGD values (Section 4.2.2 of IRB CD) and current 3 bp PD floor</t>
  </si>
  <si>
    <t>A) On-balance sheet exposures, treatment of provisions/loan-loss reserves for on-balance sheet exposures and prudential valuation adjustments</t>
  </si>
  <si>
    <t>H) Additional data on the Basel III leverage ratio and risk-weighted capital requirements for types of derivatives counterparties</t>
  </si>
  <si>
    <t>Of which: EAD (post-CRM) bound by floors in columns C and D</t>
  </si>
  <si>
    <t>Particular approach for position risk in CIUs</t>
  </si>
  <si>
    <t>C23.00</t>
  </si>
  <si>
    <r>
      <rPr>
        <sz val="11"/>
        <rFont val="Segoe UI"/>
        <family val="2"/>
      </rPr>
      <t xml:space="preserve">Report </t>
    </r>
    <r>
      <rPr>
        <b/>
        <sz val="10"/>
        <rFont val="Segoe UI"/>
        <family val="2"/>
      </rPr>
      <t>only positive numbers</t>
    </r>
  </si>
  <si>
    <t>Internal ratings-based approach</t>
  </si>
  <si>
    <t>External ratings-based approach</t>
  </si>
  <si>
    <t>Migration in isolation (as proposed in IRB CD)</t>
  </si>
  <si>
    <t>Exposure amounts or EAD (post-CRM)</t>
  </si>
  <si>
    <t>Use EAD CCF data</t>
  </si>
  <si>
    <t>Use Trading Book SA Current data</t>
  </si>
  <si>
    <t>Use Trading Book SA FRTB data</t>
  </si>
  <si>
    <t>A) Standardised approach exposures (excluding sovereign exposures)</t>
  </si>
  <si>
    <t>B) IRB exposures (excluding sovereign exposures)</t>
  </si>
  <si>
    <t>EU-specific panels</t>
  </si>
  <si>
    <r>
      <t xml:space="preserve">2) PD variant 2 </t>
    </r>
    <r>
      <rPr>
        <b/>
        <sz val="13"/>
        <rFont val="Arial"/>
        <family val="2"/>
      </rPr>
      <t>–</t>
    </r>
    <r>
      <rPr>
        <b/>
        <sz val="13"/>
        <rFont val="Segoe UI"/>
        <family val="2"/>
      </rPr>
      <t xml:space="preserve"> Impact of PD floors in isolation</t>
    </r>
  </si>
  <si>
    <t>1) PD variant 1 – Impact of PD floors in isolation</t>
  </si>
  <si>
    <t>D) Baseline proposal – Impact of PD floors in isolation (EU-specific)</t>
  </si>
  <si>
    <t>Check: RWA should be ≥ corresponding RWA in panel E1</t>
  </si>
  <si>
    <t>Check: EL amounts should be ≥ corresponding EL amounts in panel E1</t>
  </si>
  <si>
    <t>Check: RWA should be ≥ corresponding RWA in panel D</t>
  </si>
  <si>
    <t>Check: EL amounts should be ≥ corresponding EL amounts in panel D</t>
  </si>
  <si>
    <t>E) Sensitivity analysis (EU-specific)</t>
  </si>
  <si>
    <t>SA-CVA under option A</t>
  </si>
  <si>
    <t>SA-CVA and IMA-CVA under option A</t>
  </si>
  <si>
    <t>SA-CVA under option B</t>
  </si>
  <si>
    <t>SA-CVA and IMA-CVA under option B</t>
  </si>
  <si>
    <t>SA-CVA under options A amd B</t>
  </si>
  <si>
    <t>SA-CVA and IMA-CVA under options A and B</t>
  </si>
  <si>
    <t>Approaches of the FRTB-CVA framework implemented</t>
  </si>
  <si>
    <t>Check: EAD bound by floors should be ≥ corresponding EAD in panel A</t>
  </si>
  <si>
    <t>Check: EAD bound by floors should be ≥ corresponding EAD in panel B</t>
  </si>
  <si>
    <t>Check: EAD bound by floors should be ≥ corresponding EAD in panel C1</t>
  </si>
  <si>
    <t>Check: EAD bound by floors should be ≤ corresponding EAD in panel B</t>
  </si>
  <si>
    <t>Check: EAD bound by floors should be ≥ corresponding EAD in panel C3</t>
  </si>
  <si>
    <t>Check: EAD bound by floors should be ≥ corresponding EAD in panel C4</t>
  </si>
  <si>
    <t>Check: EAD bound by floors should be ≤ corresponding EAD in panel C1</t>
  </si>
  <si>
    <t>Check: EAD bound by floors should be ≥ corresponding EAD in panel C6</t>
  </si>
  <si>
    <t>Check: EAD bound by floors should be ≥ corresponding EAD in panel C7</t>
  </si>
  <si>
    <t>Check: EAD bound by floors should be ≥ corresponding EAD in panel C9</t>
  </si>
  <si>
    <t>Check: EAD bound by floors should be ≥ corresponding EAD in panel C10</t>
  </si>
  <si>
    <t>Check: EAD bound by floors should be ≥ corresponding EAD in panel D</t>
  </si>
  <si>
    <t>Check: EAD bound by floors should be ≥ corresponding EAD in panel E1</t>
  </si>
  <si>
    <t>Trading book: overall minimum capital requirements (8% RWA)</t>
  </si>
  <si>
    <t>Commitments, regardless of the maturity of the underlying facility, unless they qualify for a lower CCF (see paragraph 66 first bullet of new SA), excluding amounts reported in row 26 (ie unconditionally cancellable retail commitments)</t>
  </si>
  <si>
    <t>of which: Corporates</t>
  </si>
  <si>
    <t xml:space="preserve">Eligible purchased receivables </t>
  </si>
  <si>
    <t>Check: credit derivatives are consistently filled-in (see reporting instructions for more details)</t>
  </si>
  <si>
    <t>large corporates (assets &gt;€50bn)</t>
  </si>
  <si>
    <t>mid-sized corporates (assets ≤€50bn, revenues &gt;€200mn)</t>
  </si>
  <si>
    <t>mid-sized corporates (assets ≤€50bn, revenues ≤€200mn)</t>
  </si>
  <si>
    <t>A) PD floor = 3 bp (ie current floor)</t>
  </si>
  <si>
    <t>B) PD floor = 5 bp (ie baseline proposed floor)</t>
  </si>
  <si>
    <t>C) PD floor = 10 bp (ie PD variant 1)</t>
  </si>
  <si>
    <r>
      <t xml:space="preserve">Tests the impact of the proposed </t>
    </r>
    <r>
      <rPr>
        <sz val="10"/>
        <rFont val="Segoe UI"/>
        <family val="2"/>
      </rPr>
      <t>PD floors, supervisory haircuts, and LGD values for FIRB exposures only and in isolation (ie no other changes, eg no portfolio migration)</t>
    </r>
  </si>
  <si>
    <t>Check: Compare with full FIRB migration</t>
  </si>
  <si>
    <t>Removal of double default treatment (second bullet of Section 4.5 of IRB CD)</t>
  </si>
  <si>
    <t>Report only positive numbers. Enter '0' in every yellow cell for which the bank has no exposure.</t>
  </si>
  <si>
    <t>Exemption applied in previous reporting for the SA-CCR or modified SA-CCR?</t>
  </si>
  <si>
    <t>Cash pooling transactions</t>
  </si>
  <si>
    <t>Of which: cash pooling transactions that meet the criteria of para 17</t>
  </si>
  <si>
    <t>Off-balance sheet items with a 100% CCF in the LR CD including Option A for unsettled financial asset purchases</t>
  </si>
  <si>
    <t>Off-balance sheet items with a 100% CCF in the LR CD including Option B for unsettled financial asset purchases</t>
  </si>
  <si>
    <t>Investment fund - 1</t>
  </si>
  <si>
    <t>Investment fund - 2</t>
  </si>
  <si>
    <t>Investment fund - 3</t>
  </si>
  <si>
    <t>Investment fund - 4</t>
  </si>
  <si>
    <t>Investment fund - 5</t>
  </si>
  <si>
    <t>CRM: Non-zero RW for exposures fully secured by financial collateral</t>
  </si>
  <si>
    <t>A) Exposures fully secured by financial collateral: repo-style transactions eligible for the zero haircut treatment under paragraph 170 of the Basel II accord</t>
  </si>
  <si>
    <t>B) Exposures fully secured by financial collateral: all other</t>
  </si>
  <si>
    <t>3) Approaches to market risk</t>
  </si>
  <si>
    <t>FRTB definition of TB-BB boundary</t>
  </si>
  <si>
    <t>Current standardised measurement method (SMM)</t>
  </si>
  <si>
    <t>Current internal models approach (IMA)</t>
  </si>
  <si>
    <t>FRTB standardised approach</t>
  </si>
  <si>
    <t>Baseline proposal</t>
  </si>
  <si>
    <t>of which: default fund contributions</t>
  </si>
  <si>
    <t>of which: trade exposures based on IMM (or other models, including for SFTs)</t>
  </si>
  <si>
    <t>of which: trade exposures based on CEM/SM (or CA(SH) for SFTs)</t>
  </si>
  <si>
    <t>of which: trade exposures based on SA-CCR (or CA(SH) for SFTs)</t>
  </si>
  <si>
    <t>FRTB internal models approach (IMA)</t>
  </si>
  <si>
    <t>Use CCR data</t>
  </si>
  <si>
    <t>Use CRM data</t>
  </si>
  <si>
    <t>IMCC (across all asset classes, with full diversification)</t>
  </si>
  <si>
    <t>large corporates (assets &gt; EUR 50bn)</t>
  </si>
  <si>
    <t>mid-sized corporates (assets ≤ EUR 50bn, revenues &gt;EUR 200mn)</t>
  </si>
  <si>
    <t>mid-sized corporates (assets ≤ EUR 50bn, revenues ≤ EUR 200mn)</t>
  </si>
  <si>
    <t>mid-sized corporates (assets ≤ EUR 50bn, revenues &gt;EUR 100mn)</t>
  </si>
  <si>
    <t>mid-sized corporates (assets ≤ EUR 50bn, revenues ≤ EUR 100mn)</t>
  </si>
  <si>
    <t>mid-sized corporates (assets ≤ EUR 50bn, revenues &gt;EUR 300mn)</t>
  </si>
  <si>
    <t>mid-sized corporates (assets ≤ EUR 50bn, revenues ≤ EUR 300mn)</t>
  </si>
  <si>
    <t>large corporates (assets &gt;EUR 50bn)</t>
  </si>
  <si>
    <t>mid-sized corporates (assets ≤ EUR50bn, revenues &gt; EUR200mn)</t>
  </si>
  <si>
    <t>mid-sized corporates (assets ≤ EUR50bn, revenues ≤ EUR200mn)</t>
  </si>
  <si>
    <r>
      <t xml:space="preserve">This worksheet gathers data on the current capital charges under the standardised approach for the trading book. The capital charge in the summary table is the market risk capital charge for the positions where the bank is using </t>
    </r>
    <r>
      <rPr>
        <b/>
        <sz val="10"/>
        <rFont val="Segoe UI"/>
        <family val="2"/>
      </rPr>
      <t xml:space="preserve">only </t>
    </r>
    <r>
      <rPr>
        <sz val="10"/>
        <rFont val="Segoe UI"/>
        <family val="2"/>
      </rPr>
      <t>the standardised approach. This worksheet may be filled in by using regulatory reporting data as indicated by the COREP data point ID/SRS reference.</t>
    </r>
  </si>
  <si>
    <t>This worksheet gathers data on the standardised approach for the trading book. The capital charge in the summary table would be the market risks capital charge for the positions where the bank is using only the standardised approach. The scope of the positions included should be exactly the same as the one applied in the "TB SA Current" worksheet.</t>
  </si>
  <si>
    <t>PD (bp)*</t>
  </si>
  <si>
    <t>LGD*</t>
  </si>
  <si>
    <r>
      <rPr>
        <vertAlign val="superscript"/>
        <sz val="10"/>
        <rFont val="Segoe UI"/>
        <family val="2"/>
      </rPr>
      <t>*</t>
    </r>
    <r>
      <rPr>
        <sz val="10"/>
        <rFont val="Segoe UI"/>
        <family val="2"/>
      </rPr>
      <t xml:space="preserve"> Floor implementation and levels according to national implementation.</t>
    </r>
  </si>
  <si>
    <r>
      <t xml:space="preserve">Trade exposures to non-qualifying CCPs </t>
    </r>
    <r>
      <rPr>
        <sz val="10"/>
        <color theme="1"/>
        <rFont val="Arial"/>
        <family val="2"/>
      </rPr>
      <t>–</t>
    </r>
    <r>
      <rPr>
        <sz val="10"/>
        <color theme="1"/>
        <rFont val="Segoe UI"/>
        <family val="2"/>
      </rPr>
      <t xml:space="preserve"> final standard fully based on SA-CCR/CA(SH)</t>
    </r>
  </si>
  <si>
    <r>
      <t xml:space="preserve">Trade exposures to qualifying CCPs </t>
    </r>
    <r>
      <rPr>
        <sz val="10"/>
        <color theme="1"/>
        <rFont val="Arial"/>
        <family val="2"/>
      </rPr>
      <t>–</t>
    </r>
    <r>
      <rPr>
        <sz val="10"/>
        <color theme="1"/>
        <rFont val="Segoe UI"/>
        <family val="2"/>
      </rPr>
      <t xml:space="preserve"> final standard fully based on SA-CCR/CA(SH)</t>
    </r>
  </si>
  <si>
    <t xml:space="preserve">The Basel III implementation monitoring workbook available for download on the Committee’s website is for information purposes only. While the structure of the workbooks used for this data collection exercise is the same in all participating countries, it is important that banks only use the workbook obtained from their respective national supervisory agency to submit their returns. Only these workbooks are adjusted to reflect the particularities of the regulatory frameworks in participating countries. </t>
  </si>
  <si>
    <t>0S1</t>
  </si>
  <si>
    <t>S1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</si>
</sst>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quot;Sfr.&quot;* #,##0_);_(&quot;Sfr.&quot;* \(#,##0\);_(&quot;Sfr.&quot;* &quot;-&quot;_);_(@_)"/>
    <numFmt numFmtId="165" formatCode="_(* #,##0_);_(* \(#,##0\);_(* &quot;-&quot;_);_(@_)"/>
    <numFmt numFmtId="166" formatCode="_(&quot;Sfr.&quot;* #,##0.00_);_(&quot;Sfr.&quot;* \(#,##0.00\);_(&quot;Sfr.&quot;* &quot;-&quot;??_);_(@_)"/>
    <numFmt numFmtId="167" formatCode="_(* #,##0.00_);_(* \(#,##0.00\);_(* &quot;-&quot;??_);_(@_)"/>
    <numFmt numFmtId="168" formatCode="0.0"/>
    <numFmt numFmtId="169" formatCode="0.00000"/>
    <numFmt numFmtId="170" formatCode="0.0000"/>
    <numFmt numFmtId="171" formatCode="0.0000%"/>
    <numFmt numFmtId="172" formatCode="yyyy\-mm\-dd;@"/>
    <numFmt numFmtId="173" formatCode="[&gt;0]General"/>
    <numFmt numFmtId="174" formatCode="&quot;Yes&quot;;[Red]&quot;No&quot;"/>
    <numFmt numFmtId="175" formatCode="0.0%"/>
  </numFmts>
  <fonts count="63" x14ac:knownFonts="1">
    <font>
      <sz val="10"/>
      <name val="Segoe UI"/>
      <family val="2"/>
    </font>
    <font>
      <sz val="11"/>
      <color theme="1"/>
      <name val="Arial"/>
      <family val="2"/>
    </font>
    <font>
      <sz val="10"/>
      <name val="Arial"/>
      <family val="2"/>
    </font>
    <font>
      <b/>
      <sz val="10"/>
      <name val="Arial"/>
      <family val="2"/>
    </font>
    <font>
      <sz val="8"/>
      <name val="Arial"/>
      <family val="2"/>
    </font>
    <font>
      <b/>
      <sz val="18"/>
      <color theme="3"/>
      <name val="Cambria"/>
      <family val="2"/>
      <scheme val="major"/>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0"/>
      <color rgb="FFAA322F"/>
      <name val="Arial"/>
      <family val="2"/>
    </font>
    <font>
      <sz val="11"/>
      <color theme="0"/>
      <name val="Arial"/>
      <family val="2"/>
    </font>
    <font>
      <b/>
      <sz val="20"/>
      <name val="Segoe UI"/>
      <family val="2"/>
    </font>
    <font>
      <sz val="14"/>
      <name val="Segoe UI"/>
      <family val="2"/>
    </font>
    <font>
      <sz val="10"/>
      <name val="Segoe UI"/>
      <family val="2"/>
    </font>
    <font>
      <b/>
      <sz val="12"/>
      <name val="Segoe UI"/>
      <family val="2"/>
    </font>
    <font>
      <b/>
      <sz val="10"/>
      <name val="Segoe UI"/>
      <family val="2"/>
    </font>
    <font>
      <sz val="10"/>
      <color rgb="FFAA322F"/>
      <name val="Segoe UI"/>
      <family val="2"/>
    </font>
    <font>
      <b/>
      <sz val="10"/>
      <color rgb="FFAA322F"/>
      <name val="Segoe UI"/>
      <family val="2"/>
    </font>
    <font>
      <b/>
      <sz val="13"/>
      <name val="Segoe UI"/>
      <family val="2"/>
    </font>
    <font>
      <sz val="10"/>
      <color indexed="9"/>
      <name val="Segoe UI"/>
      <family val="2"/>
    </font>
    <font>
      <b/>
      <sz val="13"/>
      <color theme="3"/>
      <name val="Arial"/>
      <family val="2"/>
    </font>
    <font>
      <sz val="13"/>
      <name val="Segoe UI"/>
      <family val="2"/>
    </font>
    <font>
      <b/>
      <sz val="10"/>
      <color rgb="FFAA322F"/>
      <name val="Cambria"/>
      <family val="1"/>
    </font>
    <font>
      <sz val="11"/>
      <color theme="0"/>
      <name val="Calibri"/>
      <family val="2"/>
      <scheme val="minor"/>
    </font>
    <font>
      <b/>
      <sz val="13"/>
      <color rgb="FFC00000"/>
      <name val="Segoe UI"/>
      <family val="2"/>
    </font>
    <font>
      <b/>
      <sz val="10"/>
      <name val="Segoe UI Semibold"/>
      <family val="2"/>
    </font>
    <font>
      <b/>
      <sz val="20"/>
      <name val="Arial"/>
      <family val="2"/>
    </font>
    <font>
      <sz val="10"/>
      <color theme="1"/>
      <name val="Arial"/>
      <family val="2"/>
    </font>
    <font>
      <b/>
      <sz val="14"/>
      <name val="Segoe UI"/>
      <family val="2"/>
    </font>
    <font>
      <sz val="8"/>
      <name val="Segoe UI"/>
      <family val="2"/>
    </font>
    <font>
      <b/>
      <sz val="10"/>
      <color theme="1"/>
      <name val="Segoe UI"/>
      <family val="2"/>
    </font>
    <font>
      <sz val="10"/>
      <color rgb="FFC00000"/>
      <name val="Segoe UI"/>
      <family val="2"/>
    </font>
    <font>
      <b/>
      <u/>
      <sz val="10"/>
      <name val="Segoe UI"/>
      <family val="2"/>
    </font>
    <font>
      <sz val="13"/>
      <name val="Arial"/>
      <family val="2"/>
    </font>
    <font>
      <b/>
      <sz val="13"/>
      <name val="Arial"/>
      <family val="2"/>
    </font>
    <font>
      <sz val="10"/>
      <color indexed="17"/>
      <name val="Segoe UI"/>
      <family val="2"/>
    </font>
    <font>
      <sz val="10"/>
      <color rgb="FFAA322F"/>
      <name val="Calibri"/>
      <family val="2"/>
    </font>
    <font>
      <sz val="10"/>
      <color theme="0"/>
      <name val="Segoe UI"/>
      <family val="2"/>
    </font>
    <font>
      <sz val="10"/>
      <color theme="1"/>
      <name val="Segoe UI"/>
      <family val="2"/>
    </font>
    <font>
      <sz val="10"/>
      <color theme="1"/>
      <name val="Calibri"/>
      <family val="2"/>
    </font>
    <font>
      <b/>
      <sz val="10"/>
      <color theme="0" tint="-0.34998626667073579"/>
      <name val="Segoe UI"/>
      <family val="2"/>
    </font>
    <font>
      <sz val="12"/>
      <name val="Segoe UI"/>
      <family val="2"/>
    </font>
    <font>
      <b/>
      <u/>
      <sz val="13"/>
      <name val="Segoe UI"/>
      <family val="2"/>
    </font>
    <font>
      <b/>
      <sz val="11"/>
      <color theme="1"/>
      <name val="Calibri"/>
      <family val="2"/>
      <charset val="238"/>
      <scheme val="minor"/>
    </font>
    <font>
      <b/>
      <sz val="11"/>
      <name val="Segoe UI"/>
      <family val="2"/>
    </font>
    <font>
      <b/>
      <sz val="9"/>
      <name val="Segoe UI"/>
      <family val="2"/>
    </font>
    <font>
      <sz val="10"/>
      <color rgb="FFFF0000"/>
      <name val="Segoe UI"/>
      <family val="2"/>
    </font>
    <font>
      <b/>
      <sz val="10"/>
      <color rgb="FFAA322F"/>
      <name val="Arial"/>
      <family val="2"/>
    </font>
    <font>
      <b/>
      <sz val="20"/>
      <color rgb="FFAA322F"/>
      <name val="Segoe UI"/>
      <family val="2"/>
    </font>
    <font>
      <i/>
      <sz val="10"/>
      <name val="Segoe UI"/>
      <family val="2"/>
    </font>
    <font>
      <sz val="11"/>
      <color theme="1"/>
      <name val="Segoe UI"/>
      <family val="2"/>
    </font>
    <font>
      <sz val="11"/>
      <color rgb="FFFF0000"/>
      <name val="Segoe UI"/>
      <family val="2"/>
    </font>
    <font>
      <sz val="11"/>
      <name val="Segoe UI"/>
      <family val="2"/>
    </font>
    <font>
      <vertAlign val="superscript"/>
      <sz val="10"/>
      <name val="Segoe UI"/>
      <family val="2"/>
    </font>
    <font>
      <b/>
      <sz val="16"/>
      <name val="Arial"/>
      <family val="2"/>
    </font>
  </fonts>
  <fills count="52">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D5D6D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5" tint="0.39994506668294322"/>
        <bgColor indexed="4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C72"/>
        <bgColor indexed="64"/>
      </patternFill>
    </fill>
    <fill>
      <patternFill patternType="solid">
        <fgColor rgb="FFFFEC72"/>
        <bgColor indexed="45"/>
      </patternFill>
    </fill>
    <fill>
      <patternFill patternType="solid">
        <fgColor rgb="FFEAA121"/>
        <bgColor indexed="64"/>
      </patternFill>
    </fill>
    <fill>
      <patternFill patternType="solid">
        <fgColor rgb="FFD8E4B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rgb="FF8BB19A"/>
        <bgColor indexed="64"/>
      </patternFill>
    </fill>
    <fill>
      <patternFill patternType="solid">
        <fgColor indexed="47"/>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CBDBC"/>
      </left>
      <right style="thin">
        <color rgb="FFBCBDBC"/>
      </right>
      <top style="thin">
        <color indexed="64"/>
      </top>
      <bottom style="thin">
        <color indexed="64"/>
      </bottom>
      <diagonal/>
    </border>
    <border>
      <left style="thin">
        <color rgb="FFBCBDBC"/>
      </left>
      <right style="thin">
        <color rgb="FFBCBDBC"/>
      </right>
      <top style="thin">
        <color indexed="64"/>
      </top>
      <bottom style="thin">
        <color rgb="FFBCBDBC"/>
      </bottom>
      <diagonal/>
    </border>
    <border>
      <left style="thin">
        <color rgb="FFBCBDBC"/>
      </left>
      <right style="thin">
        <color rgb="FFBCBDBC"/>
      </right>
      <top style="thin">
        <color rgb="FFBCBDBC"/>
      </top>
      <bottom style="thin">
        <color rgb="FFBCBDBC"/>
      </bottom>
      <diagonal/>
    </border>
    <border>
      <left style="thin">
        <color rgb="FFBCBDBC"/>
      </left>
      <right style="thin">
        <color rgb="FFBCBDBC"/>
      </right>
      <top style="thin">
        <color rgb="FFBCBDBC"/>
      </top>
      <bottom style="thin">
        <color indexed="64"/>
      </bottom>
      <diagonal/>
    </border>
    <border>
      <left style="thin">
        <color rgb="FFBCBDBC"/>
      </left>
      <right style="thin">
        <color rgb="FFBCBDBC"/>
      </right>
      <top/>
      <bottom style="thin">
        <color rgb="FFBCBDBC"/>
      </bottom>
      <diagonal/>
    </border>
    <border>
      <left/>
      <right style="thin">
        <color rgb="FFBCBDBC"/>
      </right>
      <top style="thin">
        <color indexed="64"/>
      </top>
      <bottom style="thin">
        <color indexed="64"/>
      </bottom>
      <diagonal/>
    </border>
    <border>
      <left/>
      <right style="thin">
        <color rgb="FFBCBDBC"/>
      </right>
      <top style="thin">
        <color indexed="64"/>
      </top>
      <bottom style="thin">
        <color rgb="FFBCBDBC"/>
      </bottom>
      <diagonal/>
    </border>
    <border>
      <left/>
      <right style="thin">
        <color rgb="FFBCBDBC"/>
      </right>
      <top style="thin">
        <color rgb="FFBCBDBC"/>
      </top>
      <bottom style="thin">
        <color rgb="FFBCBDBC"/>
      </bottom>
      <diagonal/>
    </border>
    <border>
      <left/>
      <right style="thin">
        <color rgb="FFBCBDBC"/>
      </right>
      <top style="thin">
        <color rgb="FFBCBDBC"/>
      </top>
      <bottom style="thin">
        <color indexed="64"/>
      </bottom>
      <diagonal/>
    </border>
    <border>
      <left/>
      <right/>
      <top style="thin">
        <color indexed="64"/>
      </top>
      <bottom style="thin">
        <color rgb="FFBCBDBC"/>
      </bottom>
      <diagonal/>
    </border>
    <border>
      <left/>
      <right/>
      <top style="thin">
        <color rgb="FFBCBDBC"/>
      </top>
      <bottom style="thin">
        <color rgb="FFBCBDBC"/>
      </bottom>
      <diagonal/>
    </border>
    <border>
      <left/>
      <right/>
      <top style="thin">
        <color rgb="FFBCBDBC"/>
      </top>
      <bottom style="thin">
        <color indexed="64"/>
      </bottom>
      <diagonal/>
    </border>
    <border>
      <left style="thin">
        <color rgb="FFBCBDBC"/>
      </left>
      <right/>
      <top style="thin">
        <color indexed="64"/>
      </top>
      <bottom style="thin">
        <color indexed="64"/>
      </bottom>
      <diagonal/>
    </border>
    <border>
      <left style="thin">
        <color rgb="FFBCBDBC"/>
      </left>
      <right/>
      <top style="thin">
        <color indexed="64"/>
      </top>
      <bottom style="thin">
        <color rgb="FFBCBDBC"/>
      </bottom>
      <diagonal/>
    </border>
    <border>
      <left style="thin">
        <color rgb="FFBCBDBC"/>
      </left>
      <right/>
      <top style="thin">
        <color rgb="FFBCBDBC"/>
      </top>
      <bottom style="thin">
        <color indexed="64"/>
      </bottom>
      <diagonal/>
    </border>
    <border>
      <left/>
      <right style="thin">
        <color rgb="FFBCBDBC"/>
      </right>
      <top style="thin">
        <color indexed="64"/>
      </top>
      <bottom/>
      <diagonal/>
    </border>
    <border>
      <left/>
      <right style="thin">
        <color rgb="FFBCBDBC"/>
      </right>
      <top/>
      <bottom style="thin">
        <color indexed="64"/>
      </bottom>
      <diagonal/>
    </border>
    <border>
      <left style="thin">
        <color rgb="FFBCBDBC"/>
      </left>
      <right/>
      <top style="thin">
        <color rgb="FFBCBDBC"/>
      </top>
      <bottom style="thin">
        <color rgb="FFBCBDBC"/>
      </bottom>
      <diagonal/>
    </border>
    <border>
      <left style="thin">
        <color rgb="FFBCBDBC"/>
      </left>
      <right/>
      <top/>
      <bottom style="thin">
        <color rgb="FFBCBDBC"/>
      </bottom>
      <diagonal/>
    </border>
    <border>
      <left/>
      <right style="thin">
        <color rgb="FFBCBDBC"/>
      </right>
      <top/>
      <bottom style="thin">
        <color rgb="FFBCBDBC"/>
      </bottom>
      <diagonal/>
    </border>
    <border>
      <left/>
      <right/>
      <top style="thin">
        <color rgb="FFBCBDBC"/>
      </top>
      <bottom/>
      <diagonal/>
    </border>
    <border>
      <left style="thin">
        <color rgb="FFBCBDBC"/>
      </left>
      <right style="thin">
        <color rgb="FFBCBDBC"/>
      </right>
      <top style="thin">
        <color rgb="FFBCBDBC"/>
      </top>
      <bottom/>
      <diagonal/>
    </border>
    <border>
      <left/>
      <right style="thin">
        <color rgb="FFBCBDBC"/>
      </right>
      <top style="thin">
        <color rgb="FFBCBDBC"/>
      </top>
      <bottom/>
      <diagonal/>
    </border>
    <border>
      <left style="thin">
        <color rgb="FFBCBDBC"/>
      </left>
      <right/>
      <top style="thin">
        <color rgb="FFBCBDBC"/>
      </top>
      <bottom/>
      <diagonal/>
    </border>
    <border>
      <left style="thin">
        <color rgb="FFBCBDBC"/>
      </left>
      <right style="thin">
        <color rgb="FFBCBDBC"/>
      </right>
      <top style="thin">
        <color indexed="64"/>
      </top>
      <bottom/>
      <diagonal/>
    </border>
    <border>
      <left style="thin">
        <color rgb="FFBCBDBC"/>
      </left>
      <right style="thin">
        <color rgb="FFBCBDBC"/>
      </right>
      <top/>
      <bottom style="thin">
        <color indexed="64"/>
      </bottom>
      <diagonal/>
    </border>
    <border>
      <left style="thin">
        <color rgb="FFBCBDBC"/>
      </left>
      <right/>
      <top style="thin">
        <color indexed="64"/>
      </top>
      <bottom/>
      <diagonal/>
    </border>
    <border>
      <left style="thin">
        <color rgb="FFBCBDBC"/>
      </left>
      <right/>
      <top/>
      <bottom style="thin">
        <color indexed="64"/>
      </bottom>
      <diagonal/>
    </border>
    <border>
      <left style="thin">
        <color rgb="FFBCBDBC"/>
      </left>
      <right style="thin">
        <color rgb="FFBCBDBC"/>
      </right>
      <top/>
      <bottom/>
      <diagonal/>
    </border>
    <border>
      <left style="thin">
        <color rgb="FFBCBDBC"/>
      </left>
      <right/>
      <top/>
      <bottom/>
      <diagonal/>
    </border>
    <border>
      <left/>
      <right/>
      <top/>
      <bottom style="thin">
        <color rgb="FFBCBDBC"/>
      </bottom>
      <diagonal/>
    </border>
    <border>
      <left/>
      <right style="thin">
        <color rgb="FFBCBDBC"/>
      </right>
      <top/>
      <bottom/>
      <diagonal/>
    </border>
    <border>
      <left/>
      <right/>
      <top/>
      <bottom style="thick">
        <color theme="4" tint="0.499984740745262"/>
      </bottom>
      <diagonal/>
    </border>
    <border>
      <left style="thin">
        <color rgb="FFBCBDBC"/>
      </left>
      <right style="thin">
        <color indexed="64"/>
      </right>
      <top style="thin">
        <color indexed="64"/>
      </top>
      <bottom style="thin">
        <color rgb="FFBCBDBC"/>
      </bottom>
      <diagonal/>
    </border>
    <border>
      <left style="thin">
        <color rgb="FFBCBDBC"/>
      </left>
      <right style="thin">
        <color indexed="64"/>
      </right>
      <top style="thin">
        <color rgb="FFBCBDBC"/>
      </top>
      <bottom style="thin">
        <color rgb="FFBCBDBC"/>
      </bottom>
      <diagonal/>
    </border>
    <border>
      <left style="thin">
        <color rgb="FFBCBDBC"/>
      </left>
      <right style="thin">
        <color indexed="64"/>
      </right>
      <top style="thin">
        <color rgb="FFBCBDBC"/>
      </top>
      <bottom style="thin">
        <color indexed="64"/>
      </bottom>
      <diagonal/>
    </border>
    <border>
      <left style="thin">
        <color indexed="64"/>
      </left>
      <right style="thin">
        <color rgb="FFBCBDBC"/>
      </right>
      <top style="thin">
        <color indexed="64"/>
      </top>
      <bottom style="thin">
        <color rgb="FFBCBDBC"/>
      </bottom>
      <diagonal/>
    </border>
    <border>
      <left style="thin">
        <color indexed="64"/>
      </left>
      <right style="thin">
        <color rgb="FFBCBDBC"/>
      </right>
      <top style="thin">
        <color rgb="FFBCBDBC"/>
      </top>
      <bottom style="thin">
        <color rgb="FFBCBDBC"/>
      </bottom>
      <diagonal/>
    </border>
    <border>
      <left style="thin">
        <color indexed="64"/>
      </left>
      <right style="thin">
        <color rgb="FFBCBDBC"/>
      </right>
      <top style="thin">
        <color rgb="FFBCBDBC"/>
      </top>
      <bottom style="thin">
        <color indexed="64"/>
      </bottom>
      <diagonal/>
    </border>
    <border>
      <left style="thin">
        <color indexed="64"/>
      </left>
      <right style="thin">
        <color rgb="FFBCBDBC"/>
      </right>
      <top style="thin">
        <color indexed="64"/>
      </top>
      <bottom style="thin">
        <color indexed="64"/>
      </bottom>
      <diagonal/>
    </border>
    <border>
      <left style="thin">
        <color rgb="FFBCBDBC"/>
      </left>
      <right style="thin">
        <color indexed="64"/>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rgb="FFBCBDBC"/>
      </right>
      <top style="thin">
        <color indexed="22"/>
      </top>
      <bottom style="thin">
        <color indexed="22"/>
      </bottom>
      <diagonal/>
    </border>
    <border>
      <left/>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rgb="FFBCBDBC"/>
      </right>
      <top style="thin">
        <color indexed="22"/>
      </top>
      <bottom style="thin">
        <color indexed="64"/>
      </bottom>
      <diagonal/>
    </border>
    <border>
      <left/>
      <right/>
      <top/>
      <bottom style="thin">
        <color indexed="22"/>
      </bottom>
      <diagonal/>
    </border>
    <border>
      <left style="thin">
        <color indexed="22"/>
      </left>
      <right style="thin">
        <color indexed="22"/>
      </right>
      <top/>
      <bottom style="thin">
        <color indexed="22"/>
      </bottom>
      <diagonal/>
    </border>
    <border>
      <left/>
      <right style="thin">
        <color rgb="FFBCBDBC"/>
      </right>
      <top/>
      <bottom style="thin">
        <color indexed="22"/>
      </bottom>
      <diagonal/>
    </border>
    <border>
      <left/>
      <right style="thin">
        <color rgb="FFBCBDBC"/>
      </right>
      <top style="thin">
        <color indexed="22"/>
      </top>
      <bottom/>
      <diagonal/>
    </border>
    <border>
      <left/>
      <right/>
      <top style="thin">
        <color indexed="64"/>
      </top>
      <bottom style="thin">
        <color theme="0" tint="-0.24994659260841701"/>
      </bottom>
      <diagonal/>
    </border>
    <border>
      <left style="thin">
        <color indexed="22"/>
      </left>
      <right style="thin">
        <color indexed="22"/>
      </right>
      <top style="thin">
        <color indexed="64"/>
      </top>
      <bottom style="thin">
        <color theme="0" tint="-0.24994659260841701"/>
      </bottom>
      <diagonal/>
    </border>
    <border>
      <left/>
      <right style="thin">
        <color rgb="FFBCBDBC"/>
      </right>
      <top style="thin">
        <color indexed="64"/>
      </top>
      <bottom style="thin">
        <color theme="0" tint="-0.24994659260841701"/>
      </bottom>
      <diagonal/>
    </border>
    <border>
      <left/>
      <right style="thin">
        <color theme="0"/>
      </right>
      <top style="thin">
        <color indexed="64"/>
      </top>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BCBDBC"/>
      </bottom>
      <diagonal/>
    </border>
    <border>
      <left style="thin">
        <color indexed="64"/>
      </left>
      <right style="thin">
        <color indexed="64"/>
      </right>
      <top/>
      <bottom style="thin">
        <color rgb="FFBCBDBC"/>
      </bottom>
      <diagonal/>
    </border>
    <border>
      <left style="thin">
        <color indexed="64"/>
      </left>
      <right style="thin">
        <color indexed="64"/>
      </right>
      <top style="thin">
        <color rgb="FFBCBDBC"/>
      </top>
      <bottom style="thin">
        <color rgb="FFBCBDBC"/>
      </bottom>
      <diagonal/>
    </border>
    <border>
      <left style="thin">
        <color indexed="64"/>
      </left>
      <right style="thin">
        <color indexed="64"/>
      </right>
      <top style="thin">
        <color rgb="FFBCBDBC"/>
      </top>
      <bottom/>
      <diagonal/>
    </border>
    <border>
      <left style="thin">
        <color indexed="64"/>
      </left>
      <right style="thin">
        <color rgb="FFBCBDBC"/>
      </right>
      <top/>
      <bottom style="thin">
        <color rgb="FFBCBDBC"/>
      </bottom>
      <diagonal/>
    </border>
    <border>
      <left style="thin">
        <color rgb="FFBCBDBC"/>
      </left>
      <right style="thin">
        <color indexed="64"/>
      </right>
      <top/>
      <bottom style="thin">
        <color rgb="FFBCBDBC"/>
      </bottom>
      <diagonal/>
    </border>
    <border>
      <left style="thin">
        <color theme="0"/>
      </left>
      <right style="thin">
        <color indexed="64"/>
      </right>
      <top style="thin">
        <color rgb="FFBCBDBC"/>
      </top>
      <bottom style="thin">
        <color rgb="FFBCBDBC"/>
      </bottom>
      <diagonal/>
    </border>
    <border>
      <left style="thin">
        <color indexed="64"/>
      </left>
      <right style="thin">
        <color rgb="FFBCBDBC"/>
      </right>
      <top style="thin">
        <color rgb="FFBCBDBC"/>
      </top>
      <bottom/>
      <diagonal/>
    </border>
    <border>
      <left style="thin">
        <color rgb="FFBCBDBC"/>
      </left>
      <right style="thin">
        <color indexed="64"/>
      </right>
      <top style="thin">
        <color rgb="FFBCBDBC"/>
      </top>
      <bottom/>
      <diagonal/>
    </border>
    <border>
      <left style="thin">
        <color theme="0"/>
      </left>
      <right style="thin">
        <color indexed="64"/>
      </right>
      <top/>
      <bottom style="thin">
        <color indexed="64"/>
      </bottom>
      <diagonal/>
    </border>
    <border>
      <left style="thin">
        <color indexed="64"/>
      </left>
      <right style="thin">
        <color rgb="FFBCBDBC"/>
      </right>
      <top/>
      <bottom style="thin">
        <color indexed="64"/>
      </bottom>
      <diagonal/>
    </border>
    <border>
      <left style="thin">
        <color rgb="FFBCBDBC"/>
      </left>
      <right style="thin">
        <color indexed="64"/>
      </right>
      <top/>
      <bottom style="thin">
        <color indexed="64"/>
      </bottom>
      <diagonal/>
    </border>
    <border>
      <left/>
      <right/>
      <top style="thin">
        <color indexed="64"/>
      </top>
      <bottom style="thin">
        <color theme="0"/>
      </bottom>
      <diagonal/>
    </border>
    <border>
      <left style="thin">
        <color indexed="64"/>
      </left>
      <right/>
      <top style="thin">
        <color rgb="FFBCBDBC"/>
      </top>
      <bottom style="thin">
        <color rgb="FFBCBDBC"/>
      </bottom>
      <diagonal/>
    </border>
    <border>
      <left/>
      <right style="thin">
        <color theme="0"/>
      </right>
      <top/>
      <bottom style="thin">
        <color indexed="64"/>
      </bottom>
      <diagonal/>
    </border>
    <border>
      <left style="thin">
        <color theme="0"/>
      </left>
      <right/>
      <top style="thin">
        <color auto="1"/>
      </top>
      <bottom/>
      <diagonal/>
    </border>
    <border>
      <left style="thin">
        <color theme="0"/>
      </left>
      <right/>
      <top/>
      <bottom style="thin">
        <color auto="1"/>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rgb="FFBCBDBC"/>
      </right>
      <top/>
      <bottom/>
      <diagonal/>
    </border>
    <border>
      <left/>
      <right/>
      <top/>
      <bottom style="thin">
        <color auto="1"/>
      </bottom>
      <diagonal/>
    </border>
    <border>
      <left style="thin">
        <color rgb="FFBCBDBC"/>
      </left>
      <right style="thin">
        <color rgb="FFBCBDBC"/>
      </right>
      <top style="thin">
        <color auto="1"/>
      </top>
      <bottom/>
      <diagonal/>
    </border>
    <border>
      <left style="thin">
        <color auto="1"/>
      </left>
      <right/>
      <top style="thin">
        <color indexed="64"/>
      </top>
      <bottom style="thin">
        <color indexed="64"/>
      </bottom>
      <diagonal/>
    </border>
    <border>
      <left style="thin">
        <color auto="1"/>
      </left>
      <right style="thin">
        <color rgb="FFBCBDBC"/>
      </right>
      <top style="thin">
        <color indexed="64"/>
      </top>
      <bottom style="thin">
        <color indexed="64"/>
      </bottom>
      <diagonal/>
    </border>
    <border>
      <left style="thin">
        <color indexed="64"/>
      </left>
      <right style="thin">
        <color rgb="FFBCBDBC"/>
      </right>
      <top style="thin">
        <color indexed="64"/>
      </top>
      <bottom/>
      <diagonal/>
    </border>
    <border>
      <left/>
      <right style="thin">
        <color indexed="22"/>
      </right>
      <top style="thin">
        <color indexed="22"/>
      </top>
      <bottom style="thin">
        <color indexed="64"/>
      </bottom>
      <diagonal/>
    </border>
    <border>
      <left style="thin">
        <color indexed="22"/>
      </left>
      <right style="thin">
        <color rgb="FFBCBDBC"/>
      </right>
      <top style="thin">
        <color indexed="64"/>
      </top>
      <bottom style="thin">
        <color auto="1"/>
      </bottom>
      <diagonal/>
    </border>
    <border>
      <left/>
      <right/>
      <top style="thin">
        <color theme="0" tint="-0.24994659260841701"/>
      </top>
      <bottom style="thin">
        <color rgb="FFBCBDBC"/>
      </bottom>
      <diagonal/>
    </border>
    <border>
      <left/>
      <right style="thin">
        <color rgb="FFBCBDBC"/>
      </right>
      <top style="thin">
        <color auto="1"/>
      </top>
      <bottom style="thin">
        <color indexed="64"/>
      </bottom>
      <diagonal/>
    </border>
    <border>
      <left style="thin">
        <color rgb="FFBCBDBC"/>
      </left>
      <right/>
      <top style="thin">
        <color auto="1"/>
      </top>
      <bottom style="thin">
        <color indexed="64"/>
      </bottom>
      <diagonal/>
    </border>
    <border>
      <left/>
      <right style="thin">
        <color indexed="64"/>
      </right>
      <top style="thin">
        <color indexed="64"/>
      </top>
      <bottom/>
      <diagonal/>
    </border>
    <border>
      <left style="thin">
        <color indexed="64"/>
      </left>
      <right/>
      <top/>
      <bottom style="thin">
        <color rgb="FFBCBDBC"/>
      </bottom>
      <diagonal/>
    </border>
    <border>
      <left style="thin">
        <color rgb="FFBCBDBC"/>
      </left>
      <right/>
      <top style="thin">
        <color auto="1"/>
      </top>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CBDBC"/>
      </left>
      <right style="thin">
        <color rgb="FFBCBDBC"/>
      </right>
      <top style="thin">
        <color auto="1"/>
      </top>
      <bottom/>
      <diagonal/>
    </border>
    <border>
      <left style="thin">
        <color rgb="FFBCBDBC"/>
      </left>
      <right style="thin">
        <color indexed="64"/>
      </right>
      <top style="thin">
        <color auto="1"/>
      </top>
      <bottom/>
      <diagonal/>
    </border>
    <border>
      <left style="thin">
        <color rgb="FFBCBDBC"/>
      </left>
      <right style="thin">
        <color theme="0" tint="-0.34998626667073579"/>
      </right>
      <top style="thin">
        <color rgb="FFBCBDBC"/>
      </top>
      <bottom style="thin">
        <color rgb="FFBCBDBC"/>
      </bottom>
      <diagonal/>
    </border>
    <border>
      <left style="thin">
        <color rgb="FFBCBDBC"/>
      </left>
      <right style="thin">
        <color theme="0" tint="-0.34998626667073579"/>
      </right>
      <top style="thin">
        <color rgb="FFBCBDBC"/>
      </top>
      <bottom style="thin">
        <color indexed="64"/>
      </bottom>
      <diagonal/>
    </border>
    <border>
      <left style="thin">
        <color auto="1"/>
      </left>
      <right style="thin">
        <color rgb="FFBCBDBC"/>
      </right>
      <top style="thin">
        <color indexed="64"/>
      </top>
      <bottom/>
      <diagonal/>
    </border>
    <border>
      <left/>
      <right style="thin">
        <color rgb="FFBCBDBC"/>
      </right>
      <top style="thin">
        <color indexed="64"/>
      </top>
      <bottom/>
      <diagonal/>
    </border>
    <border>
      <left style="thin">
        <color indexed="64"/>
      </left>
      <right/>
      <top style="thin">
        <color indexed="64"/>
      </top>
      <bottom/>
      <diagonal/>
    </border>
    <border>
      <left/>
      <right/>
      <top style="thin">
        <color theme="0" tint="-0.24994659260841701"/>
      </top>
      <bottom/>
      <diagonal/>
    </border>
    <border>
      <left style="thin">
        <color rgb="FFBCBDBC"/>
      </left>
      <right style="thin">
        <color theme="0" tint="-0.34998626667073579"/>
      </right>
      <top style="thin">
        <color indexed="64"/>
      </top>
      <bottom style="thin">
        <color indexed="64"/>
      </bottom>
      <diagonal/>
    </border>
    <border>
      <left style="thin">
        <color rgb="FFBCBDBC"/>
      </left>
      <right style="thin">
        <color theme="0" tint="-0.34998626667073579"/>
      </right>
      <top style="thin">
        <color indexed="64"/>
      </top>
      <bottom/>
      <diagonal/>
    </border>
    <border>
      <left style="thin">
        <color rgb="FFBCBDBC"/>
      </left>
      <right style="thin">
        <color theme="0" tint="-0.34998626667073579"/>
      </right>
      <top/>
      <bottom/>
      <diagonal/>
    </border>
    <border>
      <left/>
      <right style="thin">
        <color auto="1"/>
      </right>
      <top/>
      <bottom style="thin">
        <color auto="1"/>
      </bottom>
      <diagonal/>
    </border>
    <border>
      <left/>
      <right style="thin">
        <color rgb="FFBCBDBC"/>
      </right>
      <top/>
      <bottom style="thin">
        <color auto="1"/>
      </bottom>
      <diagonal/>
    </border>
    <border>
      <left style="thin">
        <color rgb="FFBCBDBC"/>
      </left>
      <right style="thin">
        <color rgb="FFBCBDBC"/>
      </right>
      <top/>
      <bottom style="thin">
        <color auto="1"/>
      </bottom>
      <diagonal/>
    </border>
    <border>
      <left style="thin">
        <color rgb="FFBCBDBC"/>
      </left>
      <right/>
      <top/>
      <bottom style="thin">
        <color auto="1"/>
      </bottom>
      <diagonal/>
    </border>
    <border>
      <left style="thin">
        <color indexed="64"/>
      </left>
      <right/>
      <top/>
      <bottom style="thin">
        <color indexed="64"/>
      </bottom>
      <diagonal/>
    </border>
    <border>
      <left/>
      <right/>
      <top/>
      <bottom style="thin">
        <color theme="1"/>
      </bottom>
      <diagonal/>
    </border>
    <border>
      <left/>
      <right/>
      <top/>
      <bottom style="thin">
        <color rgb="FFD5D6D2"/>
      </bottom>
      <diagonal/>
    </border>
    <border>
      <left style="thin">
        <color rgb="FFBCBDBC"/>
      </left>
      <right style="thin">
        <color rgb="FFBCBDBC"/>
      </right>
      <top style="thin">
        <color rgb="FFBCBDBC"/>
      </top>
      <bottom style="thin">
        <color rgb="FFD5D6D2"/>
      </bottom>
      <diagonal/>
    </border>
    <border>
      <left style="thin">
        <color rgb="FFBCBDBC"/>
      </left>
      <right/>
      <top style="thin">
        <color rgb="FFBCBDBC"/>
      </top>
      <bottom style="thin">
        <color rgb="FFD5D6D2"/>
      </bottom>
      <diagonal/>
    </border>
    <border>
      <left style="thin">
        <color rgb="FFBCBDBC"/>
      </left>
      <right/>
      <top style="thin">
        <color rgb="FFBCBDBC"/>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rgb="FFBCBDBC"/>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indexed="64"/>
      </left>
      <right/>
      <top style="thin">
        <color theme="0" tint="-0.24994659260841701"/>
      </top>
      <bottom/>
      <diagonal/>
    </border>
    <border>
      <left/>
      <right/>
      <top style="thin">
        <color theme="0" tint="-0.24994659260841701"/>
      </top>
      <bottom style="thin">
        <color auto="1"/>
      </bottom>
      <diagonal/>
    </border>
    <border>
      <left style="thin">
        <color rgb="FFBCBDBC"/>
      </left>
      <right style="thin">
        <color rgb="FFBCBDBC"/>
      </right>
      <top style="thin">
        <color rgb="FFBCBDBC"/>
      </top>
      <bottom style="thin">
        <color theme="0" tint="-0.24994659260841701"/>
      </bottom>
      <diagonal/>
    </border>
    <border>
      <left style="thin">
        <color rgb="FFBCBDBC"/>
      </left>
      <right style="thin">
        <color rgb="FFBCBDBC"/>
      </right>
      <top style="thin">
        <color theme="0" tint="-0.24994659260841701"/>
      </top>
      <bottom style="thin">
        <color theme="0" tint="-0.24994659260841701"/>
      </bottom>
      <diagonal/>
    </border>
    <border>
      <left style="thin">
        <color rgb="FFBCBDBC"/>
      </left>
      <right style="thin">
        <color theme="0" tint="-0.24994659260841701"/>
      </right>
      <top style="thin">
        <color theme="0" tint="-0.24994659260841701"/>
      </top>
      <bottom style="thin">
        <color theme="0" tint="-0.24994659260841701"/>
      </bottom>
      <diagonal/>
    </border>
    <border>
      <left style="thin">
        <color rgb="FFBCBDBC"/>
      </left>
      <right style="thin">
        <color theme="0" tint="-0.24994659260841701"/>
      </right>
      <top style="thin">
        <color rgb="FFBCBDBC"/>
      </top>
      <bottom style="thin">
        <color rgb="FFBCBDBC"/>
      </bottom>
      <diagonal/>
    </border>
    <border>
      <left style="thin">
        <color rgb="FFBCBDBC"/>
      </left>
      <right/>
      <top style="thin">
        <color rgb="FFBCBDBC"/>
      </top>
      <bottom style="thin">
        <color theme="1"/>
      </bottom>
      <diagonal/>
    </border>
    <border>
      <left/>
      <right style="thin">
        <color indexed="64"/>
      </right>
      <top style="thin">
        <color rgb="FFBCBDBC"/>
      </top>
      <bottom style="thin">
        <color rgb="FFBCBDBC"/>
      </bottom>
      <diagonal/>
    </border>
    <border>
      <left style="thin">
        <color auto="1"/>
      </left>
      <right/>
      <top style="thin">
        <color indexed="64"/>
      </top>
      <bottom style="thin">
        <color theme="0" tint="-0.24994659260841701"/>
      </bottom>
      <diagonal/>
    </border>
    <border>
      <left/>
      <right style="thin">
        <color auto="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auto="1"/>
      </right>
      <top style="thin">
        <color theme="0" tint="-0.24994659260841701"/>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top style="thin">
        <color auto="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top/>
      <bottom style="thin">
        <color theme="0" tint="-0.24994659260841701"/>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right style="thin">
        <color auto="1"/>
      </right>
      <top style="thin">
        <color theme="0" tint="-0.24994659260841701"/>
      </top>
      <bottom/>
      <diagonal/>
    </border>
    <border>
      <left style="thin">
        <color theme="0" tint="-0.24994659260841701"/>
      </left>
      <right/>
      <top style="thin">
        <color auto="1"/>
      </top>
      <bottom/>
      <diagonal/>
    </border>
    <border>
      <left style="thin">
        <color theme="0" tint="-0.24994659260841701"/>
      </left>
      <right/>
      <top/>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right style="thin">
        <color rgb="FFD5D6D2"/>
      </right>
      <top style="thin">
        <color auto="1"/>
      </top>
      <bottom/>
      <diagonal/>
    </border>
    <border>
      <left style="thin">
        <color rgb="FFD5D6D2"/>
      </left>
      <right style="thin">
        <color rgb="FFBCBDBC"/>
      </right>
      <top style="thin">
        <color auto="1"/>
      </top>
      <bottom/>
      <diagonal/>
    </border>
    <border>
      <left/>
      <right style="thin">
        <color rgb="FFD5D6D2"/>
      </right>
      <top/>
      <bottom style="thin">
        <color auto="1"/>
      </bottom>
      <diagonal/>
    </border>
    <border>
      <left style="thin">
        <color rgb="FFD5D6D2"/>
      </left>
      <right style="thin">
        <color rgb="FFBCBDBC"/>
      </right>
      <top/>
      <bottom style="thin">
        <color auto="1"/>
      </bottom>
      <diagonal/>
    </border>
    <border>
      <left style="thin">
        <color indexed="64"/>
      </left>
      <right/>
      <top style="thin">
        <color rgb="FFBCBDBC"/>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rgb="FFBCBDBC"/>
      </right>
      <top style="thin">
        <color auto="1"/>
      </top>
      <bottom style="thin">
        <color indexed="64"/>
      </bottom>
      <diagonal/>
    </border>
    <border>
      <left style="thin">
        <color theme="0" tint="-0.24994659260841701"/>
      </left>
      <right style="thin">
        <color rgb="FFBCBDBC"/>
      </right>
      <top style="thin">
        <color indexed="64"/>
      </top>
      <bottom style="thin">
        <color rgb="FFBCBDBC"/>
      </bottom>
      <diagonal/>
    </border>
    <border>
      <left style="thin">
        <color theme="0" tint="-0.24994659260841701"/>
      </left>
      <right style="thin">
        <color rgb="FFBCBDBC"/>
      </right>
      <top/>
      <bottom style="thin">
        <color rgb="FFBCBDBC"/>
      </bottom>
      <diagonal/>
    </border>
    <border>
      <left style="thin">
        <color theme="0" tint="-0.24994659260841701"/>
      </left>
      <right style="thin">
        <color rgb="FFBCBDBC"/>
      </right>
      <top style="thin">
        <color rgb="FFBCBDBC"/>
      </top>
      <bottom style="thin">
        <color rgb="FFBCBDBC"/>
      </bottom>
      <diagonal/>
    </border>
    <border>
      <left style="thin">
        <color theme="0" tint="-0.24994659260841701"/>
      </left>
      <right style="thin">
        <color rgb="FFBCBDBC"/>
      </right>
      <top style="thin">
        <color rgb="FFBCBDBC"/>
      </top>
      <bottom/>
      <diagonal/>
    </border>
    <border>
      <left style="thin">
        <color theme="0" tint="-0.24994659260841701"/>
      </left>
      <right style="thin">
        <color rgb="FFBCBDBC"/>
      </right>
      <top style="thin">
        <color rgb="FFBCBDBC"/>
      </top>
      <bottom style="thin">
        <color indexed="64"/>
      </bottom>
      <diagonal/>
    </border>
    <border>
      <left style="thin">
        <color rgb="FFBCBDBC"/>
      </left>
      <right style="thin">
        <color theme="0" tint="-0.24994659260841701"/>
      </right>
      <top style="thin">
        <color auto="1"/>
      </top>
      <bottom/>
      <diagonal/>
    </border>
    <border>
      <left style="thin">
        <color rgb="FFBCBDBC"/>
      </left>
      <right style="thin">
        <color theme="0" tint="-0.24994659260841701"/>
      </right>
      <top/>
      <bottom style="thin">
        <color indexed="64"/>
      </bottom>
      <diagonal/>
    </border>
    <border>
      <left style="thin">
        <color rgb="FFBCBDBC"/>
      </left>
      <right style="thin">
        <color rgb="FFBCBDBC"/>
      </right>
      <top style="thin">
        <color indexed="64"/>
      </top>
      <bottom style="thin">
        <color theme="0" tint="-0.24994659260841701"/>
      </bottom>
      <diagonal/>
    </border>
    <border>
      <left style="thin">
        <color rgb="FFBCBDBC"/>
      </left>
      <right/>
      <top style="thin">
        <color indexed="64"/>
      </top>
      <bottom style="thin">
        <color theme="0" tint="-0.24994659260841701"/>
      </bottom>
      <diagonal/>
    </border>
    <border>
      <left style="thin">
        <color rgb="FFBCBDBC"/>
      </left>
      <right/>
      <top style="thin">
        <color theme="0" tint="-0.24994659260841701"/>
      </top>
      <bottom style="thin">
        <color theme="0" tint="-0.24994659260841701"/>
      </bottom>
      <diagonal/>
    </border>
    <border>
      <left style="thin">
        <color rgb="FFBCBDBC"/>
      </left>
      <right style="thin">
        <color theme="0" tint="-0.24994659260841701"/>
      </right>
      <top style="thin">
        <color theme="0" tint="-0.24994659260841701"/>
      </top>
      <bottom style="thin">
        <color auto="1"/>
      </bottom>
      <diagonal/>
    </border>
    <border>
      <left style="thin">
        <color rgb="FFBCBDBC"/>
      </left>
      <right style="thin">
        <color theme="0" tint="-0.24994659260841701"/>
      </right>
      <top style="thin">
        <color auto="1"/>
      </top>
      <bottom style="thin">
        <color theme="0" tint="-0.24994659260841701"/>
      </bottom>
      <diagonal/>
    </border>
    <border>
      <left style="thin">
        <color rgb="FFBCBDBC"/>
      </left>
      <right style="thin">
        <color theme="0" tint="-0.24994659260841701"/>
      </right>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theme="0" tint="-0.24994659260841701"/>
      </left>
      <right style="thin">
        <color auto="1"/>
      </right>
      <top/>
      <bottom style="thin">
        <color theme="0" tint="-0.24994659260841701"/>
      </bottom>
      <diagonal/>
    </border>
  </borders>
  <cellStyleXfs count="196">
    <xf numFmtId="0" fontId="0" fillId="6" borderId="0">
      <alignment vertical="center"/>
    </xf>
    <xf numFmtId="3" fontId="24" fillId="6" borderId="1" applyProtection="0">
      <alignment horizontal="right" vertical="center"/>
    </xf>
    <xf numFmtId="0" fontId="21" fillId="6" borderId="1">
      <alignment horizontal="center" vertical="center"/>
    </xf>
    <xf numFmtId="0" fontId="2" fillId="13" borderId="1" applyNumberFormat="0" applyFont="0" applyBorder="0">
      <alignment horizontal="center" vertical="center"/>
    </xf>
    <xf numFmtId="0" fontId="19" fillId="2" borderId="2" applyNumberFormat="0" applyFill="0" applyBorder="0" applyAlignment="0" applyProtection="0">
      <alignment horizontal="left"/>
    </xf>
    <xf numFmtId="0" fontId="3" fillId="6" borderId="3" applyFont="0" applyBorder="0">
      <alignment horizontal="center" wrapText="1"/>
    </xf>
    <xf numFmtId="3" fontId="2" fillId="43" borderId="21" applyFont="0" applyProtection="0">
      <alignment horizontal="right" vertical="center"/>
    </xf>
    <xf numFmtId="10" fontId="2" fillId="43" borderId="21" applyFont="0" applyProtection="0">
      <alignment horizontal="right" vertical="center"/>
    </xf>
    <xf numFmtId="9" fontId="2" fillId="43" borderId="21" applyFont="0" applyProtection="0">
      <alignment horizontal="right" vertical="center"/>
    </xf>
    <xf numFmtId="0" fontId="2" fillId="43" borderId="21" applyNumberFormat="0" applyFont="0" applyProtection="0">
      <alignment horizontal="left" vertical="center"/>
    </xf>
    <xf numFmtId="172" fontId="2" fillId="41" borderId="21" applyFont="0">
      <alignment vertical="center"/>
      <protection locked="0"/>
    </xf>
    <xf numFmtId="3" fontId="2" fillId="41" borderId="21" applyFont="0">
      <alignment horizontal="right" vertical="center"/>
      <protection locked="0"/>
    </xf>
    <xf numFmtId="168" fontId="2" fillId="41" borderId="21" applyFont="0">
      <alignment horizontal="right" vertical="center"/>
      <protection locked="0"/>
    </xf>
    <xf numFmtId="170" fontId="2" fillId="42" borderId="21" applyFont="0">
      <alignment vertical="center"/>
      <protection locked="0"/>
    </xf>
    <xf numFmtId="10" fontId="2" fillId="41" borderId="21" applyFont="0">
      <alignment horizontal="right" vertical="center"/>
      <protection locked="0"/>
    </xf>
    <xf numFmtId="9" fontId="2" fillId="41" borderId="21" applyFont="0">
      <alignment horizontal="right" vertical="center"/>
      <protection locked="0"/>
    </xf>
    <xf numFmtId="171" fontId="2" fillId="41" borderId="21" applyFont="0">
      <alignment horizontal="right" vertical="center"/>
      <protection locked="0"/>
    </xf>
    <xf numFmtId="175" fontId="2" fillId="41" borderId="21" applyFont="0">
      <alignment horizontal="right" vertical="center"/>
      <protection locked="0"/>
    </xf>
    <xf numFmtId="0" fontId="2" fillId="41" borderId="21" applyFont="0">
      <alignment horizontal="center" vertical="center" wrapText="1"/>
      <protection locked="0"/>
    </xf>
    <xf numFmtId="49" fontId="2" fillId="41" borderId="21" applyFont="0">
      <alignment vertical="center"/>
      <protection locked="0"/>
    </xf>
    <xf numFmtId="3" fontId="2" fillId="14" borderId="21" applyFont="0">
      <alignment horizontal="right" vertical="center"/>
      <protection locked="0"/>
    </xf>
    <xf numFmtId="168" fontId="2" fillId="14" borderId="21" applyFont="0">
      <alignment horizontal="right" vertical="center"/>
      <protection locked="0"/>
    </xf>
    <xf numFmtId="10" fontId="2" fillId="14" borderId="21" applyFont="0">
      <alignment horizontal="right" vertical="center"/>
      <protection locked="0"/>
    </xf>
    <xf numFmtId="9" fontId="2" fillId="14" borderId="21" applyFont="0">
      <alignment horizontal="right" vertical="center"/>
      <protection locked="0"/>
    </xf>
    <xf numFmtId="171" fontId="2" fillId="14" borderId="21" applyFont="0">
      <alignment horizontal="right" vertical="center"/>
      <protection locked="0"/>
    </xf>
    <xf numFmtId="175" fontId="2" fillId="14" borderId="21" applyFont="0">
      <alignment horizontal="right" vertical="center"/>
      <protection locked="0"/>
    </xf>
    <xf numFmtId="0" fontId="2" fillId="14" borderId="21" applyFont="0">
      <alignment horizontal="center" vertical="center" wrapText="1"/>
      <protection locked="0"/>
    </xf>
    <xf numFmtId="0" fontId="2" fillId="14" borderId="21" applyNumberFormat="0" applyFont="0">
      <alignment horizontal="center" vertical="center" wrapText="1"/>
      <protection locked="0"/>
    </xf>
    <xf numFmtId="3" fontId="2" fillId="3" borderId="1" applyFont="0">
      <alignment horizontal="right" vertical="center"/>
      <protection locked="0"/>
    </xf>
    <xf numFmtId="174" fontId="2" fillId="6" borderId="1" applyFont="0">
      <alignment horizontal="center" vertical="center"/>
    </xf>
    <xf numFmtId="3" fontId="2" fillId="6" borderId="1" applyFont="0">
      <alignment horizontal="right" vertical="center"/>
    </xf>
    <xf numFmtId="169" fontId="2" fillId="6" borderId="1" applyFont="0">
      <alignment horizontal="right" vertical="center"/>
    </xf>
    <xf numFmtId="168" fontId="2" fillId="6" borderId="1" applyFont="0">
      <alignment horizontal="right" vertical="center"/>
    </xf>
    <xf numFmtId="10" fontId="2" fillId="6" borderId="1" applyFont="0">
      <alignment horizontal="right" vertical="center"/>
    </xf>
    <xf numFmtId="9" fontId="2" fillId="6" borderId="1" applyFont="0">
      <alignment horizontal="right" vertical="center"/>
    </xf>
    <xf numFmtId="173" fontId="2" fillId="6" borderId="1" applyFont="0">
      <alignment horizontal="center" vertical="center" wrapText="1"/>
    </xf>
    <xf numFmtId="172" fontId="2" fillId="4" borderId="1" applyFont="0">
      <alignment vertical="center"/>
    </xf>
    <xf numFmtId="1" fontId="2" fillId="4" borderId="1" applyFont="0">
      <alignment horizontal="right" vertical="center"/>
    </xf>
    <xf numFmtId="170" fontId="2" fillId="4" borderId="1" applyFont="0">
      <alignment vertical="center"/>
    </xf>
    <xf numFmtId="9" fontId="2" fillId="4" borderId="1" applyFont="0">
      <alignment horizontal="right" vertical="center"/>
    </xf>
    <xf numFmtId="171" fontId="2" fillId="4" borderId="1" applyFont="0">
      <alignment horizontal="right" vertical="center"/>
    </xf>
    <xf numFmtId="10" fontId="2" fillId="4" borderId="1" applyFont="0">
      <alignment horizontal="right" vertical="center"/>
    </xf>
    <xf numFmtId="0" fontId="2" fillId="4" borderId="1" applyFont="0">
      <alignment horizontal="center" vertical="center" wrapText="1"/>
    </xf>
    <xf numFmtId="49" fontId="2" fillId="4" borderId="1" applyFont="0">
      <alignment vertical="center"/>
    </xf>
    <xf numFmtId="170" fontId="2" fillId="5" borderId="1" applyFont="0">
      <alignment vertical="center"/>
    </xf>
    <xf numFmtId="9" fontId="2" fillId="5" borderId="1" applyFont="0">
      <alignment horizontal="right" vertical="center"/>
    </xf>
    <xf numFmtId="172" fontId="2" fillId="16" borderId="1">
      <alignment vertical="center"/>
    </xf>
    <xf numFmtId="170" fontId="2" fillId="15" borderId="1" applyFont="0">
      <alignment horizontal="right" vertical="center"/>
    </xf>
    <xf numFmtId="1" fontId="2" fillId="15" borderId="1" applyFont="0">
      <alignment horizontal="right" vertical="center"/>
    </xf>
    <xf numFmtId="170" fontId="2" fillId="15" borderId="1" applyFont="0">
      <alignment vertical="center"/>
    </xf>
    <xf numFmtId="168" fontId="2" fillId="15" borderId="1" applyFont="0">
      <alignment vertical="center"/>
    </xf>
    <xf numFmtId="10" fontId="2" fillId="15" borderId="1" applyFont="0">
      <alignment horizontal="right" vertical="center"/>
    </xf>
    <xf numFmtId="9" fontId="2" fillId="15" borderId="1" applyFont="0">
      <alignment horizontal="right" vertical="center"/>
    </xf>
    <xf numFmtId="171" fontId="2" fillId="15" borderId="1" applyFont="0">
      <alignment horizontal="right" vertical="center"/>
    </xf>
    <xf numFmtId="10" fontId="2" fillId="15" borderId="4" applyFont="0">
      <alignment horizontal="right" vertical="center"/>
    </xf>
    <xf numFmtId="0" fontId="2" fillId="15" borderId="1" applyFont="0">
      <alignment horizontal="center" vertical="center" wrapText="1"/>
    </xf>
    <xf numFmtId="49" fontId="2" fillId="15" borderId="1" applyFont="0">
      <alignment vertical="center"/>
    </xf>
    <xf numFmtId="0" fontId="5" fillId="0" borderId="0" applyNumberFormat="0" applyFill="0" applyBorder="0" applyAlignment="0" applyProtection="0"/>
    <xf numFmtId="0" fontId="6" fillId="0" borderId="13"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10" fillId="10" borderId="14" applyNumberFormat="0" applyAlignment="0" applyProtection="0"/>
    <xf numFmtId="0" fontId="11" fillId="11" borderId="15" applyNumberFormat="0" applyAlignment="0" applyProtection="0"/>
    <xf numFmtId="0" fontId="12" fillId="11" borderId="14" applyNumberFormat="0" applyAlignment="0" applyProtection="0"/>
    <xf numFmtId="0" fontId="13" fillId="0" borderId="16" applyNumberFormat="0" applyFill="0" applyAlignment="0" applyProtection="0"/>
    <xf numFmtId="0" fontId="14" fillId="12" borderId="17" applyNumberFormat="0" applyAlignment="0" applyProtection="0"/>
    <xf numFmtId="0" fontId="15" fillId="0" borderId="0" applyNumberFormat="0" applyFill="0" applyBorder="0" applyAlignment="0" applyProtection="0"/>
    <xf numFmtId="0" fontId="16" fillId="0" borderId="18" applyNumberFormat="0" applyFill="0" applyAlignment="0" applyProtection="0"/>
    <xf numFmtId="0" fontId="5" fillId="0" borderId="0" applyNumberFormat="0" applyFill="0" applyBorder="0" applyAlignment="0" applyProtection="0"/>
    <xf numFmtId="0" fontId="6" fillId="0" borderId="13"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10" fillId="10" borderId="14" applyNumberFormat="0" applyAlignment="0" applyProtection="0"/>
    <xf numFmtId="0" fontId="11" fillId="11" borderId="15" applyNumberFormat="0" applyAlignment="0" applyProtection="0"/>
    <xf numFmtId="0" fontId="12" fillId="11" borderId="14" applyNumberFormat="0" applyAlignment="0" applyProtection="0"/>
    <xf numFmtId="0" fontId="13" fillId="0" borderId="16" applyNumberFormat="0" applyFill="0" applyAlignment="0" applyProtection="0"/>
    <xf numFmtId="0" fontId="14" fillId="12" borderId="17" applyNumberFormat="0" applyAlignment="0" applyProtection="0"/>
    <xf numFmtId="0" fontId="15" fillId="0" borderId="0" applyNumberFormat="0" applyFill="0" applyBorder="0" applyAlignment="0" applyProtection="0"/>
    <xf numFmtId="0" fontId="16" fillId="0" borderId="18"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8" fillId="40"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172" fontId="2" fillId="44" borderId="19">
      <alignment vertical="center"/>
      <protection locked="0"/>
    </xf>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8" fillId="0" borderId="51" applyNumberFormat="0" applyFill="0" applyAlignment="0" applyProtection="0"/>
    <xf numFmtId="0" fontId="31" fillId="17" borderId="0" applyNumberFormat="0" applyBorder="0" applyAlignment="0" applyProtection="0"/>
    <xf numFmtId="0" fontId="26" fillId="6" borderId="0" applyNumberFormat="0" applyFill="0" applyBorder="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xf numFmtId="0" fontId="28" fillId="0" borderId="51" applyNumberFormat="0" applyFill="0" applyAlignment="0" applyProtection="0"/>
  </cellStyleXfs>
  <cellXfs count="2425">
    <xf numFmtId="0" fontId="0" fillId="2" borderId="0" xfId="0" applyFill="1">
      <alignment vertical="center"/>
    </xf>
    <xf numFmtId="3" fontId="46" fillId="41" borderId="40" xfId="11" applyFont="1" applyBorder="1">
      <alignment horizontal="right" vertical="center"/>
      <protection locked="0"/>
    </xf>
    <xf numFmtId="3" fontId="46" fillId="13" borderId="22" xfId="3" applyNumberFormat="1" applyFont="1" applyBorder="1">
      <alignment horizontal="center" vertical="center"/>
    </xf>
    <xf numFmtId="0" fontId="23" fillId="6" borderId="144" xfId="0" applyFont="1" applyFill="1" applyBorder="1" applyAlignment="1" applyProtection="1">
      <alignment horizontal="center" vertical="center" wrapText="1"/>
    </xf>
    <xf numFmtId="0" fontId="21" fillId="2" borderId="0" xfId="0" applyFont="1" applyFill="1" applyBorder="1" applyAlignment="1">
      <alignment vertical="center"/>
    </xf>
    <xf numFmtId="0" fontId="21" fillId="2" borderId="0" xfId="0" applyFont="1" applyFill="1" applyAlignment="1">
      <alignment vertical="center"/>
    </xf>
    <xf numFmtId="49" fontId="21" fillId="15" borderId="32" xfId="56" applyFont="1" applyBorder="1" applyAlignment="1">
      <alignment horizontal="center" vertical="center"/>
    </xf>
    <xf numFmtId="1" fontId="21" fillId="15" borderId="36" xfId="48" applyFont="1" applyBorder="1" applyAlignment="1">
      <alignment horizontal="center" vertical="center"/>
    </xf>
    <xf numFmtId="0" fontId="21" fillId="13" borderId="48" xfId="0" applyFont="1" applyFill="1" applyBorder="1" applyAlignment="1">
      <alignment vertical="center"/>
    </xf>
    <xf numFmtId="0" fontId="21" fillId="15" borderId="36" xfId="55" applyFont="1" applyBorder="1">
      <alignment horizontal="center" vertical="center" wrapText="1"/>
    </xf>
    <xf numFmtId="170" fontId="21" fillId="15" borderId="36" xfId="49" applyFont="1" applyBorder="1">
      <alignment vertical="center"/>
    </xf>
    <xf numFmtId="172" fontId="21" fillId="16" borderId="36" xfId="46" applyFont="1" applyBorder="1">
      <alignment vertical="center"/>
    </xf>
    <xf numFmtId="3" fontId="21" fillId="13" borderId="36" xfId="3" applyNumberFormat="1" applyFont="1" applyBorder="1" applyAlignment="1" applyProtection="1">
      <alignment horizontal="center" vertical="center"/>
    </xf>
    <xf numFmtId="172" fontId="21" fillId="41" borderId="36" xfId="10" applyFont="1" applyBorder="1" applyAlignment="1" applyProtection="1">
      <alignment vertical="center"/>
      <protection locked="0"/>
    </xf>
    <xf numFmtId="0" fontId="21" fillId="13" borderId="37" xfId="0" applyFont="1" applyFill="1" applyBorder="1" applyAlignment="1">
      <alignment vertical="center"/>
    </xf>
    <xf numFmtId="3" fontId="21" fillId="6" borderId="36" xfId="30" applyFont="1" applyBorder="1">
      <alignment horizontal="right" vertical="center"/>
    </xf>
    <xf numFmtId="0" fontId="21" fillId="41" borderId="33" xfId="18" applyFont="1" applyBorder="1" applyAlignment="1" applyProtection="1">
      <alignment horizontal="center" vertical="center" wrapText="1"/>
      <protection locked="0"/>
    </xf>
    <xf numFmtId="0" fontId="21" fillId="41" borderId="32" xfId="18" applyFont="1" applyBorder="1" applyAlignment="1" applyProtection="1">
      <alignment horizontal="center" vertical="center" wrapText="1"/>
      <protection locked="0"/>
    </xf>
    <xf numFmtId="0" fontId="21" fillId="41" borderId="36" xfId="18" applyFont="1" applyBorder="1" applyAlignment="1" applyProtection="1">
      <alignment horizontal="center" vertical="center" wrapText="1"/>
      <protection locked="0"/>
    </xf>
    <xf numFmtId="3" fontId="21" fillId="41" borderId="21" xfId="11" applyFont="1" applyBorder="1" applyAlignment="1" applyProtection="1">
      <alignment horizontal="right" vertical="center"/>
      <protection locked="0"/>
    </xf>
    <xf numFmtId="3" fontId="21" fillId="13" borderId="37" xfId="3" applyNumberFormat="1" applyFont="1" applyBorder="1" applyProtection="1">
      <alignment horizontal="center" vertical="center"/>
    </xf>
    <xf numFmtId="3" fontId="21" fillId="41" borderId="36" xfId="11" applyFont="1" applyBorder="1" applyAlignment="1" applyProtection="1">
      <alignment horizontal="right" vertical="center"/>
      <protection locked="0"/>
    </xf>
    <xf numFmtId="0" fontId="21" fillId="2" borderId="27" xfId="0" applyFont="1" applyFill="1" applyBorder="1" applyAlignment="1" applyProtection="1">
      <alignment horizontal="left" vertical="center" indent="1"/>
    </xf>
    <xf numFmtId="3" fontId="21" fillId="41" borderId="33" xfId="11" applyFont="1" applyBorder="1" applyAlignment="1" applyProtection="1">
      <alignment horizontal="right" vertical="center"/>
      <protection locked="0"/>
    </xf>
    <xf numFmtId="0" fontId="21" fillId="13" borderId="32" xfId="3" applyFont="1" applyBorder="1">
      <alignment horizontal="center" vertical="center"/>
    </xf>
    <xf numFmtId="3" fontId="21" fillId="41" borderId="23" xfId="11" applyFont="1" applyBorder="1">
      <alignment horizontal="right" vertical="center"/>
      <protection locked="0"/>
    </xf>
    <xf numFmtId="0" fontId="21" fillId="13" borderId="37" xfId="3" applyFont="1" applyBorder="1">
      <alignment horizontal="center" vertical="center"/>
    </xf>
    <xf numFmtId="3" fontId="21" fillId="14" borderId="21" xfId="20" applyFont="1" applyBorder="1">
      <alignment horizontal="right" vertical="center"/>
      <protection locked="0"/>
    </xf>
    <xf numFmtId="3" fontId="21" fillId="13" borderId="21" xfId="3" applyNumberFormat="1" applyFont="1" applyBorder="1">
      <alignment horizontal="center" vertical="center"/>
    </xf>
    <xf numFmtId="3" fontId="21" fillId="13" borderId="37" xfId="3" applyNumberFormat="1" applyFont="1" applyBorder="1">
      <alignment horizontal="center" vertical="center"/>
    </xf>
    <xf numFmtId="3" fontId="21" fillId="13" borderId="22" xfId="3" applyNumberFormat="1" applyFont="1" applyBorder="1">
      <alignment horizontal="center" vertical="center"/>
    </xf>
    <xf numFmtId="3" fontId="21" fillId="41" borderId="22" xfId="11" applyFont="1" applyBorder="1">
      <alignment horizontal="right" vertical="center"/>
      <protection locked="0"/>
    </xf>
    <xf numFmtId="0" fontId="21" fillId="13" borderId="33" xfId="3" applyFont="1" applyBorder="1">
      <alignment horizontal="center" vertical="center"/>
    </xf>
    <xf numFmtId="3" fontId="21" fillId="13" borderId="27" xfId="3" applyNumberFormat="1" applyFont="1" applyBorder="1">
      <alignment horizontal="center" vertical="center"/>
    </xf>
    <xf numFmtId="0" fontId="21" fillId="13" borderId="48" xfId="3" applyFont="1" applyBorder="1">
      <alignment horizontal="center" vertical="center"/>
    </xf>
    <xf numFmtId="3" fontId="21" fillId="41" borderId="21" xfId="11" applyFont="1" applyBorder="1">
      <alignment horizontal="right" vertical="center"/>
      <protection locked="0"/>
    </xf>
    <xf numFmtId="3" fontId="21" fillId="14" borderId="22" xfId="20" applyFont="1" applyBorder="1">
      <alignment horizontal="right" vertical="center"/>
      <protection locked="0"/>
    </xf>
    <xf numFmtId="0" fontId="21" fillId="13" borderId="26" xfId="3" applyFont="1" applyBorder="1">
      <alignment horizontal="center" vertical="center"/>
    </xf>
    <xf numFmtId="0" fontId="21" fillId="13" borderId="36" xfId="3" applyFont="1" applyBorder="1">
      <alignment horizontal="center" vertical="center"/>
    </xf>
    <xf numFmtId="0" fontId="21" fillId="13" borderId="42" xfId="3" applyFont="1" applyBorder="1">
      <alignment horizontal="center" vertical="center"/>
    </xf>
    <xf numFmtId="3" fontId="21" fillId="41" borderId="40" xfId="11" applyFont="1" applyBorder="1">
      <alignment horizontal="right" vertical="center"/>
      <protection locked="0"/>
    </xf>
    <xf numFmtId="0" fontId="21" fillId="13" borderId="31" xfId="3" applyFont="1" applyBorder="1">
      <alignment horizontal="center" vertical="center"/>
    </xf>
    <xf numFmtId="3" fontId="21" fillId="6" borderId="21" xfId="30" applyFont="1" applyBorder="1">
      <alignment horizontal="right" vertical="center"/>
    </xf>
    <xf numFmtId="3" fontId="21" fillId="6" borderId="37" xfId="30" applyFont="1" applyBorder="1">
      <alignment horizontal="right" vertical="center"/>
    </xf>
    <xf numFmtId="3" fontId="21" fillId="14" borderId="36" xfId="20" applyFont="1" applyBorder="1">
      <alignment horizontal="right" vertical="center"/>
      <protection locked="0"/>
    </xf>
    <xf numFmtId="3" fontId="21" fillId="14" borderId="33" xfId="20" applyFont="1" applyBorder="1">
      <alignment horizontal="right" vertical="center"/>
      <protection locked="0"/>
    </xf>
    <xf numFmtId="3" fontId="21" fillId="14" borderId="42" xfId="20" applyFont="1" applyBorder="1">
      <alignment horizontal="right" vertical="center"/>
      <protection locked="0"/>
    </xf>
    <xf numFmtId="3" fontId="21" fillId="41" borderId="26" xfId="11" applyFont="1" applyBorder="1">
      <alignment horizontal="right" vertical="center"/>
      <protection locked="0"/>
    </xf>
    <xf numFmtId="3" fontId="21" fillId="41" borderId="36" xfId="11" applyFont="1" applyBorder="1">
      <alignment horizontal="right" vertical="center"/>
      <protection locked="0"/>
    </xf>
    <xf numFmtId="3" fontId="21" fillId="6" borderId="33" xfId="30" applyFont="1" applyBorder="1">
      <alignment horizontal="right" vertical="center"/>
    </xf>
    <xf numFmtId="3" fontId="21" fillId="6" borderId="32" xfId="30" applyFont="1" applyBorder="1">
      <alignment horizontal="right" vertical="center"/>
    </xf>
    <xf numFmtId="0" fontId="21" fillId="2" borderId="2" xfId="0" applyFont="1" applyFill="1" applyBorder="1" applyProtection="1">
      <alignment vertical="center"/>
    </xf>
    <xf numFmtId="3" fontId="21" fillId="13" borderId="21" xfId="3" applyNumberFormat="1" applyFont="1" applyBorder="1" applyAlignment="1" applyProtection="1">
      <alignment horizontal="center" vertical="center"/>
    </xf>
    <xf numFmtId="0" fontId="19" fillId="6" borderId="5" xfId="0" applyFont="1" applyFill="1" applyBorder="1" applyAlignment="1">
      <alignment vertical="center"/>
    </xf>
    <xf numFmtId="0" fontId="19" fillId="6" borderId="11" xfId="0" applyFont="1" applyFill="1" applyBorder="1" applyAlignment="1">
      <alignment vertical="center"/>
    </xf>
    <xf numFmtId="0" fontId="19" fillId="6" borderId="0" xfId="0" applyFont="1" applyFill="1" applyBorder="1" applyAlignment="1" applyProtection="1">
      <alignment vertical="center"/>
    </xf>
    <xf numFmtId="0" fontId="26" fillId="13" borderId="26" xfId="3" applyFont="1" applyBorder="1">
      <alignment horizontal="center" vertical="center"/>
    </xf>
    <xf numFmtId="3" fontId="21" fillId="41" borderId="42" xfId="11" applyFont="1" applyBorder="1">
      <alignment horizontal="right" vertical="center"/>
      <protection locked="0"/>
    </xf>
    <xf numFmtId="0" fontId="26" fillId="13" borderId="24" xfId="3" applyFont="1" applyBorder="1">
      <alignment horizontal="center" vertical="center"/>
    </xf>
    <xf numFmtId="0" fontId="0" fillId="43" borderId="19" xfId="9" applyFont="1" applyBorder="1" applyProtection="1">
      <alignment horizontal="left" vertical="center"/>
    </xf>
    <xf numFmtId="0" fontId="21" fillId="6" borderId="2" xfId="0" applyFont="1" applyFill="1" applyBorder="1" applyAlignment="1">
      <alignment vertical="center"/>
    </xf>
    <xf numFmtId="0" fontId="21" fillId="6" borderId="0" xfId="0" applyFont="1" applyFill="1" applyBorder="1" applyAlignment="1" applyProtection="1">
      <alignment horizontal="center" vertical="center" wrapText="1"/>
    </xf>
    <xf numFmtId="0" fontId="21" fillId="6" borderId="0" xfId="0" applyFont="1" applyFill="1" applyBorder="1" applyAlignment="1" applyProtection="1">
      <alignment horizontal="left" vertical="center" indent="1"/>
    </xf>
    <xf numFmtId="0" fontId="21" fillId="6" borderId="0" xfId="0" applyFont="1" applyFill="1" applyBorder="1" applyAlignment="1">
      <alignment horizontal="right" vertical="center"/>
    </xf>
    <xf numFmtId="0" fontId="21" fillId="6" borderId="6" xfId="0" applyFont="1" applyFill="1" applyBorder="1" applyAlignment="1">
      <alignment vertical="center"/>
    </xf>
    <xf numFmtId="0" fontId="21" fillId="6" borderId="0" xfId="0" applyFont="1" applyFill="1" applyAlignment="1">
      <alignment vertical="center"/>
    </xf>
    <xf numFmtId="0" fontId="26" fillId="6" borderId="2" xfId="114" applyFont="1" applyFill="1" applyBorder="1" applyAlignment="1">
      <alignment vertical="center"/>
    </xf>
    <xf numFmtId="0" fontId="19" fillId="6" borderId="0" xfId="0" applyFont="1" applyFill="1" applyBorder="1" applyAlignment="1">
      <alignment vertical="center"/>
    </xf>
    <xf numFmtId="0" fontId="19" fillId="6" borderId="6" xfId="0" applyFont="1" applyFill="1" applyBorder="1" applyAlignment="1">
      <alignment vertical="center"/>
    </xf>
    <xf numFmtId="0" fontId="23" fillId="2" borderId="34" xfId="0" applyFont="1" applyFill="1" applyBorder="1" applyAlignment="1">
      <alignment horizontal="center" wrapText="1"/>
    </xf>
    <xf numFmtId="0" fontId="23" fillId="2" borderId="43" xfId="0" applyFont="1" applyFill="1" applyBorder="1" applyAlignment="1">
      <alignment horizontal="center" wrapText="1"/>
    </xf>
    <xf numFmtId="0" fontId="23" fillId="2" borderId="43" xfId="0" applyFont="1" applyFill="1" applyBorder="1" applyAlignment="1" applyProtection="1">
      <alignment horizontal="center" wrapText="1"/>
    </xf>
    <xf numFmtId="0" fontId="21" fillId="2" borderId="25" xfId="0" applyFont="1" applyFill="1" applyBorder="1" applyAlignment="1">
      <alignment horizontal="center" vertical="center"/>
    </xf>
    <xf numFmtId="3" fontId="21" fillId="41" borderId="20" xfId="11" applyFont="1" applyBorder="1">
      <alignment horizontal="right" vertical="center"/>
      <protection locked="0"/>
    </xf>
    <xf numFmtId="3" fontId="21" fillId="41" borderId="32" xfId="11" applyFont="1" applyBorder="1">
      <alignment horizontal="right" vertical="center"/>
      <protection locked="0"/>
    </xf>
    <xf numFmtId="0" fontId="21" fillId="2" borderId="26" xfId="0" applyFont="1" applyFill="1" applyBorder="1" applyAlignment="1">
      <alignment horizontal="center" vertical="center"/>
    </xf>
    <xf numFmtId="0" fontId="21" fillId="2" borderId="41" xfId="0" applyFont="1" applyFill="1" applyBorder="1" applyAlignment="1">
      <alignment horizontal="center" vertical="center"/>
    </xf>
    <xf numFmtId="0" fontId="21" fillId="43" borderId="19" xfId="9" applyFont="1" applyBorder="1" applyProtection="1">
      <alignment horizontal="left" vertical="center"/>
    </xf>
    <xf numFmtId="0" fontId="21" fillId="2" borderId="21" xfId="0" applyFont="1" applyFill="1" applyBorder="1" applyAlignment="1" applyProtection="1">
      <alignment vertical="center" wrapText="1"/>
    </xf>
    <xf numFmtId="0" fontId="21" fillId="2" borderId="21" xfId="0" applyFont="1" applyFill="1" applyBorder="1" applyAlignment="1" applyProtection="1">
      <alignment vertical="center"/>
    </xf>
    <xf numFmtId="3" fontId="21" fillId="14" borderId="21" xfId="20" applyFont="1">
      <alignment horizontal="right" vertical="center"/>
      <protection locked="0"/>
    </xf>
    <xf numFmtId="0" fontId="26" fillId="13" borderId="41" xfId="3" applyFont="1" applyBorder="1">
      <alignment horizontal="center" vertical="center"/>
    </xf>
    <xf numFmtId="3" fontId="21" fillId="14" borderId="40" xfId="20" applyFont="1" applyBorder="1">
      <alignment horizontal="right" vertical="center"/>
      <protection locked="0"/>
    </xf>
    <xf numFmtId="0" fontId="26" fillId="13" borderId="27" xfId="3" applyFont="1" applyBorder="1">
      <alignment horizontal="center" vertical="center"/>
    </xf>
    <xf numFmtId="0" fontId="21" fillId="6" borderId="0" xfId="0" applyFont="1" applyFill="1" applyBorder="1" applyAlignment="1" applyProtection="1">
      <alignment vertical="center" wrapText="1"/>
    </xf>
    <xf numFmtId="0" fontId="23" fillId="6" borderId="0" xfId="0" applyFont="1" applyFill="1" applyBorder="1" applyAlignment="1" applyProtection="1">
      <alignment horizontal="left" vertical="center" wrapText="1"/>
    </xf>
    <xf numFmtId="3" fontId="21" fillId="41" borderId="43" xfId="11" applyFont="1" applyBorder="1">
      <alignment horizontal="right" vertical="center"/>
      <protection locked="0"/>
    </xf>
    <xf numFmtId="3" fontId="21" fillId="41" borderId="45" xfId="11" applyFont="1" applyBorder="1">
      <alignment horizontal="right" vertical="center"/>
      <protection locked="0"/>
    </xf>
    <xf numFmtId="0" fontId="21" fillId="2" borderId="20" xfId="0" applyFont="1" applyFill="1" applyBorder="1" applyAlignment="1" applyProtection="1">
      <alignment vertical="center"/>
    </xf>
    <xf numFmtId="0" fontId="26" fillId="13" borderId="34" xfId="3" applyFont="1" applyBorder="1">
      <alignment horizontal="center" vertical="center"/>
    </xf>
    <xf numFmtId="0" fontId="0" fillId="43" borderId="20" xfId="9" applyFont="1" applyBorder="1" applyProtection="1">
      <alignment horizontal="left" vertical="center"/>
    </xf>
    <xf numFmtId="0" fontId="21" fillId="6" borderId="10" xfId="0" applyFont="1" applyFill="1" applyBorder="1" applyAlignment="1">
      <alignment vertical="center"/>
    </xf>
    <xf numFmtId="0" fontId="21" fillId="6" borderId="8" xfId="0" applyFont="1" applyFill="1" applyBorder="1" applyAlignment="1" applyProtection="1">
      <alignment vertical="center" wrapText="1"/>
    </xf>
    <xf numFmtId="0" fontId="23" fillId="6" borderId="8" xfId="0" applyFont="1" applyFill="1" applyBorder="1" applyAlignment="1" applyProtection="1">
      <alignment horizontal="left" vertical="center" wrapText="1"/>
    </xf>
    <xf numFmtId="0" fontId="21" fillId="6" borderId="7" xfId="0" applyFont="1" applyFill="1" applyBorder="1" applyAlignment="1">
      <alignment vertical="center"/>
    </xf>
    <xf numFmtId="3" fontId="21" fillId="13" borderId="32" xfId="3" applyNumberFormat="1" applyFont="1" applyBorder="1" applyAlignment="1" applyProtection="1">
      <alignment horizontal="center" vertical="center"/>
    </xf>
    <xf numFmtId="3" fontId="21" fillId="13" borderId="42" xfId="3" applyNumberFormat="1" applyFont="1" applyBorder="1" applyAlignment="1" applyProtection="1">
      <alignment horizontal="center" vertical="center"/>
    </xf>
    <xf numFmtId="3" fontId="21" fillId="13" borderId="31" xfId="3" applyNumberFormat="1" applyFont="1" applyBorder="1" applyAlignment="1" applyProtection="1">
      <alignment horizontal="center" vertical="center"/>
    </xf>
    <xf numFmtId="3" fontId="21" fillId="41" borderId="40" xfId="11" applyFont="1" applyBorder="1" applyAlignment="1" applyProtection="1">
      <alignment horizontal="right" vertical="center"/>
      <protection locked="0"/>
    </xf>
    <xf numFmtId="3" fontId="21" fillId="43" borderId="22" xfId="6" applyFont="1" applyBorder="1">
      <alignment horizontal="right" vertical="center"/>
    </xf>
    <xf numFmtId="3" fontId="21" fillId="43" borderId="33" xfId="6" applyFont="1" applyBorder="1" applyAlignment="1">
      <alignment horizontal="right" vertical="center"/>
    </xf>
    <xf numFmtId="10" fontId="21" fillId="43" borderId="23" xfId="7" applyFont="1" applyBorder="1">
      <alignment horizontal="right" vertical="center"/>
    </xf>
    <xf numFmtId="10" fontId="21" fillId="43" borderId="37" xfId="7" applyFont="1" applyBorder="1">
      <alignment horizontal="right" vertical="center"/>
    </xf>
    <xf numFmtId="10" fontId="21" fillId="43" borderId="21" xfId="7" applyFont="1" applyBorder="1">
      <alignment horizontal="right" vertical="center"/>
    </xf>
    <xf numFmtId="10" fontId="21" fillId="43" borderId="36" xfId="7" applyFont="1" applyBorder="1">
      <alignment horizontal="right" vertical="center"/>
    </xf>
    <xf numFmtId="10" fontId="21" fillId="43" borderId="22" xfId="7" applyFont="1" applyBorder="1">
      <alignment horizontal="right" vertical="center"/>
    </xf>
    <xf numFmtId="10" fontId="21" fillId="43" borderId="33" xfId="7" applyFont="1" applyBorder="1">
      <alignment horizontal="right" vertical="center"/>
    </xf>
    <xf numFmtId="3" fontId="21" fillId="43" borderId="19" xfId="6" applyFont="1" applyBorder="1" applyAlignment="1">
      <alignment horizontal="center"/>
    </xf>
    <xf numFmtId="3" fontId="21" fillId="43" borderId="31" xfId="6" applyFont="1" applyBorder="1" applyAlignment="1">
      <alignment horizontal="center"/>
    </xf>
    <xf numFmtId="0" fontId="21" fillId="13" borderId="20" xfId="3" applyFont="1" applyBorder="1" applyAlignment="1" applyProtection="1">
      <alignment vertical="center" wrapText="1"/>
    </xf>
    <xf numFmtId="0" fontId="21" fillId="13" borderId="21" xfId="3" applyFont="1" applyBorder="1" applyAlignment="1" applyProtection="1">
      <alignment vertical="center" wrapText="1"/>
    </xf>
    <xf numFmtId="0" fontId="21" fillId="13" borderId="26" xfId="3" applyFont="1" applyBorder="1" applyAlignment="1" applyProtection="1">
      <alignment horizontal="center" vertical="center" wrapText="1"/>
    </xf>
    <xf numFmtId="0" fontId="21" fillId="13" borderId="36" xfId="3" applyFont="1" applyBorder="1" applyAlignment="1" applyProtection="1">
      <alignment vertical="center" wrapText="1"/>
    </xf>
    <xf numFmtId="0" fontId="21" fillId="13" borderId="27" xfId="3" applyFont="1" applyBorder="1" applyAlignment="1" applyProtection="1">
      <alignment horizontal="center" vertical="center" wrapText="1"/>
    </xf>
    <xf numFmtId="0" fontId="21" fillId="13" borderId="25" xfId="3" applyFont="1" applyBorder="1" applyAlignment="1" applyProtection="1">
      <alignment horizontal="center" vertical="center" wrapText="1"/>
    </xf>
    <xf numFmtId="3" fontId="21" fillId="43" borderId="20" xfId="6" applyFont="1" applyBorder="1" applyProtection="1">
      <alignment horizontal="right" vertical="center"/>
    </xf>
    <xf numFmtId="3" fontId="21" fillId="43" borderId="32" xfId="6" applyFont="1" applyBorder="1" applyProtection="1">
      <alignment horizontal="right" vertical="center"/>
    </xf>
    <xf numFmtId="3" fontId="21" fillId="43" borderId="22" xfId="6" applyFont="1" applyBorder="1" applyProtection="1">
      <alignment horizontal="right" vertical="center"/>
    </xf>
    <xf numFmtId="3" fontId="21" fillId="43" borderId="33" xfId="6" applyFont="1" applyBorder="1" applyProtection="1">
      <alignment horizontal="right" vertical="center"/>
    </xf>
    <xf numFmtId="3" fontId="21" fillId="43" borderId="19" xfId="6" applyFont="1" applyBorder="1" applyProtection="1">
      <alignment horizontal="right" vertical="center"/>
    </xf>
    <xf numFmtId="3" fontId="21" fillId="43" borderId="31" xfId="6" applyFont="1" applyBorder="1" applyProtection="1">
      <alignment horizontal="right" vertical="center"/>
    </xf>
    <xf numFmtId="0" fontId="21" fillId="2" borderId="36" xfId="0" applyFont="1" applyFill="1" applyBorder="1" applyAlignment="1" applyProtection="1">
      <alignment horizontal="left" vertical="center" wrapText="1"/>
    </xf>
    <xf numFmtId="3" fontId="21" fillId="41" borderId="47" xfId="11" applyFont="1" applyBorder="1">
      <alignment horizontal="right" vertical="center"/>
      <protection locked="0"/>
    </xf>
    <xf numFmtId="3" fontId="21" fillId="41" borderId="48" xfId="11" applyFont="1" applyBorder="1">
      <alignment horizontal="right" vertical="center"/>
      <protection locked="0"/>
    </xf>
    <xf numFmtId="0" fontId="23" fillId="2" borderId="45" xfId="0" applyFont="1" applyFill="1" applyBorder="1" applyAlignment="1" applyProtection="1">
      <alignment horizontal="center" wrapText="1"/>
    </xf>
    <xf numFmtId="0" fontId="21" fillId="2" borderId="42" xfId="0" applyFont="1" applyFill="1" applyBorder="1" applyAlignment="1" applyProtection="1">
      <alignment horizontal="left" vertical="center" wrapText="1"/>
    </xf>
    <xf numFmtId="3" fontId="21" fillId="43" borderId="21" xfId="6" applyFont="1" applyBorder="1" applyProtection="1">
      <alignment horizontal="right" vertical="center"/>
    </xf>
    <xf numFmtId="3" fontId="21" fillId="43" borderId="36" xfId="6" applyFont="1" applyBorder="1" applyProtection="1">
      <alignment horizontal="right" vertical="center"/>
    </xf>
    <xf numFmtId="3" fontId="21" fillId="13" borderId="30" xfId="3" applyNumberFormat="1" applyFont="1" applyBorder="1" applyAlignment="1" applyProtection="1">
      <alignment horizontal="center" vertical="center"/>
    </xf>
    <xf numFmtId="3" fontId="21" fillId="43" borderId="45" xfId="6" applyFont="1" applyBorder="1" applyProtection="1">
      <alignment horizontal="right" vertical="center"/>
    </xf>
    <xf numFmtId="0" fontId="23" fillId="6" borderId="5" xfId="0" applyFont="1" applyFill="1" applyBorder="1" applyAlignment="1">
      <alignment vertical="center"/>
    </xf>
    <xf numFmtId="0" fontId="23" fillId="6" borderId="0" xfId="0" applyFont="1" applyFill="1" applyBorder="1" applyAlignment="1">
      <alignment vertical="center"/>
    </xf>
    <xf numFmtId="0" fontId="21" fillId="2" borderId="0" xfId="0" applyFont="1" applyFill="1" applyAlignment="1">
      <alignment vertical="center"/>
    </xf>
    <xf numFmtId="3" fontId="21" fillId="41" borderId="33" xfId="11" applyFont="1" applyBorder="1">
      <alignment horizontal="right" vertical="center"/>
      <protection locked="0"/>
    </xf>
    <xf numFmtId="3" fontId="21" fillId="41" borderId="37" xfId="11" applyFont="1" applyBorder="1">
      <alignment horizontal="right" vertical="center"/>
      <protection locked="0"/>
    </xf>
    <xf numFmtId="3" fontId="21" fillId="14" borderId="20" xfId="20" applyFont="1" applyBorder="1">
      <alignment horizontal="right" vertical="center"/>
      <protection locked="0"/>
    </xf>
    <xf numFmtId="3" fontId="21" fillId="43" borderId="44" xfId="6" applyFont="1" applyBorder="1" applyProtection="1">
      <alignment horizontal="right" vertical="center"/>
    </xf>
    <xf numFmtId="3" fontId="21" fillId="43" borderId="46" xfId="6" applyFont="1" applyBorder="1" applyProtection="1">
      <alignment horizontal="right" vertical="center"/>
    </xf>
    <xf numFmtId="0" fontId="21" fillId="13" borderId="50" xfId="3" applyFont="1" applyBorder="1">
      <alignment horizontal="center" vertical="center"/>
    </xf>
    <xf numFmtId="0" fontId="0" fillId="2" borderId="48" xfId="0" applyFont="1" applyFill="1" applyBorder="1" applyAlignment="1" applyProtection="1">
      <alignment horizontal="left" vertical="center" wrapText="1"/>
    </xf>
    <xf numFmtId="0" fontId="26" fillId="13" borderId="25" xfId="3" applyFont="1" applyBorder="1">
      <alignment horizontal="center" vertical="center"/>
    </xf>
    <xf numFmtId="0" fontId="21" fillId="43" borderId="20" xfId="9" applyFont="1" applyBorder="1" applyProtection="1">
      <alignment horizontal="left" vertical="center"/>
    </xf>
    <xf numFmtId="0" fontId="21" fillId="43" borderId="22" xfId="9" applyFont="1" applyBorder="1" applyProtection="1">
      <alignment horizontal="left" vertical="center"/>
    </xf>
    <xf numFmtId="0" fontId="21" fillId="43" borderId="40" xfId="9" applyFont="1" applyBorder="1" applyAlignment="1" applyProtection="1">
      <alignment horizontal="left" vertical="center" indent="1"/>
    </xf>
    <xf numFmtId="3" fontId="21" fillId="43" borderId="40" xfId="6" applyFont="1" applyBorder="1" applyProtection="1">
      <alignment horizontal="right" vertical="center"/>
    </xf>
    <xf numFmtId="3" fontId="21" fillId="43" borderId="42" xfId="6" applyFont="1" applyBorder="1" applyProtection="1">
      <alignment horizontal="right" vertical="center"/>
    </xf>
    <xf numFmtId="0" fontId="0" fillId="43" borderId="40" xfId="9" applyFont="1" applyBorder="1" applyAlignment="1" applyProtection="1">
      <alignment horizontal="left" vertical="center" indent="1"/>
    </xf>
    <xf numFmtId="0" fontId="0" fillId="43" borderId="22" xfId="9" applyFont="1" applyBorder="1" applyProtection="1">
      <alignment horizontal="left" vertical="center"/>
    </xf>
    <xf numFmtId="3" fontId="21" fillId="13" borderId="39" xfId="3" applyNumberFormat="1" applyFont="1" applyBorder="1" applyAlignment="1" applyProtection="1">
      <alignment horizontal="center" vertical="center"/>
    </xf>
    <xf numFmtId="3" fontId="21" fillId="13" borderId="29" xfId="3" applyNumberFormat="1" applyFont="1" applyBorder="1" applyAlignment="1" applyProtection="1">
      <alignment horizontal="center" vertical="center"/>
    </xf>
    <xf numFmtId="3" fontId="21" fillId="13" borderId="25" xfId="3" applyNumberFormat="1" applyFont="1" applyBorder="1" applyAlignment="1" applyProtection="1">
      <alignment horizontal="center" vertical="center"/>
    </xf>
    <xf numFmtId="3" fontId="21" fillId="13" borderId="24" xfId="3" applyNumberFormat="1" applyFont="1" applyBorder="1" applyAlignment="1" applyProtection="1">
      <alignment horizontal="center" vertical="center"/>
    </xf>
    <xf numFmtId="3" fontId="21" fillId="13" borderId="26" xfId="3" applyNumberFormat="1" applyFont="1" applyBorder="1" applyAlignment="1" applyProtection="1">
      <alignment horizontal="center" vertical="center"/>
    </xf>
    <xf numFmtId="3" fontId="21" fillId="13" borderId="41" xfId="3" applyNumberFormat="1" applyFont="1" applyBorder="1" applyAlignment="1" applyProtection="1">
      <alignment horizontal="center" vertical="center"/>
    </xf>
    <xf numFmtId="3" fontId="21" fillId="13" borderId="22" xfId="3" applyNumberFormat="1" applyFont="1" applyBorder="1" applyAlignment="1" applyProtection="1">
      <alignment horizontal="center" vertical="center"/>
    </xf>
    <xf numFmtId="3" fontId="21" fillId="13" borderId="20" xfId="3" applyNumberFormat="1" applyFont="1" applyBorder="1" applyAlignment="1" applyProtection="1">
      <alignment horizontal="center" vertical="center"/>
    </xf>
    <xf numFmtId="0" fontId="19" fillId="6" borderId="3" xfId="4" applyFont="1" applyFill="1" applyBorder="1" applyAlignment="1"/>
    <xf numFmtId="0" fontId="19" fillId="6" borderId="9" xfId="4" applyFont="1" applyFill="1" applyBorder="1" applyAlignment="1"/>
    <xf numFmtId="0" fontId="21" fillId="6" borderId="0" xfId="0" applyFont="1" applyFill="1" applyBorder="1">
      <alignment vertical="center"/>
    </xf>
    <xf numFmtId="0" fontId="21" fillId="6" borderId="0" xfId="0" applyFont="1" applyFill="1" applyBorder="1" applyAlignment="1" applyProtection="1">
      <alignment horizontal="left" vertical="center"/>
    </xf>
    <xf numFmtId="0" fontId="21" fillId="6" borderId="5" xfId="0" applyFont="1" applyFill="1" applyBorder="1">
      <alignment vertical="center"/>
    </xf>
    <xf numFmtId="0" fontId="21" fillId="6" borderId="6" xfId="0" applyFont="1" applyFill="1" applyBorder="1">
      <alignment vertical="center"/>
    </xf>
    <xf numFmtId="0" fontId="22" fillId="6" borderId="2" xfId="0" applyFont="1" applyFill="1" applyBorder="1" applyAlignment="1" applyProtection="1">
      <alignment horizontal="left"/>
    </xf>
    <xf numFmtId="0" fontId="22" fillId="6" borderId="0" xfId="0" applyFont="1" applyFill="1" applyBorder="1" applyAlignment="1">
      <alignment vertical="center"/>
    </xf>
    <xf numFmtId="0" fontId="23" fillId="6" borderId="2" xfId="0" applyFont="1" applyFill="1" applyBorder="1" applyAlignment="1" applyProtection="1">
      <alignment horizontal="left" vertical="center"/>
    </xf>
    <xf numFmtId="0" fontId="21" fillId="6" borderId="0" xfId="0" applyFont="1" applyFill="1" applyBorder="1" applyProtection="1">
      <alignment vertical="center"/>
    </xf>
    <xf numFmtId="0" fontId="22" fillId="6" borderId="2" xfId="0" applyFont="1" applyFill="1" applyBorder="1" applyAlignment="1" applyProtection="1">
      <alignment horizontal="left" vertical="center"/>
    </xf>
    <xf numFmtId="0" fontId="21" fillId="6" borderId="0" xfId="0" applyFont="1" applyFill="1" applyBorder="1" applyAlignment="1" applyProtection="1">
      <alignment vertical="center"/>
    </xf>
    <xf numFmtId="0" fontId="21" fillId="6" borderId="0" xfId="0" applyFont="1" applyFill="1" applyBorder="1" applyAlignment="1">
      <alignment vertical="center"/>
    </xf>
    <xf numFmtId="0" fontId="21" fillId="6" borderId="0" xfId="0" applyFont="1" applyFill="1">
      <alignment vertical="center"/>
    </xf>
    <xf numFmtId="0" fontId="21" fillId="6" borderId="41" xfId="0" applyFont="1" applyFill="1" applyBorder="1" applyAlignment="1" applyProtection="1">
      <alignment horizontal="center" vertical="center"/>
    </xf>
    <xf numFmtId="0" fontId="23" fillId="6" borderId="31"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3" fillId="6" borderId="44" xfId="0" applyFont="1" applyFill="1" applyBorder="1" applyAlignment="1" applyProtection="1">
      <alignment horizontal="center" vertical="center" wrapText="1"/>
    </xf>
    <xf numFmtId="0" fontId="23" fillId="6" borderId="19" xfId="0" applyFont="1" applyFill="1" applyBorder="1" applyAlignment="1" applyProtection="1">
      <alignment horizontal="center" vertical="center" wrapText="1"/>
    </xf>
    <xf numFmtId="0" fontId="21" fillId="6" borderId="21" xfId="0" applyFont="1" applyFill="1" applyBorder="1" applyAlignment="1" applyProtection="1">
      <alignment horizontal="left" vertical="center"/>
    </xf>
    <xf numFmtId="0" fontId="21" fillId="6" borderId="9" xfId="0" applyFont="1" applyFill="1" applyBorder="1">
      <alignment vertical="center"/>
    </xf>
    <xf numFmtId="0" fontId="21" fillId="6" borderId="10" xfId="0" applyFont="1" applyFill="1" applyBorder="1">
      <alignment vertical="center"/>
    </xf>
    <xf numFmtId="0" fontId="20" fillId="6" borderId="9" xfId="4" applyFont="1" applyFill="1" applyBorder="1" applyAlignment="1"/>
    <xf numFmtId="0" fontId="21" fillId="6" borderId="0" xfId="0" applyFont="1" applyFill="1" applyProtection="1">
      <alignment vertical="center"/>
    </xf>
    <xf numFmtId="0" fontId="21" fillId="6" borderId="6" xfId="0" applyFont="1" applyFill="1" applyBorder="1" applyAlignment="1" applyProtection="1">
      <alignment vertical="center"/>
    </xf>
    <xf numFmtId="0" fontId="21" fillId="6" borderId="2" xfId="0" applyFont="1" applyFill="1" applyBorder="1" applyProtection="1">
      <alignment vertical="center"/>
    </xf>
    <xf numFmtId="0" fontId="23" fillId="6" borderId="0" xfId="0" applyFont="1" applyFill="1" applyBorder="1" applyAlignment="1" applyProtection="1">
      <alignment vertical="center"/>
    </xf>
    <xf numFmtId="0" fontId="21" fillId="6" borderId="2" xfId="0" applyFont="1" applyFill="1" applyBorder="1" applyAlignment="1" applyProtection="1">
      <alignment horizontal="left" vertical="center"/>
    </xf>
    <xf numFmtId="0" fontId="21" fillId="6" borderId="4" xfId="0" applyFont="1" applyFill="1" applyBorder="1">
      <alignment vertical="center"/>
    </xf>
    <xf numFmtId="0" fontId="21" fillId="6" borderId="7" xfId="0" applyFont="1" applyFill="1" applyBorder="1" applyAlignment="1" applyProtection="1">
      <alignment vertical="center"/>
    </xf>
    <xf numFmtId="0" fontId="21" fillId="6" borderId="25" xfId="0" applyFont="1" applyFill="1" applyBorder="1" applyAlignment="1" applyProtection="1">
      <alignment vertical="center"/>
    </xf>
    <xf numFmtId="0" fontId="21" fillId="6" borderId="26" xfId="0" applyFont="1" applyFill="1" applyBorder="1" applyAlignment="1" applyProtection="1">
      <alignment vertical="center"/>
    </xf>
    <xf numFmtId="0" fontId="21" fillId="6" borderId="26" xfId="0" applyFont="1" applyFill="1" applyBorder="1" applyAlignment="1" applyProtection="1">
      <alignment horizontal="left" vertical="center"/>
    </xf>
    <xf numFmtId="0" fontId="21" fillId="6" borderId="26" xfId="0" applyFont="1" applyFill="1" applyBorder="1" applyAlignment="1" applyProtection="1">
      <alignment horizontal="left" vertical="center" indent="1"/>
    </xf>
    <xf numFmtId="0" fontId="21" fillId="6" borderId="27" xfId="0" applyFont="1" applyFill="1" applyBorder="1" applyAlignment="1">
      <alignment vertical="center"/>
    </xf>
    <xf numFmtId="3" fontId="21" fillId="6" borderId="36" xfId="30" applyFont="1" applyFill="1" applyBorder="1">
      <alignment horizontal="right" vertical="center"/>
    </xf>
    <xf numFmtId="169" fontId="21" fillId="6" borderId="36" xfId="31" applyFont="1" applyFill="1" applyBorder="1">
      <alignment horizontal="right" vertical="center"/>
    </xf>
    <xf numFmtId="0" fontId="21" fillId="6" borderId="27" xfId="0" applyFont="1" applyFill="1" applyBorder="1" applyAlignment="1" applyProtection="1">
      <alignment horizontal="left" vertical="center"/>
    </xf>
    <xf numFmtId="0" fontId="21" fillId="6" borderId="8" xfId="0" applyFont="1" applyFill="1" applyBorder="1" applyAlignment="1">
      <alignment vertical="center"/>
    </xf>
    <xf numFmtId="0" fontId="23" fillId="6" borderId="19" xfId="0" applyFont="1" applyFill="1" applyBorder="1" applyAlignment="1" applyProtection="1">
      <alignment horizontal="center" wrapText="1"/>
    </xf>
    <xf numFmtId="0" fontId="23" fillId="6" borderId="31" xfId="0" applyFont="1" applyFill="1" applyBorder="1" applyAlignment="1" applyProtection="1">
      <alignment horizontal="center" wrapText="1"/>
    </xf>
    <xf numFmtId="0" fontId="21" fillId="6" borderId="8" xfId="0" applyFont="1" applyFill="1" applyBorder="1" applyAlignment="1" applyProtection="1">
      <alignment vertical="center"/>
    </xf>
    <xf numFmtId="0" fontId="29" fillId="6" borderId="0" xfId="0" applyFont="1" applyFill="1" applyBorder="1" applyAlignment="1">
      <alignment vertical="center"/>
    </xf>
    <xf numFmtId="0" fontId="21" fillId="6" borderId="21" xfId="0" applyFont="1" applyFill="1" applyBorder="1" applyAlignment="1" applyProtection="1">
      <alignment vertical="center" wrapText="1"/>
    </xf>
    <xf numFmtId="0" fontId="21" fillId="6" borderId="21" xfId="0" applyFont="1" applyFill="1" applyBorder="1" applyAlignment="1" applyProtection="1">
      <alignment horizontal="left" vertical="center" wrapText="1"/>
    </xf>
    <xf numFmtId="3" fontId="21" fillId="6" borderId="21" xfId="30" applyFont="1" applyFill="1" applyBorder="1" applyProtection="1">
      <alignment horizontal="right" vertical="center"/>
    </xf>
    <xf numFmtId="3" fontId="21" fillId="6" borderId="36" xfId="30" applyFont="1" applyFill="1" applyBorder="1" applyProtection="1">
      <alignment horizontal="right" vertical="center"/>
    </xf>
    <xf numFmtId="0" fontId="21" fillId="6" borderId="40" xfId="0" applyFont="1" applyFill="1" applyBorder="1" applyAlignment="1" applyProtection="1">
      <alignment horizontal="left" vertical="center" wrapText="1"/>
    </xf>
    <xf numFmtId="0" fontId="21" fillId="6" borderId="2" xfId="0" applyFont="1" applyFill="1" applyBorder="1">
      <alignment vertical="center"/>
    </xf>
    <xf numFmtId="0" fontId="23" fillId="6" borderId="34" xfId="0" applyFont="1" applyFill="1" applyBorder="1" applyAlignment="1">
      <alignment horizontal="center" wrapText="1"/>
    </xf>
    <xf numFmtId="0" fontId="23" fillId="6" borderId="43" xfId="0" applyFont="1" applyFill="1" applyBorder="1" applyAlignment="1">
      <alignment horizontal="center" wrapText="1"/>
    </xf>
    <xf numFmtId="0" fontId="23" fillId="6" borderId="43" xfId="0" applyFont="1" applyFill="1" applyBorder="1" applyAlignment="1" applyProtection="1">
      <alignment horizontal="center" wrapText="1"/>
    </xf>
    <xf numFmtId="0" fontId="23" fillId="6" borderId="45" xfId="0" applyFont="1" applyFill="1" applyBorder="1" applyAlignment="1" applyProtection="1">
      <alignment horizontal="center" wrapText="1"/>
    </xf>
    <xf numFmtId="0" fontId="21" fillId="6" borderId="25" xfId="0" applyFont="1" applyFill="1" applyBorder="1" applyAlignment="1">
      <alignment horizontal="center" vertical="center"/>
    </xf>
    <xf numFmtId="0" fontId="21" fillId="6" borderId="41" xfId="0" applyFont="1" applyFill="1" applyBorder="1" applyAlignment="1">
      <alignment horizontal="center" vertical="center"/>
    </xf>
    <xf numFmtId="0" fontId="21" fillId="6" borderId="21" xfId="0" applyFont="1" applyFill="1" applyBorder="1" applyAlignment="1" applyProtection="1">
      <alignment vertical="center"/>
    </xf>
    <xf numFmtId="0" fontId="21" fillId="6" borderId="26" xfId="0" applyFont="1" applyFill="1" applyBorder="1" applyAlignment="1">
      <alignment horizontal="center" vertical="center"/>
    </xf>
    <xf numFmtId="0" fontId="21" fillId="6" borderId="36" xfId="0" applyFont="1" applyFill="1" applyBorder="1" applyAlignment="1" applyProtection="1">
      <alignment horizontal="left" vertical="center" wrapText="1"/>
    </xf>
    <xf numFmtId="3" fontId="21" fillId="6" borderId="21" xfId="30" applyFont="1" applyFill="1" applyBorder="1">
      <alignment horizontal="right" vertical="center"/>
    </xf>
    <xf numFmtId="0" fontId="29" fillId="6" borderId="6" xfId="0" applyFont="1" applyFill="1" applyBorder="1" applyAlignment="1">
      <alignment vertical="center"/>
    </xf>
    <xf numFmtId="0" fontId="29" fillId="6" borderId="11" xfId="0" applyFont="1" applyFill="1" applyBorder="1" applyAlignment="1">
      <alignment vertical="center"/>
    </xf>
    <xf numFmtId="0" fontId="23" fillId="6" borderId="2" xfId="0" applyFont="1" applyFill="1" applyBorder="1" applyAlignment="1" applyProtection="1">
      <alignment horizontal="left"/>
    </xf>
    <xf numFmtId="0" fontId="21" fillId="6" borderId="2" xfId="0" applyFont="1" applyFill="1" applyBorder="1" applyAlignment="1" applyProtection="1">
      <alignment vertical="center"/>
    </xf>
    <xf numFmtId="0" fontId="21" fillId="6" borderId="10" xfId="0" applyFont="1" applyFill="1" applyBorder="1" applyAlignment="1" applyProtection="1">
      <alignment vertical="center"/>
    </xf>
    <xf numFmtId="0" fontId="29" fillId="6" borderId="0" xfId="0" applyFont="1" applyFill="1" applyBorder="1" applyAlignment="1" applyProtection="1">
      <alignment horizontal="left" vertical="center"/>
    </xf>
    <xf numFmtId="0" fontId="29" fillId="6" borderId="0" xfId="0" applyFont="1" applyFill="1" applyBorder="1" applyAlignment="1" applyProtection="1">
      <alignment vertical="center"/>
    </xf>
    <xf numFmtId="0" fontId="21" fillId="6" borderId="28" xfId="0" applyFont="1" applyFill="1" applyBorder="1" applyAlignment="1">
      <alignment vertical="center"/>
    </xf>
    <xf numFmtId="0" fontId="21" fillId="6" borderId="29" xfId="0" applyFont="1" applyFill="1" applyBorder="1" applyAlignment="1">
      <alignment horizontal="left" vertical="center" indent="1"/>
    </xf>
    <xf numFmtId="0" fontId="21" fillId="6" borderId="30" xfId="0" applyFont="1" applyFill="1" applyBorder="1" applyAlignment="1">
      <alignment horizontal="left" vertical="center" indent="1"/>
    </xf>
    <xf numFmtId="0" fontId="21" fillId="6" borderId="35" xfId="0" applyFont="1" applyFill="1" applyBorder="1" applyAlignment="1" applyProtection="1">
      <alignment horizontal="center" vertical="center"/>
    </xf>
    <xf numFmtId="0" fontId="21" fillId="6" borderId="25" xfId="0" applyFont="1" applyFill="1" applyBorder="1" applyAlignment="1">
      <alignment vertical="center"/>
    </xf>
    <xf numFmtId="0" fontId="21" fillId="6" borderId="26" xfId="0" applyFont="1" applyFill="1" applyBorder="1" applyAlignment="1">
      <alignment horizontal="left" vertical="center" indent="1"/>
    </xf>
    <xf numFmtId="0" fontId="21" fillId="6" borderId="26" xfId="0" applyFont="1" applyFill="1" applyBorder="1" applyAlignment="1">
      <alignment vertical="center"/>
    </xf>
    <xf numFmtId="0" fontId="21" fillId="6" borderId="41" xfId="0" applyFont="1" applyFill="1" applyBorder="1" applyAlignment="1">
      <alignment horizontal="left" vertical="center" indent="1"/>
    </xf>
    <xf numFmtId="0" fontId="21" fillId="6" borderId="41" xfId="0" applyFont="1" applyFill="1" applyBorder="1" applyAlignment="1">
      <alignment horizontal="left" vertical="center"/>
    </xf>
    <xf numFmtId="0" fontId="23" fillId="6" borderId="24" xfId="0" applyFont="1" applyFill="1" applyBorder="1" applyAlignment="1">
      <alignment horizontal="left" vertical="center"/>
    </xf>
    <xf numFmtId="3" fontId="21" fillId="6" borderId="32" xfId="30" applyFont="1" applyFill="1" applyBorder="1">
      <alignment horizontal="right" vertical="center"/>
    </xf>
    <xf numFmtId="3" fontId="23" fillId="6" borderId="19" xfId="30" applyFont="1" applyFill="1" applyBorder="1">
      <alignment horizontal="right" vertical="center"/>
    </xf>
    <xf numFmtId="0" fontId="21" fillId="6" borderId="34" xfId="0" applyFont="1" applyFill="1" applyBorder="1" applyAlignment="1" applyProtection="1">
      <alignment vertical="center"/>
    </xf>
    <xf numFmtId="0" fontId="21" fillId="6" borderId="41" xfId="0" applyFont="1" applyFill="1" applyBorder="1" applyAlignment="1" applyProtection="1">
      <alignment horizontal="left" vertical="center" wrapText="1"/>
    </xf>
    <xf numFmtId="0" fontId="21" fillId="6" borderId="39" xfId="0" applyFont="1" applyFill="1" applyBorder="1" applyAlignment="1" applyProtection="1">
      <alignment horizontal="left" vertical="center" wrapText="1"/>
    </xf>
    <xf numFmtId="0" fontId="21" fillId="6" borderId="29" xfId="0" applyFont="1" applyFill="1" applyBorder="1" applyAlignment="1" applyProtection="1">
      <alignment horizontal="left" vertical="center" wrapText="1"/>
    </xf>
    <xf numFmtId="0" fontId="21" fillId="6" borderId="30" xfId="0" applyFont="1" applyFill="1" applyBorder="1" applyAlignment="1" applyProtection="1">
      <alignment horizontal="left" vertical="center" wrapText="1"/>
    </xf>
    <xf numFmtId="0" fontId="23" fillId="6" borderId="0" xfId="0" applyFont="1" applyFill="1" applyBorder="1" applyAlignment="1" applyProtection="1">
      <alignment horizontal="left" vertical="center"/>
    </xf>
    <xf numFmtId="0" fontId="29" fillId="6" borderId="5" xfId="0" applyFont="1" applyFill="1" applyBorder="1" applyAlignment="1" applyProtection="1">
      <alignment horizontal="left" vertical="center"/>
    </xf>
    <xf numFmtId="0" fontId="23" fillId="6" borderId="35" xfId="0" applyFont="1" applyFill="1" applyBorder="1" applyAlignment="1">
      <alignment horizontal="left" vertical="center"/>
    </xf>
    <xf numFmtId="0" fontId="21" fillId="6" borderId="38" xfId="0" applyFont="1" applyFill="1" applyBorder="1" applyAlignment="1">
      <alignment horizontal="left" vertical="center"/>
    </xf>
    <xf numFmtId="0" fontId="21" fillId="6" borderId="26" xfId="0" applyFont="1" applyFill="1" applyBorder="1" applyAlignment="1">
      <alignment horizontal="left" vertical="center"/>
    </xf>
    <xf numFmtId="0" fontId="21" fillId="6" borderId="27" xfId="0" applyFont="1" applyFill="1" applyBorder="1" applyAlignment="1">
      <alignment horizontal="left" vertical="center"/>
    </xf>
    <xf numFmtId="3" fontId="21" fillId="6" borderId="42" xfId="30" applyFont="1" applyFill="1" applyBorder="1" applyAlignment="1" applyProtection="1">
      <alignment horizontal="right" vertical="center"/>
    </xf>
    <xf numFmtId="0" fontId="29" fillId="6" borderId="5" xfId="0" applyFont="1" applyFill="1" applyBorder="1" applyAlignment="1" applyProtection="1">
      <alignment vertical="center"/>
    </xf>
    <xf numFmtId="0" fontId="29" fillId="6" borderId="5" xfId="0" applyFont="1" applyFill="1" applyBorder="1" applyAlignment="1">
      <alignment vertical="center"/>
    </xf>
    <xf numFmtId="0" fontId="19" fillId="6" borderId="3" xfId="0" applyFont="1" applyFill="1" applyBorder="1" applyAlignment="1"/>
    <xf numFmtId="0" fontId="19" fillId="6" borderId="9" xfId="0" applyFont="1" applyFill="1" applyBorder="1" applyAlignment="1"/>
    <xf numFmtId="15" fontId="20" fillId="6" borderId="9" xfId="0" applyNumberFormat="1" applyFont="1" applyFill="1" applyBorder="1" applyAlignment="1"/>
    <xf numFmtId="0" fontId="23" fillId="6" borderId="24" xfId="0" applyFont="1" applyFill="1" applyBorder="1" applyAlignment="1">
      <alignment horizontal="center" wrapText="1"/>
    </xf>
    <xf numFmtId="0" fontId="23" fillId="6" borderId="19" xfId="0" applyFont="1" applyFill="1" applyBorder="1" applyAlignment="1">
      <alignment horizontal="center" wrapText="1"/>
    </xf>
    <xf numFmtId="0" fontId="23" fillId="6" borderId="21" xfId="0" applyFont="1" applyFill="1" applyBorder="1" applyAlignment="1" applyProtection="1">
      <alignment vertical="center"/>
    </xf>
    <xf numFmtId="0" fontId="23" fillId="6" borderId="20" xfId="0" applyFont="1" applyFill="1" applyBorder="1" applyAlignment="1" applyProtection="1">
      <alignment horizontal="left" vertical="center" wrapText="1"/>
    </xf>
    <xf numFmtId="0" fontId="21" fillId="6" borderId="20" xfId="0" applyFont="1" applyFill="1" applyBorder="1" applyAlignment="1" applyProtection="1">
      <alignment vertical="center" wrapText="1"/>
    </xf>
    <xf numFmtId="0" fontId="21" fillId="6" borderId="26" xfId="0" applyFont="1" applyFill="1" applyBorder="1" applyAlignment="1" applyProtection="1">
      <alignment horizontal="center" vertical="center" wrapText="1"/>
    </xf>
    <xf numFmtId="0" fontId="21" fillId="6" borderId="21" xfId="0" applyFont="1" applyFill="1" applyBorder="1" applyAlignment="1">
      <alignment vertical="center" wrapText="1"/>
    </xf>
    <xf numFmtId="0" fontId="21" fillId="6" borderId="21" xfId="0" applyFont="1" applyFill="1" applyBorder="1" applyAlignment="1">
      <alignment vertical="center"/>
    </xf>
    <xf numFmtId="3" fontId="21" fillId="6" borderId="36" xfId="1" applyFont="1" applyFill="1" applyBorder="1" applyAlignment="1" applyProtection="1">
      <alignment horizontal="center" vertical="center"/>
    </xf>
    <xf numFmtId="3" fontId="21" fillId="6" borderId="33" xfId="1" applyFont="1" applyFill="1" applyBorder="1" applyAlignment="1" applyProtection="1">
      <alignment horizontal="center" vertical="center"/>
    </xf>
    <xf numFmtId="3" fontId="21" fillId="6" borderId="29" xfId="1" applyFont="1" applyFill="1" applyBorder="1" applyAlignment="1" applyProtection="1">
      <alignment horizontal="center" vertical="center"/>
    </xf>
    <xf numFmtId="0" fontId="0" fillId="6" borderId="0" xfId="0">
      <alignment vertical="center"/>
    </xf>
    <xf numFmtId="0" fontId="0" fillId="6" borderId="0" xfId="0" applyFill="1">
      <alignment vertical="center"/>
    </xf>
    <xf numFmtId="0" fontId="21" fillId="6" borderId="29" xfId="0" applyFont="1" applyFill="1" applyBorder="1" applyAlignment="1" applyProtection="1">
      <alignment horizontal="left" vertical="center"/>
    </xf>
    <xf numFmtId="0" fontId="21" fillId="6" borderId="30" xfId="0" applyFont="1" applyFill="1" applyBorder="1" applyAlignment="1" applyProtection="1">
      <alignment horizontal="left" vertical="center"/>
    </xf>
    <xf numFmtId="0" fontId="21" fillId="6" borderId="49" xfId="0" applyFont="1" applyFill="1" applyBorder="1" applyAlignment="1" applyProtection="1">
      <alignment horizontal="left" vertical="center"/>
    </xf>
    <xf numFmtId="0" fontId="27" fillId="6" borderId="6" xfId="0" applyFont="1" applyFill="1" applyBorder="1" applyAlignment="1" applyProtection="1">
      <alignment horizontal="center" vertical="center"/>
    </xf>
    <xf numFmtId="0" fontId="21" fillId="6" borderId="6" xfId="0" applyFont="1" applyFill="1" applyBorder="1" applyProtection="1">
      <alignment vertical="center"/>
    </xf>
    <xf numFmtId="0" fontId="21" fillId="6" borderId="9" xfId="0" applyFont="1" applyFill="1" applyBorder="1" applyProtection="1">
      <alignment vertical="center"/>
    </xf>
    <xf numFmtId="0" fontId="21" fillId="6" borderId="39" xfId="0" applyFont="1" applyFill="1" applyBorder="1" applyAlignment="1" applyProtection="1">
      <alignment horizontal="left" vertical="center"/>
    </xf>
    <xf numFmtId="0" fontId="21" fillId="6" borderId="0" xfId="0" applyFont="1" applyFill="1" applyBorder="1" applyAlignment="1" applyProtection="1">
      <alignment horizontal="center" vertical="center"/>
    </xf>
    <xf numFmtId="0" fontId="21" fillId="6" borderId="21" xfId="0" applyFont="1" applyFill="1" applyBorder="1" applyAlignment="1" applyProtection="1">
      <alignment horizontal="center" vertical="center"/>
    </xf>
    <xf numFmtId="0" fontId="21" fillId="6" borderId="40" xfId="0" applyFont="1" applyFill="1" applyBorder="1" applyAlignment="1" applyProtection="1">
      <alignment horizontal="center" vertical="center"/>
    </xf>
    <xf numFmtId="0" fontId="21" fillId="6" borderId="35" xfId="0" applyFont="1" applyFill="1" applyBorder="1" applyProtection="1">
      <alignment vertical="center"/>
    </xf>
    <xf numFmtId="0" fontId="0" fillId="6" borderId="5" xfId="0" applyFill="1" applyBorder="1" applyAlignment="1">
      <alignment vertical="center"/>
    </xf>
    <xf numFmtId="3" fontId="21" fillId="14" borderId="36" xfId="20" applyFont="1" applyBorder="1">
      <alignment horizontal="right" vertical="center"/>
      <protection locked="0"/>
    </xf>
    <xf numFmtId="3" fontId="21" fillId="14" borderId="32" xfId="20" applyFont="1" applyBorder="1">
      <alignment horizontal="right" vertical="center"/>
      <protection locked="0"/>
    </xf>
    <xf numFmtId="0" fontId="23" fillId="6" borderId="10" xfId="0" applyFont="1" applyFill="1" applyBorder="1" applyAlignment="1" applyProtection="1">
      <alignment horizontal="left" vertical="center"/>
    </xf>
    <xf numFmtId="3" fontId="21" fillId="6" borderId="22" xfId="30" applyFont="1" applyBorder="1">
      <alignment horizontal="right" vertical="center"/>
    </xf>
    <xf numFmtId="0" fontId="0" fillId="6" borderId="0" xfId="0">
      <alignment vertical="center"/>
    </xf>
    <xf numFmtId="0" fontId="23" fillId="2" borderId="0" xfId="0" applyFont="1" applyFill="1" applyBorder="1" applyAlignment="1" applyProtection="1">
      <alignment horizontal="left" vertical="center"/>
    </xf>
    <xf numFmtId="0" fontId="0" fillId="6" borderId="0" xfId="0" applyFill="1" applyBorder="1">
      <alignment vertical="center"/>
    </xf>
    <xf numFmtId="0" fontId="0" fillId="6" borderId="0" xfId="0" applyBorder="1">
      <alignment vertical="center"/>
    </xf>
    <xf numFmtId="0" fontId="0" fillId="6" borderId="5" xfId="0" applyFill="1" applyBorder="1">
      <alignment vertical="center"/>
    </xf>
    <xf numFmtId="0" fontId="19" fillId="2" borderId="3" xfId="4" applyFont="1" applyFill="1" applyBorder="1" applyAlignment="1"/>
    <xf numFmtId="0" fontId="19" fillId="2" borderId="9" xfId="4" applyFont="1" applyFill="1" applyBorder="1" applyAlignment="1"/>
    <xf numFmtId="0" fontId="0" fillId="6" borderId="41" xfId="0" applyFont="1" applyFill="1" applyBorder="1" applyAlignment="1">
      <alignment horizontal="left" vertical="center"/>
    </xf>
    <xf numFmtId="0" fontId="0" fillId="6" borderId="21" xfId="0" applyFont="1" applyFill="1" applyBorder="1" applyAlignment="1" applyProtection="1">
      <alignment vertical="center" wrapText="1"/>
    </xf>
    <xf numFmtId="0" fontId="0" fillId="6" borderId="26" xfId="0" applyFont="1" applyFill="1" applyBorder="1" applyAlignment="1" applyProtection="1">
      <alignment horizontal="center" vertical="center"/>
    </xf>
    <xf numFmtId="0" fontId="21" fillId="6" borderId="40" xfId="0" applyFont="1" applyFill="1" applyBorder="1" applyAlignment="1" applyProtection="1">
      <alignment vertical="center" wrapText="1"/>
    </xf>
    <xf numFmtId="0" fontId="23" fillId="2" borderId="31" xfId="0" applyFont="1" applyFill="1" applyBorder="1" applyAlignment="1" applyProtection="1">
      <alignment horizontal="center" wrapText="1"/>
    </xf>
    <xf numFmtId="0" fontId="21" fillId="2" borderId="9" xfId="0" applyFont="1" applyFill="1" applyBorder="1">
      <alignment vertical="center"/>
    </xf>
    <xf numFmtId="0" fontId="21" fillId="2" borderId="4" xfId="0" applyFont="1" applyFill="1" applyBorder="1">
      <alignment vertical="center"/>
    </xf>
    <xf numFmtId="0" fontId="21" fillId="2" borderId="0" xfId="0" applyFont="1" applyFill="1">
      <alignment vertical="center"/>
    </xf>
    <xf numFmtId="0" fontId="22" fillId="2" borderId="5" xfId="0" applyFont="1" applyFill="1" applyBorder="1">
      <alignment vertical="center"/>
    </xf>
    <xf numFmtId="0" fontId="19" fillId="2" borderId="5" xfId="0" applyFont="1" applyFill="1" applyBorder="1">
      <alignment vertical="center"/>
    </xf>
    <xf numFmtId="0" fontId="21" fillId="2" borderId="5" xfId="0" applyFont="1" applyFill="1" applyBorder="1">
      <alignment vertical="center"/>
    </xf>
    <xf numFmtId="0" fontId="21" fillId="2" borderId="11" xfId="0" applyFont="1" applyFill="1" applyBorder="1">
      <alignment vertical="center"/>
    </xf>
    <xf numFmtId="0" fontId="21" fillId="2" borderId="0" xfId="0" applyFont="1" applyFill="1" applyBorder="1">
      <alignment vertical="center"/>
    </xf>
    <xf numFmtId="0" fontId="21" fillId="2" borderId="2" xfId="0" applyFont="1" applyFill="1" applyBorder="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left"/>
    </xf>
    <xf numFmtId="0" fontId="19" fillId="2" borderId="0" xfId="0" applyFont="1" applyFill="1" applyBorder="1">
      <alignment vertical="center"/>
    </xf>
    <xf numFmtId="0" fontId="21" fillId="2" borderId="6" xfId="0" applyFont="1" applyFill="1" applyBorder="1">
      <alignment vertical="center"/>
    </xf>
    <xf numFmtId="0" fontId="23" fillId="2" borderId="24" xfId="0" applyFont="1" applyFill="1" applyBorder="1" applyAlignment="1">
      <alignment horizontal="center" wrapText="1"/>
    </xf>
    <xf numFmtId="0" fontId="23" fillId="2" borderId="19" xfId="0" applyFont="1" applyFill="1" applyBorder="1" applyAlignment="1">
      <alignment horizontal="center" wrapText="1"/>
    </xf>
    <xf numFmtId="0" fontId="21" fillId="2" borderId="2" xfId="0" applyFont="1" applyFill="1" applyBorder="1" applyAlignment="1">
      <alignment vertical="center"/>
    </xf>
    <xf numFmtId="0" fontId="21" fillId="2" borderId="25" xfId="0" applyFont="1" applyFill="1" applyBorder="1" applyAlignment="1" applyProtection="1">
      <alignment horizontal="center" vertical="center"/>
    </xf>
    <xf numFmtId="0" fontId="21" fillId="2" borderId="25" xfId="0" applyFont="1" applyFill="1" applyBorder="1" applyAlignment="1" applyProtection="1">
      <alignment vertical="center" wrapText="1"/>
    </xf>
    <xf numFmtId="0" fontId="21" fillId="2" borderId="6" xfId="0" applyFont="1" applyFill="1" applyBorder="1" applyAlignment="1">
      <alignment vertical="center"/>
    </xf>
    <xf numFmtId="0" fontId="21" fillId="2" borderId="0" xfId="0" applyFont="1" applyFill="1" applyAlignment="1">
      <alignment vertical="center"/>
    </xf>
    <xf numFmtId="0" fontId="21" fillId="2" borderId="26" xfId="0" applyFont="1" applyFill="1" applyBorder="1" applyAlignment="1" applyProtection="1">
      <alignment horizontal="center" vertical="center"/>
    </xf>
    <xf numFmtId="0" fontId="21" fillId="0" borderId="26" xfId="0" applyFont="1" applyFill="1" applyBorder="1" applyAlignment="1" applyProtection="1">
      <alignment horizontal="left" vertical="center" indent="1"/>
    </xf>
    <xf numFmtId="0" fontId="21" fillId="0" borderId="26" xfId="0" applyFont="1" applyFill="1" applyBorder="1" applyAlignment="1" applyProtection="1">
      <alignment vertical="center"/>
    </xf>
    <xf numFmtId="0" fontId="21" fillId="2" borderId="26" xfId="0" applyFont="1" applyFill="1" applyBorder="1" applyAlignment="1" applyProtection="1">
      <alignment vertical="center"/>
    </xf>
    <xf numFmtId="0" fontId="23" fillId="2" borderId="26" xfId="0" applyFont="1" applyFill="1" applyBorder="1" applyAlignment="1" applyProtection="1">
      <alignment vertical="center"/>
    </xf>
    <xf numFmtId="0" fontId="21" fillId="2" borderId="26" xfId="0" applyFont="1" applyFill="1" applyBorder="1" applyAlignment="1" applyProtection="1">
      <alignment horizontal="left" vertical="center" indent="1"/>
    </xf>
    <xf numFmtId="0" fontId="21" fillId="2" borderId="26" xfId="0" applyFont="1" applyFill="1" applyBorder="1" applyAlignment="1" applyProtection="1">
      <alignment horizontal="left" vertical="center"/>
    </xf>
    <xf numFmtId="0" fontId="23" fillId="2" borderId="26" xfId="0" applyFont="1" applyFill="1" applyBorder="1" applyAlignment="1" applyProtection="1">
      <alignment horizontal="left" vertical="center"/>
    </xf>
    <xf numFmtId="0" fontId="21" fillId="2" borderId="27" xfId="0" applyFont="1" applyFill="1" applyBorder="1" applyAlignment="1" applyProtection="1">
      <alignment horizontal="left" vertical="center"/>
    </xf>
    <xf numFmtId="0" fontId="23" fillId="2" borderId="20" xfId="0" applyFont="1" applyFill="1" applyBorder="1" applyAlignment="1" applyProtection="1">
      <alignment horizontal="left" vertical="center"/>
    </xf>
    <xf numFmtId="0" fontId="23" fillId="2" borderId="21" xfId="0" applyFont="1" applyFill="1" applyBorder="1" applyAlignment="1" applyProtection="1">
      <alignment horizontal="left" vertical="center"/>
    </xf>
    <xf numFmtId="0" fontId="23" fillId="2" borderId="22" xfId="0" applyFont="1" applyFill="1" applyBorder="1" applyAlignment="1" applyProtection="1">
      <alignment horizontal="left" vertical="center"/>
    </xf>
    <xf numFmtId="0" fontId="21" fillId="2" borderId="10" xfId="0" applyFont="1" applyFill="1" applyBorder="1">
      <alignment vertical="center"/>
    </xf>
    <xf numFmtId="0" fontId="21" fillId="2" borderId="8" xfId="0" applyFont="1" applyFill="1" applyBorder="1">
      <alignment vertical="center"/>
    </xf>
    <xf numFmtId="0" fontId="19" fillId="2" borderId="8" xfId="0" applyFont="1" applyFill="1" applyBorder="1">
      <alignment vertical="center"/>
    </xf>
    <xf numFmtId="0" fontId="21" fillId="2" borderId="7" xfId="0" applyFont="1" applyFill="1" applyBorder="1">
      <alignment vertical="center"/>
    </xf>
    <xf numFmtId="0" fontId="23" fillId="6" borderId="31" xfId="0" applyFont="1" applyFill="1" applyBorder="1" applyAlignment="1" applyProtection="1">
      <alignment horizontal="center" vertical="center" wrapText="1"/>
    </xf>
    <xf numFmtId="0" fontId="23" fillId="6" borderId="9" xfId="4" applyFont="1" applyFill="1" applyBorder="1" applyAlignment="1">
      <alignment horizontal="left" vertical="center" wrapText="1"/>
    </xf>
    <xf numFmtId="0" fontId="23" fillId="6" borderId="19" xfId="0" applyFont="1" applyFill="1" applyBorder="1" applyAlignment="1" applyProtection="1">
      <alignment horizontal="center" vertical="center" wrapText="1"/>
    </xf>
    <xf numFmtId="0" fontId="21" fillId="6" borderId="34" xfId="0" applyFont="1" applyFill="1" applyBorder="1" applyAlignment="1" applyProtection="1">
      <alignment horizontal="center" vertical="center"/>
    </xf>
    <xf numFmtId="0" fontId="21" fillId="6" borderId="35" xfId="0" applyFont="1" applyFill="1" applyBorder="1" applyAlignment="1" applyProtection="1">
      <alignment horizontal="center" vertical="center"/>
    </xf>
    <xf numFmtId="0" fontId="23" fillId="6" borderId="0" xfId="0" applyFont="1" applyFill="1" applyBorder="1" applyAlignment="1" applyProtection="1">
      <alignment horizontal="center" vertical="center" wrapText="1"/>
    </xf>
    <xf numFmtId="0" fontId="23" fillId="6" borderId="8" xfId="0" applyFont="1" applyFill="1" applyBorder="1" applyAlignment="1" applyProtection="1">
      <alignment horizontal="left" vertical="center"/>
    </xf>
    <xf numFmtId="3" fontId="21" fillId="6" borderId="0" xfId="3" applyNumberFormat="1" applyFont="1" applyFill="1" applyBorder="1" applyAlignment="1" applyProtection="1">
      <alignment horizontal="center" vertical="center"/>
    </xf>
    <xf numFmtId="3" fontId="21" fillId="6" borderId="0" xfId="6" applyFont="1" applyFill="1" applyBorder="1" applyAlignment="1">
      <alignment horizontal="right" vertical="center"/>
    </xf>
    <xf numFmtId="10" fontId="21" fillId="6" borderId="0" xfId="7" applyFont="1" applyFill="1" applyBorder="1">
      <alignment horizontal="right" vertical="center"/>
    </xf>
    <xf numFmtId="3" fontId="21" fillId="13" borderId="27" xfId="3" applyNumberFormat="1" applyFont="1" applyBorder="1" applyAlignment="1" applyProtection="1">
      <alignment horizontal="center" vertical="center"/>
    </xf>
    <xf numFmtId="3" fontId="21" fillId="13" borderId="33" xfId="3" applyNumberFormat="1" applyFont="1" applyBorder="1" applyAlignment="1" applyProtection="1">
      <alignment horizontal="center" vertical="center"/>
    </xf>
    <xf numFmtId="0" fontId="26" fillId="13" borderId="38" xfId="3" applyFont="1" applyBorder="1">
      <alignment horizontal="center" vertical="center"/>
    </xf>
    <xf numFmtId="0" fontId="23" fillId="6" borderId="23" xfId="0" applyFont="1" applyFill="1" applyBorder="1" applyAlignment="1" applyProtection="1">
      <alignment vertical="center"/>
    </xf>
    <xf numFmtId="0" fontId="19" fillId="6" borderId="2" xfId="0" applyFont="1" applyFill="1" applyBorder="1" applyAlignment="1">
      <alignment vertical="center"/>
    </xf>
    <xf numFmtId="0" fontId="19" fillId="6" borderId="9" xfId="0" applyFont="1" applyFill="1" applyBorder="1" applyAlignment="1">
      <alignment vertical="center"/>
    </xf>
    <xf numFmtId="15" fontId="20" fillId="6" borderId="9" xfId="0" applyNumberFormat="1" applyFont="1" applyFill="1" applyBorder="1" applyAlignment="1">
      <alignment vertical="center"/>
    </xf>
    <xf numFmtId="15" fontId="20" fillId="6" borderId="0" xfId="0" applyNumberFormat="1" applyFont="1" applyFill="1" applyBorder="1" applyAlignment="1">
      <alignment vertical="center"/>
    </xf>
    <xf numFmtId="0" fontId="23" fillId="6" borderId="24" xfId="0" applyFont="1" applyBorder="1">
      <alignment vertical="center"/>
    </xf>
    <xf numFmtId="173" fontId="23" fillId="6" borderId="19" xfId="35" applyFont="1" applyBorder="1">
      <alignment horizontal="center" vertical="center" wrapText="1"/>
    </xf>
    <xf numFmtId="173" fontId="23" fillId="6" borderId="31" xfId="35" applyFont="1" applyBorder="1">
      <alignment horizontal="center" vertical="center" wrapText="1"/>
    </xf>
    <xf numFmtId="0" fontId="23" fillId="6" borderId="9" xfId="0" applyFont="1" applyBorder="1">
      <alignment vertical="center"/>
    </xf>
    <xf numFmtId="0" fontId="23" fillId="6" borderId="9" xfId="0" applyFont="1" applyFill="1" applyBorder="1">
      <alignment vertical="center"/>
    </xf>
    <xf numFmtId="49" fontId="0" fillId="41" borderId="36" xfId="19" applyFont="1" applyBorder="1" applyAlignment="1" applyProtection="1">
      <alignment horizontal="center" vertical="center"/>
      <protection locked="0"/>
    </xf>
    <xf numFmtId="0" fontId="23" fillId="2" borderId="9" xfId="0" applyFont="1" applyFill="1" applyBorder="1" applyAlignment="1" applyProtection="1">
      <alignment horizontal="center" vertical="center"/>
    </xf>
    <xf numFmtId="0" fontId="21" fillId="6" borderId="26" xfId="0" applyFont="1" applyFill="1" applyBorder="1" applyAlignment="1" applyProtection="1">
      <alignment horizontal="center" vertical="center"/>
    </xf>
    <xf numFmtId="0" fontId="21" fillId="6" borderId="25" xfId="0" applyFont="1" applyFill="1" applyBorder="1" applyAlignment="1" applyProtection="1">
      <alignment horizontal="center" vertical="center"/>
    </xf>
    <xf numFmtId="0" fontId="21" fillId="6" borderId="25" xfId="0" applyFont="1" applyFill="1" applyBorder="1" applyAlignment="1" applyProtection="1">
      <alignment horizontal="left" vertical="center"/>
    </xf>
    <xf numFmtId="0" fontId="21" fillId="6" borderId="28" xfId="0" applyFont="1" applyFill="1" applyBorder="1" applyAlignment="1" applyProtection="1">
      <alignment horizontal="left" vertical="center"/>
    </xf>
    <xf numFmtId="0" fontId="21" fillId="2" borderId="26" xfId="0" applyFont="1" applyFill="1" applyBorder="1" applyAlignment="1" applyProtection="1">
      <alignment horizontal="center" vertical="center"/>
    </xf>
    <xf numFmtId="0" fontId="21" fillId="2" borderId="21" xfId="0" applyFont="1" applyFill="1" applyBorder="1" applyAlignment="1" applyProtection="1">
      <alignment horizontal="left" vertical="center" wrapText="1"/>
    </xf>
    <xf numFmtId="0" fontId="21" fillId="2" borderId="25" xfId="0" applyFont="1" applyFill="1" applyBorder="1" applyAlignment="1" applyProtection="1">
      <alignment horizontal="center" vertical="center"/>
    </xf>
    <xf numFmtId="0" fontId="21" fillId="2" borderId="20" xfId="0" applyFont="1" applyFill="1" applyBorder="1" applyAlignment="1" applyProtection="1">
      <alignment horizontal="left" vertical="center" wrapText="1"/>
    </xf>
    <xf numFmtId="0" fontId="0" fillId="2" borderId="40" xfId="0" applyFont="1" applyFill="1" applyBorder="1" applyAlignment="1" applyProtection="1">
      <alignment horizontal="left" vertical="center" wrapText="1"/>
    </xf>
    <xf numFmtId="0" fontId="21" fillId="6" borderId="21" xfId="0" applyFont="1" applyFill="1" applyBorder="1" applyAlignment="1" applyProtection="1">
      <alignment horizontal="left" vertical="center" wrapText="1" indent="1"/>
    </xf>
    <xf numFmtId="0" fontId="3" fillId="6" borderId="0" xfId="0" applyFont="1" applyFill="1" applyBorder="1">
      <alignment vertical="center"/>
    </xf>
    <xf numFmtId="0" fontId="22" fillId="6" borderId="2" xfId="0" applyFont="1" applyFill="1" applyBorder="1" applyAlignment="1" applyProtection="1"/>
    <xf numFmtId="0" fontId="0" fillId="6" borderId="0" xfId="0" applyFill="1" applyBorder="1" applyAlignment="1">
      <alignment vertical="center"/>
    </xf>
    <xf numFmtId="0" fontId="0" fillId="6" borderId="0" xfId="0" applyAlignment="1"/>
    <xf numFmtId="0" fontId="2" fillId="2" borderId="0" xfId="0" applyFont="1" applyFill="1" applyBorder="1" applyAlignment="1" applyProtection="1">
      <alignment vertical="center"/>
    </xf>
    <xf numFmtId="0" fontId="2" fillId="2" borderId="23" xfId="0" applyFont="1" applyFill="1" applyBorder="1" applyAlignment="1" applyProtection="1">
      <alignment horizontal="center" vertical="center"/>
    </xf>
    <xf numFmtId="0" fontId="2" fillId="2" borderId="29" xfId="0" applyFont="1" applyFill="1" applyBorder="1" applyAlignment="1" applyProtection="1">
      <alignment horizontal="left" vertical="center"/>
    </xf>
    <xf numFmtId="0" fontId="0" fillId="2" borderId="0" xfId="0" applyFill="1" applyBorder="1">
      <alignment vertical="center"/>
    </xf>
    <xf numFmtId="0" fontId="0" fillId="6" borderId="9" xfId="0" applyFont="1" applyFill="1" applyBorder="1" applyAlignment="1"/>
    <xf numFmtId="0" fontId="0" fillId="2" borderId="9" xfId="0" applyFont="1" applyFill="1" applyBorder="1">
      <alignment vertical="center"/>
    </xf>
    <xf numFmtId="0" fontId="21" fillId="6" borderId="0" xfId="0" applyFont="1" applyFill="1" applyBorder="1" applyAlignment="1" applyProtection="1"/>
    <xf numFmtId="0" fontId="21" fillId="6" borderId="6" xfId="0" applyFont="1" applyFill="1" applyBorder="1" applyAlignment="1" applyProtection="1"/>
    <xf numFmtId="0" fontId="21" fillId="6" borderId="32" xfId="0" applyFont="1" applyFill="1" applyBorder="1" applyAlignment="1" applyProtection="1">
      <alignment horizontal="left" vertical="center"/>
    </xf>
    <xf numFmtId="0" fontId="21" fillId="6" borderId="36" xfId="0" applyFont="1" applyFill="1" applyBorder="1" applyAlignment="1" applyProtection="1">
      <alignment horizontal="left" vertical="center"/>
    </xf>
    <xf numFmtId="0" fontId="0" fillId="2" borderId="2" xfId="0" applyFill="1" applyBorder="1">
      <alignment vertical="center"/>
    </xf>
    <xf numFmtId="0" fontId="0" fillId="2" borderId="6" xfId="0" applyFill="1" applyBorder="1">
      <alignment vertical="center"/>
    </xf>
    <xf numFmtId="0" fontId="0" fillId="2" borderId="10" xfId="0" applyFill="1" applyBorder="1">
      <alignment vertical="center"/>
    </xf>
    <xf numFmtId="0" fontId="0" fillId="2" borderId="7" xfId="0" applyFill="1" applyBorder="1">
      <alignment vertical="center"/>
    </xf>
    <xf numFmtId="0" fontId="0" fillId="6" borderId="0" xfId="0" applyFont="1" applyFill="1" applyBorder="1" applyProtection="1">
      <alignment vertical="center"/>
    </xf>
    <xf numFmtId="0" fontId="21" fillId="6" borderId="28" xfId="0" applyFont="1" applyFill="1" applyBorder="1" applyAlignment="1" applyProtection="1">
      <alignment horizontal="center" vertical="center"/>
    </xf>
    <xf numFmtId="0" fontId="21" fillId="6" borderId="29" xfId="0" applyFont="1" applyFill="1" applyBorder="1" applyAlignment="1" applyProtection="1">
      <alignment horizontal="center" vertical="center"/>
    </xf>
    <xf numFmtId="0" fontId="21" fillId="6" borderId="30" xfId="0" applyFont="1" applyFill="1" applyBorder="1" applyAlignment="1" applyProtection="1">
      <alignment horizontal="center" vertical="center"/>
    </xf>
    <xf numFmtId="0" fontId="21" fillId="6" borderId="36" xfId="0" applyFont="1" applyFill="1" applyBorder="1" applyAlignment="1" applyProtection="1">
      <alignment horizontal="center" vertical="center"/>
    </xf>
    <xf numFmtId="0" fontId="21" fillId="6" borderId="37" xfId="0" applyFont="1" applyFill="1" applyBorder="1" applyAlignment="1" applyProtection="1">
      <alignment horizontal="center" vertical="center"/>
    </xf>
    <xf numFmtId="0" fontId="21" fillId="6" borderId="37" xfId="0" applyFont="1" applyFill="1" applyBorder="1" applyAlignment="1" applyProtection="1">
      <alignment horizontal="left" vertical="center"/>
    </xf>
    <xf numFmtId="0" fontId="0" fillId="2" borderId="28" xfId="0" applyFill="1" applyBorder="1">
      <alignment vertical="center"/>
    </xf>
    <xf numFmtId="0" fontId="0" fillId="2" borderId="29" xfId="0" applyFill="1" applyBorder="1">
      <alignment vertical="center"/>
    </xf>
    <xf numFmtId="0" fontId="2" fillId="2" borderId="36" xfId="0" applyFont="1" applyFill="1" applyBorder="1" applyAlignment="1" applyProtection="1">
      <alignment horizontal="left" vertical="center"/>
    </xf>
    <xf numFmtId="0" fontId="0" fillId="6" borderId="6" xfId="0" applyFill="1" applyBorder="1">
      <alignment vertical="center"/>
    </xf>
    <xf numFmtId="0" fontId="23" fillId="6" borderId="19" xfId="5" applyFont="1" applyBorder="1">
      <alignment horizontal="center" wrapText="1"/>
    </xf>
    <xf numFmtId="0" fontId="21" fillId="6" borderId="6" xfId="0" applyFont="1" applyBorder="1">
      <alignment vertical="center"/>
    </xf>
    <xf numFmtId="0" fontId="21" fillId="6" borderId="0" xfId="0" applyFont="1">
      <alignment vertical="center"/>
    </xf>
    <xf numFmtId="0" fontId="21" fillId="6" borderId="8" xfId="0" applyFont="1" applyBorder="1">
      <alignment vertical="center"/>
    </xf>
    <xf numFmtId="0" fontId="21" fillId="6" borderId="7" xfId="0" applyFont="1" applyBorder="1">
      <alignment vertical="center"/>
    </xf>
    <xf numFmtId="0" fontId="23" fillId="6" borderId="58" xfId="0" applyFont="1" applyFill="1" applyBorder="1" applyAlignment="1" applyProtection="1">
      <alignment horizontal="center" vertical="center" wrapText="1"/>
    </xf>
    <xf numFmtId="0" fontId="23" fillId="6" borderId="59" xfId="0" applyFont="1" applyFill="1" applyBorder="1" applyAlignment="1" applyProtection="1">
      <alignment horizontal="center" vertical="center" wrapText="1"/>
    </xf>
    <xf numFmtId="0" fontId="23" fillId="6" borderId="28" xfId="0" applyFont="1" applyBorder="1">
      <alignment vertical="center"/>
    </xf>
    <xf numFmtId="0" fontId="0" fillId="6" borderId="29" xfId="0" applyFont="1" applyBorder="1" applyAlignment="1">
      <alignment horizontal="left" vertical="center" indent="1"/>
    </xf>
    <xf numFmtId="0" fontId="0" fillId="6" borderId="29" xfId="0" applyFont="1" applyBorder="1" applyAlignment="1">
      <alignment horizontal="left" vertical="center" indent="2"/>
    </xf>
    <xf numFmtId="0" fontId="0" fillId="6" borderId="29" xfId="0" applyFont="1" applyBorder="1" applyAlignment="1">
      <alignment horizontal="left" vertical="center" indent="3"/>
    </xf>
    <xf numFmtId="0" fontId="23" fillId="6" borderId="29" xfId="0" applyFont="1" applyBorder="1">
      <alignment vertical="center"/>
    </xf>
    <xf numFmtId="0" fontId="0" fillId="6" borderId="29" xfId="0" applyFont="1" applyBorder="1" applyAlignment="1">
      <alignment horizontal="left" vertical="center" indent="4"/>
    </xf>
    <xf numFmtId="0" fontId="23" fillId="6" borderId="2" xfId="0" applyFont="1" applyFill="1" applyBorder="1" applyAlignment="1" applyProtection="1"/>
    <xf numFmtId="0" fontId="0" fillId="6" borderId="0" xfId="0" applyFont="1" applyFill="1" applyBorder="1">
      <alignment vertical="center"/>
    </xf>
    <xf numFmtId="0" fontId="0" fillId="6" borderId="10" xfId="0" applyFont="1" applyFill="1" applyBorder="1">
      <alignment vertical="center"/>
    </xf>
    <xf numFmtId="0" fontId="0" fillId="6" borderId="8" xfId="0" applyFont="1" applyBorder="1">
      <alignment vertical="center"/>
    </xf>
    <xf numFmtId="0" fontId="21" fillId="2" borderId="0" xfId="0" applyFont="1" applyFill="1" applyBorder="1">
      <alignment vertical="center"/>
    </xf>
    <xf numFmtId="0" fontId="21" fillId="6" borderId="0" xfId="0" applyFont="1" applyFill="1" applyBorder="1">
      <alignment vertical="center"/>
    </xf>
    <xf numFmtId="0" fontId="21" fillId="6" borderId="8" xfId="0" applyFont="1" applyFill="1" applyBorder="1">
      <alignment vertical="center"/>
    </xf>
    <xf numFmtId="0" fontId="21" fillId="2" borderId="0" xfId="0" applyFont="1" applyFill="1" applyBorder="1" applyProtection="1">
      <alignment vertical="center"/>
    </xf>
    <xf numFmtId="0" fontId="21" fillId="6" borderId="5" xfId="0" applyFont="1" applyFill="1" applyBorder="1" applyProtection="1">
      <alignment vertical="center"/>
    </xf>
    <xf numFmtId="0" fontId="23" fillId="6" borderId="0" xfId="0" applyFont="1" applyFill="1" applyBorder="1" applyProtection="1">
      <alignment vertical="center"/>
    </xf>
    <xf numFmtId="0" fontId="26" fillId="6" borderId="2" xfId="114" applyFont="1" applyFill="1" applyBorder="1" applyAlignment="1">
      <alignment vertical="center"/>
    </xf>
    <xf numFmtId="0" fontId="0" fillId="2" borderId="0" xfId="0" applyFill="1" applyBorder="1" applyAlignment="1">
      <alignment horizontal="center" vertical="center"/>
    </xf>
    <xf numFmtId="0" fontId="0" fillId="6" borderId="29" xfId="0" applyFont="1" applyFill="1" applyBorder="1" applyAlignment="1">
      <alignment horizontal="left" vertical="center" indent="1"/>
    </xf>
    <xf numFmtId="3" fontId="21" fillId="41" borderId="41" xfId="11" applyFont="1" applyBorder="1">
      <alignment horizontal="right" vertical="center"/>
      <protection locked="0"/>
    </xf>
    <xf numFmtId="0" fontId="0" fillId="6" borderId="0" xfId="0" applyFont="1" applyFill="1" applyBorder="1" applyAlignment="1" applyProtection="1">
      <alignment horizontal="left" vertical="center"/>
    </xf>
    <xf numFmtId="0" fontId="0" fillId="6" borderId="47" xfId="0" applyFont="1" applyFill="1" applyBorder="1" applyAlignment="1" applyProtection="1">
      <alignment horizontal="center" vertical="center"/>
    </xf>
    <xf numFmtId="3" fontId="21" fillId="6" borderId="0" xfId="11" applyFont="1" applyFill="1" applyBorder="1" applyAlignment="1" applyProtection="1">
      <alignment horizontal="right" vertical="center"/>
    </xf>
    <xf numFmtId="3" fontId="21" fillId="6" borderId="0" xfId="11" applyFont="1" applyFill="1" applyBorder="1" applyProtection="1">
      <alignment horizontal="right" vertical="center"/>
    </xf>
    <xf numFmtId="3" fontId="21" fillId="6" borderId="8" xfId="11" applyFont="1" applyFill="1" applyBorder="1" applyProtection="1">
      <alignment horizontal="right" vertical="center"/>
    </xf>
    <xf numFmtId="0" fontId="21" fillId="13" borderId="33" xfId="3" applyFont="1" applyBorder="1" applyAlignment="1" applyProtection="1">
      <alignment vertical="center" wrapText="1"/>
    </xf>
    <xf numFmtId="3" fontId="23" fillId="43" borderId="32" xfId="6" applyFont="1" applyBorder="1" applyProtection="1">
      <alignment horizontal="right" vertical="center"/>
    </xf>
    <xf numFmtId="3" fontId="23" fillId="43" borderId="36" xfId="6" applyFont="1" applyBorder="1" applyProtection="1">
      <alignment horizontal="right" vertical="center"/>
    </xf>
    <xf numFmtId="3" fontId="23" fillId="43" borderId="33" xfId="6" applyFont="1" applyBorder="1" applyProtection="1">
      <alignment horizontal="right" vertical="center"/>
    </xf>
    <xf numFmtId="0" fontId="21" fillId="13" borderId="47" xfId="3" applyFont="1" applyBorder="1" applyAlignment="1" applyProtection="1">
      <alignment vertical="center" wrapText="1"/>
    </xf>
    <xf numFmtId="0" fontId="21" fillId="13" borderId="48" xfId="3" applyFont="1" applyBorder="1" applyAlignment="1" applyProtection="1">
      <alignment vertical="center" wrapText="1"/>
    </xf>
    <xf numFmtId="3" fontId="21" fillId="6" borderId="23" xfId="30" applyFont="1" applyBorder="1">
      <alignment horizontal="right" vertical="center"/>
    </xf>
    <xf numFmtId="3" fontId="21" fillId="41" borderId="55" xfId="11" applyFont="1" applyBorder="1">
      <alignment horizontal="right" vertical="center"/>
      <protection locked="0"/>
    </xf>
    <xf numFmtId="3" fontId="21" fillId="41" borderId="52" xfId="11" applyFont="1" applyBorder="1">
      <alignment horizontal="right" vertical="center"/>
      <protection locked="0"/>
    </xf>
    <xf numFmtId="3" fontId="21" fillId="41" borderId="56" xfId="11" applyFont="1" applyBorder="1">
      <alignment horizontal="right" vertical="center"/>
      <protection locked="0"/>
    </xf>
    <xf numFmtId="3" fontId="21" fillId="41" borderId="53" xfId="11" applyFont="1" applyBorder="1">
      <alignment horizontal="right" vertical="center"/>
      <protection locked="0"/>
    </xf>
    <xf numFmtId="0" fontId="19" fillId="6" borderId="3" xfId="0" applyFont="1" applyFill="1" applyBorder="1" applyAlignment="1"/>
    <xf numFmtId="0" fontId="23" fillId="6" borderId="20" xfId="0" applyFont="1" applyFill="1" applyBorder="1" applyAlignment="1" applyProtection="1">
      <alignment vertical="center"/>
    </xf>
    <xf numFmtId="0" fontId="0" fillId="6" borderId="21" xfId="0" applyFont="1" applyFill="1" applyBorder="1" applyAlignment="1" applyProtection="1">
      <alignment horizontal="left" vertical="center" wrapText="1" indent="1"/>
    </xf>
    <xf numFmtId="0" fontId="19" fillId="6" borderId="6" xfId="0" applyFont="1" applyFill="1" applyBorder="1" applyAlignment="1">
      <alignment vertical="top"/>
    </xf>
    <xf numFmtId="0" fontId="19" fillId="6" borderId="0" xfId="0" applyFont="1" applyFill="1" applyBorder="1" applyAlignment="1" applyProtection="1">
      <alignment vertical="top"/>
    </xf>
    <xf numFmtId="0" fontId="23" fillId="2" borderId="9" xfId="0" applyFont="1" applyFill="1" applyBorder="1" applyAlignment="1">
      <alignment horizontal="center" wrapText="1"/>
    </xf>
    <xf numFmtId="0" fontId="23" fillId="2" borderId="60" xfId="0" applyFont="1" applyFill="1" applyBorder="1" applyAlignment="1">
      <alignment horizontal="center" wrapText="1"/>
    </xf>
    <xf numFmtId="0" fontId="21" fillId="13" borderId="61" xfId="3" applyFont="1" applyBorder="1" applyAlignment="1" applyProtection="1">
      <alignment horizontal="center" vertical="center" wrapText="1"/>
    </xf>
    <xf numFmtId="0" fontId="23" fillId="2" borderId="62" xfId="0" applyFont="1" applyFill="1" applyBorder="1" applyAlignment="1" applyProtection="1">
      <alignment vertical="center"/>
    </xf>
    <xf numFmtId="0" fontId="21" fillId="13" borderId="63" xfId="3" applyFont="1" applyBorder="1" applyAlignment="1" applyProtection="1">
      <alignment vertical="center" wrapText="1"/>
    </xf>
    <xf numFmtId="0" fontId="0" fillId="2" borderId="62" xfId="0" applyFont="1" applyFill="1" applyBorder="1" applyAlignment="1" applyProtection="1">
      <alignment vertical="center"/>
    </xf>
    <xf numFmtId="0" fontId="21" fillId="6" borderId="63" xfId="0" applyFont="1" applyBorder="1" applyAlignment="1">
      <alignment horizontal="right" vertical="center"/>
    </xf>
    <xf numFmtId="0" fontId="21" fillId="2" borderId="61" xfId="0" applyFont="1" applyFill="1" applyBorder="1" applyAlignment="1" applyProtection="1">
      <alignment horizontal="center" vertical="center"/>
    </xf>
    <xf numFmtId="0" fontId="0" fillId="2" borderId="62" xfId="0" applyFont="1" applyFill="1" applyBorder="1" applyAlignment="1" applyProtection="1">
      <alignment horizontal="left" vertical="center" indent="1"/>
    </xf>
    <xf numFmtId="3" fontId="21" fillId="41" borderId="63" xfId="11" applyFont="1" applyBorder="1">
      <alignment horizontal="right" vertical="center"/>
      <protection locked="0"/>
    </xf>
    <xf numFmtId="0" fontId="21" fillId="2" borderId="64" xfId="0" applyFont="1" applyFill="1" applyBorder="1" applyAlignment="1" applyProtection="1">
      <alignment horizontal="center" vertical="center"/>
    </xf>
    <xf numFmtId="3" fontId="21" fillId="41" borderId="66" xfId="11" applyFont="1" applyBorder="1">
      <alignment horizontal="right" vertical="center"/>
      <protection locked="0"/>
    </xf>
    <xf numFmtId="0" fontId="21" fillId="2" borderId="67" xfId="0" applyFont="1" applyFill="1" applyBorder="1" applyAlignment="1" applyProtection="1">
      <alignment horizontal="center" vertical="center"/>
    </xf>
    <xf numFmtId="0" fontId="21" fillId="6" borderId="69" xfId="0" applyFont="1" applyBorder="1" applyAlignment="1">
      <alignment horizontal="right" vertical="center"/>
    </xf>
    <xf numFmtId="0" fontId="23" fillId="2" borderId="65" xfId="0" applyFont="1" applyFill="1" applyBorder="1" applyAlignment="1" applyProtection="1">
      <alignment horizontal="left" vertical="center"/>
    </xf>
    <xf numFmtId="0" fontId="21" fillId="6" borderId="33" xfId="0" applyFont="1" applyBorder="1" applyAlignment="1">
      <alignment horizontal="right" vertical="center"/>
    </xf>
    <xf numFmtId="0" fontId="21" fillId="6" borderId="37" xfId="0" applyFont="1" applyBorder="1" applyAlignment="1">
      <alignment horizontal="right" vertical="center"/>
    </xf>
    <xf numFmtId="0" fontId="21" fillId="13" borderId="37" xfId="3" applyFont="1" applyBorder="1" applyAlignment="1" applyProtection="1">
      <alignment vertical="center" wrapText="1"/>
    </xf>
    <xf numFmtId="0" fontId="23" fillId="6" borderId="31" xfId="0" applyFont="1" applyFill="1" applyBorder="1" applyAlignment="1" applyProtection="1">
      <alignment horizontal="center" vertical="center" wrapText="1"/>
    </xf>
    <xf numFmtId="0" fontId="23" fillId="6" borderId="31" xfId="0" applyFont="1" applyFill="1" applyBorder="1" applyAlignment="1" applyProtection="1">
      <alignment horizontal="center" wrapText="1"/>
    </xf>
    <xf numFmtId="3" fontId="21" fillId="41" borderId="61" xfId="11" applyFont="1" applyBorder="1">
      <alignment horizontal="right" vertical="center"/>
      <protection locked="0"/>
    </xf>
    <xf numFmtId="3" fontId="21" fillId="41" borderId="64" xfId="11" applyFont="1" applyBorder="1">
      <alignment horizontal="right" vertical="center"/>
      <protection locked="0"/>
    </xf>
    <xf numFmtId="0" fontId="21" fillId="6" borderId="70" xfId="0" applyFont="1" applyBorder="1" applyAlignment="1">
      <alignment horizontal="right" vertical="center"/>
    </xf>
    <xf numFmtId="0" fontId="21" fillId="6" borderId="42" xfId="0" applyFont="1" applyBorder="1" applyAlignment="1">
      <alignment horizontal="right" vertical="center"/>
    </xf>
    <xf numFmtId="3" fontId="21" fillId="6" borderId="44" xfId="30" applyFont="1" applyBorder="1">
      <alignment horizontal="right" vertical="center"/>
    </xf>
    <xf numFmtId="0" fontId="21" fillId="6" borderId="2" xfId="114" applyFont="1" applyFill="1" applyBorder="1" applyAlignment="1">
      <alignment vertical="center"/>
    </xf>
    <xf numFmtId="0" fontId="0" fillId="6" borderId="0" xfId="0" applyFont="1" applyFill="1" applyBorder="1" applyAlignment="1" applyProtection="1">
      <alignment vertical="center"/>
    </xf>
    <xf numFmtId="0" fontId="23" fillId="6" borderId="0" xfId="0" applyFont="1" applyFill="1" applyBorder="1" applyAlignment="1" applyProtection="1">
      <alignment horizontal="center" wrapText="1"/>
    </xf>
    <xf numFmtId="0" fontId="23" fillId="6" borderId="0" xfId="0" applyFont="1" applyFill="1" applyBorder="1" applyAlignment="1">
      <alignment horizontal="center" vertical="center" wrapText="1"/>
    </xf>
    <xf numFmtId="0" fontId="21" fillId="6" borderId="0" xfId="3" applyFont="1" applyFill="1" applyBorder="1">
      <alignment horizontal="center" vertical="center"/>
    </xf>
    <xf numFmtId="3" fontId="21" fillId="6" borderId="0" xfId="11" applyFont="1" applyFill="1" applyBorder="1">
      <alignment horizontal="right" vertical="center"/>
      <protection locked="0"/>
    </xf>
    <xf numFmtId="0" fontId="0" fillId="6" borderId="0" xfId="0" applyFont="1" applyFill="1" applyBorder="1" applyAlignment="1">
      <alignment vertical="center"/>
    </xf>
    <xf numFmtId="0" fontId="0" fillId="6" borderId="21" xfId="0" applyFont="1" applyFill="1" applyBorder="1" applyAlignment="1" applyProtection="1">
      <alignment horizontal="left" vertical="center" wrapText="1" indent="2"/>
    </xf>
    <xf numFmtId="0" fontId="23" fillId="0" borderId="21" xfId="0" applyFont="1" applyFill="1" applyBorder="1" applyAlignment="1" applyProtection="1">
      <alignment vertical="center"/>
    </xf>
    <xf numFmtId="0" fontId="0" fillId="0" borderId="21" xfId="0" applyFont="1" applyFill="1" applyBorder="1" applyAlignment="1" applyProtection="1">
      <alignment horizontal="left" vertical="center" wrapText="1" indent="1"/>
    </xf>
    <xf numFmtId="0" fontId="0" fillId="6" borderId="0" xfId="3" applyFont="1" applyFill="1" applyBorder="1">
      <alignment horizontal="center" vertical="center"/>
    </xf>
    <xf numFmtId="0" fontId="0" fillId="0" borderId="21" xfId="0" applyFont="1" applyFill="1" applyBorder="1" applyAlignment="1" applyProtection="1">
      <alignment horizontal="left" vertical="center" wrapText="1" indent="2"/>
    </xf>
    <xf numFmtId="0" fontId="0" fillId="0" borderId="65" xfId="0" applyFont="1" applyFill="1" applyBorder="1" applyAlignment="1" applyProtection="1">
      <alignment horizontal="left" vertical="center" indent="1"/>
    </xf>
    <xf numFmtId="0" fontId="0" fillId="0" borderId="68" xfId="0" applyFont="1" applyFill="1" applyBorder="1" applyAlignment="1" applyProtection="1">
      <alignment vertical="center"/>
    </xf>
    <xf numFmtId="0" fontId="0" fillId="0" borderId="62" xfId="0" applyFont="1" applyFill="1" applyBorder="1" applyAlignment="1" applyProtection="1">
      <alignment horizontal="left" vertical="center" indent="1"/>
    </xf>
    <xf numFmtId="0" fontId="21" fillId="13" borderId="71" xfId="3" applyFont="1" applyBorder="1" applyAlignment="1" applyProtection="1">
      <alignment horizontal="center" vertical="center" wrapText="1"/>
    </xf>
    <xf numFmtId="0" fontId="23" fillId="2" borderId="72" xfId="0" applyFont="1" applyFill="1" applyBorder="1" applyAlignment="1" applyProtection="1">
      <alignment vertical="center"/>
    </xf>
    <xf numFmtId="3" fontId="21" fillId="41" borderId="73" xfId="11" applyFont="1" applyBorder="1">
      <alignment horizontal="right" vertical="center"/>
      <protection locked="0"/>
    </xf>
    <xf numFmtId="0" fontId="21" fillId="13" borderId="67" xfId="3" applyFont="1" applyBorder="1" applyAlignment="1" applyProtection="1">
      <alignment horizontal="center" vertical="center" wrapText="1"/>
    </xf>
    <xf numFmtId="0" fontId="23" fillId="2" borderId="68" xfId="0" applyFont="1" applyFill="1" applyBorder="1" applyAlignment="1" applyProtection="1">
      <alignment vertical="center"/>
    </xf>
    <xf numFmtId="3" fontId="21" fillId="41" borderId="69" xfId="11" applyFont="1" applyBorder="1">
      <alignment horizontal="right" vertical="center"/>
      <protection locked="0"/>
    </xf>
    <xf numFmtId="0" fontId="23" fillId="6" borderId="0" xfId="0" applyFont="1" applyFill="1" applyBorder="1" applyAlignment="1">
      <alignment wrapText="1"/>
    </xf>
    <xf numFmtId="0" fontId="23" fillId="6" borderId="0" xfId="0" applyFont="1" applyFill="1" applyBorder="1" applyAlignment="1" applyProtection="1">
      <alignment wrapText="1"/>
    </xf>
    <xf numFmtId="0" fontId="0" fillId="6" borderId="6" xfId="0" applyFont="1" applyFill="1" applyBorder="1" applyAlignment="1">
      <alignment vertical="center" wrapText="1"/>
    </xf>
    <xf numFmtId="0" fontId="39" fillId="6" borderId="21" xfId="0" applyFont="1" applyFill="1" applyBorder="1" applyAlignment="1" applyProtection="1">
      <alignment horizontal="left" vertical="center" wrapText="1" indent="1"/>
    </xf>
    <xf numFmtId="0" fontId="39" fillId="0" borderId="21" xfId="0" applyFont="1" applyFill="1" applyBorder="1" applyAlignment="1" applyProtection="1">
      <alignment horizontal="left" vertical="center" wrapText="1" indent="2"/>
    </xf>
    <xf numFmtId="0" fontId="39" fillId="0" borderId="22" xfId="0" applyFont="1" applyFill="1" applyBorder="1" applyAlignment="1" applyProtection="1">
      <alignment horizontal="left" vertical="center" wrapText="1" indent="2"/>
    </xf>
    <xf numFmtId="0" fontId="21" fillId="6" borderId="75" xfId="0" applyFont="1" applyFill="1" applyBorder="1">
      <alignment vertical="center"/>
    </xf>
    <xf numFmtId="0" fontId="21" fillId="6" borderId="76" xfId="0" applyFont="1" applyFill="1" applyBorder="1">
      <alignment vertical="center"/>
    </xf>
    <xf numFmtId="0" fontId="36" fillId="6" borderId="5" xfId="4" applyFont="1" applyFill="1" applyBorder="1" applyAlignment="1">
      <alignment horizontal="center" vertical="center"/>
    </xf>
    <xf numFmtId="0" fontId="36" fillId="6" borderId="77" xfId="4" applyFont="1" applyFill="1" applyBorder="1" applyAlignment="1">
      <alignment horizontal="center" vertical="center"/>
    </xf>
    <xf numFmtId="0" fontId="21" fillId="6" borderId="0" xfId="0" applyFont="1" applyBorder="1">
      <alignment vertical="center"/>
    </xf>
    <xf numFmtId="0" fontId="37" fillId="6" borderId="0" xfId="0" applyFont="1" applyFill="1" applyBorder="1" applyAlignment="1" applyProtection="1">
      <alignment horizontal="left" vertical="top"/>
    </xf>
    <xf numFmtId="0" fontId="38" fillId="6" borderId="8" xfId="0" applyFont="1" applyBorder="1" applyAlignment="1">
      <alignment horizontal="center" vertical="center"/>
    </xf>
    <xf numFmtId="0" fontId="21" fillId="6" borderId="75" xfId="0" applyFont="1" applyBorder="1">
      <alignment vertical="center"/>
    </xf>
    <xf numFmtId="0" fontId="0" fillId="6" borderId="30" xfId="0" applyFont="1" applyBorder="1" applyAlignment="1">
      <alignment horizontal="left" vertical="center" indent="1"/>
    </xf>
    <xf numFmtId="3" fontId="21" fillId="41" borderId="57" xfId="11" applyFont="1" applyBorder="1">
      <alignment horizontal="right" vertical="center"/>
      <protection locked="0"/>
    </xf>
    <xf numFmtId="0" fontId="23" fillId="6" borderId="49" xfId="0" applyFont="1" applyBorder="1">
      <alignment vertical="center"/>
    </xf>
    <xf numFmtId="3" fontId="21" fillId="41" borderId="84" xfId="11" applyFont="1" applyBorder="1">
      <alignment horizontal="right" vertical="center"/>
      <protection locked="0"/>
    </xf>
    <xf numFmtId="3" fontId="21" fillId="41" borderId="85" xfId="11" applyFont="1" applyBorder="1">
      <alignment horizontal="right" vertical="center"/>
      <protection locked="0"/>
    </xf>
    <xf numFmtId="3" fontId="21" fillId="41" borderId="58" xfId="11" applyFont="1" applyBorder="1">
      <alignment horizontal="right" vertical="center"/>
      <protection locked="0"/>
    </xf>
    <xf numFmtId="3" fontId="21" fillId="41" borderId="19" xfId="11" applyFont="1" applyBorder="1">
      <alignment horizontal="right" vertical="center"/>
      <protection locked="0"/>
    </xf>
    <xf numFmtId="3" fontId="21" fillId="41" borderId="31" xfId="11" applyFont="1" applyBorder="1">
      <alignment horizontal="right" vertical="center"/>
      <protection locked="0"/>
    </xf>
    <xf numFmtId="3" fontId="21" fillId="41" borderId="59" xfId="11" applyFont="1" applyBorder="1">
      <alignment horizontal="right" vertical="center"/>
      <protection locked="0"/>
    </xf>
    <xf numFmtId="0" fontId="24" fillId="0" borderId="86" xfId="83" applyFont="1" applyBorder="1" applyAlignment="1">
      <alignment horizontal="left" vertical="top" indent="2"/>
    </xf>
    <xf numFmtId="3" fontId="21" fillId="41" borderId="87" xfId="11" applyFont="1" applyBorder="1">
      <alignment horizontal="right" vertical="center"/>
      <protection locked="0"/>
    </xf>
    <xf numFmtId="3" fontId="21" fillId="41" borderId="88" xfId="11" applyFont="1" applyBorder="1">
      <alignment horizontal="right" vertical="center"/>
      <protection locked="0"/>
    </xf>
    <xf numFmtId="0" fontId="23" fillId="6" borderId="9" xfId="0" applyFont="1" applyBorder="1" applyAlignment="1">
      <alignment horizontal="left" vertical="center"/>
    </xf>
    <xf numFmtId="0" fontId="24" fillId="0" borderId="89" xfId="83" applyFont="1" applyBorder="1" applyAlignment="1">
      <alignment horizontal="left" vertical="top" indent="2"/>
    </xf>
    <xf numFmtId="0" fontId="0" fillId="6" borderId="79" xfId="0" applyFont="1" applyBorder="1" applyAlignment="1">
      <alignment horizontal="center" vertical="center"/>
    </xf>
    <xf numFmtId="0" fontId="21" fillId="6" borderId="76" xfId="0" applyFont="1" applyBorder="1">
      <alignment vertical="center"/>
    </xf>
    <xf numFmtId="0" fontId="21" fillId="6" borderId="92" xfId="0" applyFont="1" applyFill="1" applyBorder="1" applyProtection="1">
      <alignment vertical="center"/>
    </xf>
    <xf numFmtId="0" fontId="38" fillId="6" borderId="9" xfId="0" applyFont="1" applyBorder="1" applyAlignment="1">
      <alignment horizontal="center" vertical="center"/>
    </xf>
    <xf numFmtId="0" fontId="38" fillId="6" borderId="5" xfId="0" applyFont="1" applyBorder="1" applyAlignment="1">
      <alignment horizontal="left" vertical="center"/>
    </xf>
    <xf numFmtId="0" fontId="0" fillId="6" borderId="94" xfId="0" applyFont="1" applyBorder="1">
      <alignment vertical="center"/>
    </xf>
    <xf numFmtId="0" fontId="21" fillId="6" borderId="94" xfId="0" applyFont="1" applyBorder="1">
      <alignment vertical="center"/>
    </xf>
    <xf numFmtId="0" fontId="21" fillId="6" borderId="96" xfId="0" applyFont="1" applyBorder="1">
      <alignment vertical="center"/>
    </xf>
    <xf numFmtId="0" fontId="19" fillId="6" borderId="3" xfId="4" applyFont="1" applyFill="1" applyBorder="1" applyAlignment="1" applyProtection="1"/>
    <xf numFmtId="0" fontId="19" fillId="6" borderId="9" xfId="4" applyFont="1" applyFill="1" applyBorder="1" applyAlignment="1" applyProtection="1"/>
    <xf numFmtId="0" fontId="21" fillId="6" borderId="97" xfId="0" applyFont="1" applyFill="1" applyBorder="1">
      <alignment vertical="center"/>
    </xf>
    <xf numFmtId="0" fontId="21" fillId="6" borderId="98" xfId="0" applyFont="1" applyFill="1" applyBorder="1">
      <alignment vertical="center"/>
    </xf>
    <xf numFmtId="0" fontId="0" fillId="6" borderId="30" xfId="0" applyFont="1" applyBorder="1" applyAlignment="1">
      <alignment horizontal="left" vertical="center" wrapText="1" indent="1"/>
    </xf>
    <xf numFmtId="0" fontId="0" fillId="6" borderId="29" xfId="0" applyFont="1" applyBorder="1" applyAlignment="1">
      <alignment horizontal="left" vertical="center" wrapText="1" indent="2"/>
    </xf>
    <xf numFmtId="0" fontId="0" fillId="6" borderId="30" xfId="0" applyFont="1" applyBorder="1" applyAlignment="1">
      <alignment horizontal="left" vertical="center" wrapText="1" indent="2"/>
    </xf>
    <xf numFmtId="0" fontId="24" fillId="0" borderId="86" xfId="83" applyFont="1" applyBorder="1" applyAlignment="1">
      <alignment horizontal="left" vertical="top" wrapText="1" indent="2"/>
    </xf>
    <xf numFmtId="0" fontId="23" fillId="0" borderId="58"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wrapText="1"/>
    </xf>
    <xf numFmtId="0" fontId="21" fillId="6" borderId="74" xfId="0" applyFont="1" applyBorder="1">
      <alignment vertical="center"/>
    </xf>
    <xf numFmtId="0" fontId="21" fillId="6" borderId="95" xfId="0" applyFont="1" applyBorder="1">
      <alignment vertical="center"/>
    </xf>
    <xf numFmtId="0" fontId="21" fillId="6" borderId="5" xfId="0" applyFont="1" applyBorder="1">
      <alignment vertical="center"/>
    </xf>
    <xf numFmtId="0" fontId="21" fillId="6" borderId="11" xfId="0" applyFont="1" applyBorder="1">
      <alignment vertical="center"/>
    </xf>
    <xf numFmtId="3" fontId="21" fillId="41" borderId="25" xfId="11" applyFont="1" applyBorder="1">
      <alignment horizontal="right" vertical="center"/>
      <protection locked="0"/>
    </xf>
    <xf numFmtId="3" fontId="21" fillId="41" borderId="27" xfId="11" applyFont="1" applyBorder="1">
      <alignment horizontal="right" vertical="center"/>
      <protection locked="0"/>
    </xf>
    <xf numFmtId="0" fontId="24" fillId="13" borderId="89" xfId="3" applyFont="1" applyBorder="1">
      <alignment horizontal="center" vertical="center"/>
    </xf>
    <xf numFmtId="0" fontId="0" fillId="13" borderId="79" xfId="3" applyFont="1" applyBorder="1">
      <alignment horizontal="center" vertical="center"/>
    </xf>
    <xf numFmtId="3" fontId="21" fillId="13" borderId="90" xfId="3" applyNumberFormat="1" applyFont="1" applyBorder="1">
      <alignment horizontal="center" vertical="center"/>
    </xf>
    <xf numFmtId="3" fontId="21" fillId="13" borderId="91" xfId="3" applyNumberFormat="1" applyFont="1" applyBorder="1">
      <alignment horizontal="center" vertical="center"/>
    </xf>
    <xf numFmtId="3" fontId="21" fillId="13" borderId="46" xfId="3" applyNumberFormat="1" applyFont="1" applyBorder="1">
      <alignment horizontal="center" vertical="center"/>
    </xf>
    <xf numFmtId="3" fontId="21" fillId="13" borderId="44" xfId="3" applyNumberFormat="1" applyFont="1" applyBorder="1">
      <alignment horizontal="center" vertical="center"/>
    </xf>
    <xf numFmtId="0" fontId="21" fillId="6" borderId="97" xfId="0" applyFont="1" applyBorder="1">
      <alignment vertical="center"/>
    </xf>
    <xf numFmtId="0" fontId="21" fillId="6" borderId="98" xfId="0" applyFont="1" applyBorder="1">
      <alignment vertical="center"/>
    </xf>
    <xf numFmtId="3" fontId="21" fillId="6" borderId="93" xfId="1" applyFont="1" applyFill="1" applyBorder="1" applyAlignment="1" applyProtection="1">
      <alignment horizontal="center" vertical="center"/>
    </xf>
    <xf numFmtId="3" fontId="21" fillId="6" borderId="53" xfId="1" applyFont="1" applyFill="1" applyBorder="1" applyAlignment="1" applyProtection="1">
      <alignment horizontal="center" vertical="center"/>
    </xf>
    <xf numFmtId="3" fontId="21" fillId="6" borderId="58" xfId="30" applyFont="1" applyBorder="1">
      <alignment horizontal="right" vertical="center"/>
    </xf>
    <xf numFmtId="3" fontId="21" fillId="6" borderId="31" xfId="30" applyFont="1" applyBorder="1">
      <alignment horizontal="right" vertical="center"/>
    </xf>
    <xf numFmtId="3" fontId="21" fillId="6" borderId="19" xfId="30" applyFont="1" applyBorder="1">
      <alignment horizontal="right" vertical="center"/>
    </xf>
    <xf numFmtId="3" fontId="21" fillId="6" borderId="59" xfId="30" applyFont="1" applyBorder="1">
      <alignment horizontal="right" vertical="center"/>
    </xf>
    <xf numFmtId="0" fontId="0" fillId="6" borderId="20" xfId="0" applyFont="1" applyBorder="1" applyAlignment="1">
      <alignment horizontal="center" vertical="center"/>
    </xf>
    <xf numFmtId="0" fontId="0" fillId="6" borderId="21" xfId="0" applyFont="1" applyBorder="1" applyAlignment="1">
      <alignment horizontal="center" vertical="center"/>
    </xf>
    <xf numFmtId="0" fontId="0" fillId="6" borderId="22" xfId="0" applyFont="1" applyBorder="1" applyAlignment="1">
      <alignment horizontal="center" vertical="center"/>
    </xf>
    <xf numFmtId="0" fontId="0" fillId="6" borderId="19" xfId="0" applyFont="1" applyBorder="1" applyAlignment="1">
      <alignment horizontal="center" vertical="center"/>
    </xf>
    <xf numFmtId="0" fontId="0" fillId="6" borderId="31" xfId="0" applyFont="1" applyBorder="1" applyAlignment="1">
      <alignment horizontal="center" vertical="center"/>
    </xf>
    <xf numFmtId="0" fontId="0" fillId="6" borderId="80" xfId="0" applyFont="1" applyBorder="1" applyAlignment="1">
      <alignment horizontal="center" vertical="center"/>
    </xf>
    <xf numFmtId="0" fontId="0" fillId="6" borderId="82" xfId="0" applyFont="1" applyBorder="1" applyAlignment="1">
      <alignment horizontal="center" vertical="center"/>
    </xf>
    <xf numFmtId="0" fontId="0" fillId="6" borderId="81" xfId="0" applyFont="1" applyBorder="1" applyAlignment="1">
      <alignment horizontal="center" vertical="center"/>
    </xf>
    <xf numFmtId="0" fontId="0" fillId="6" borderId="1" xfId="0" applyFont="1" applyBorder="1" applyAlignment="1">
      <alignment horizontal="center" vertical="center"/>
    </xf>
    <xf numFmtId="0" fontId="21" fillId="13" borderId="79" xfId="3" applyFont="1" applyBorder="1">
      <alignment horizontal="center" vertical="center"/>
    </xf>
    <xf numFmtId="0" fontId="0" fillId="6" borderId="83" xfId="0" applyFont="1" applyBorder="1" applyAlignment="1">
      <alignment horizontal="center" vertical="center"/>
    </xf>
    <xf numFmtId="0" fontId="21" fillId="13" borderId="8" xfId="3" applyFont="1" applyBorder="1">
      <alignment horizontal="center" vertical="center"/>
    </xf>
    <xf numFmtId="174" fontId="17" fillId="6" borderId="32" xfId="29" applyFont="1" applyBorder="1">
      <alignment horizontal="center" vertical="center"/>
    </xf>
    <xf numFmtId="174" fontId="17" fillId="6" borderId="36" xfId="29" applyFont="1" applyBorder="1">
      <alignment horizontal="center" vertical="center"/>
    </xf>
    <xf numFmtId="174" fontId="17" fillId="6" borderId="33" xfId="29" applyFont="1" applyBorder="1">
      <alignment horizontal="center" vertical="center"/>
    </xf>
    <xf numFmtId="0" fontId="0" fillId="6" borderId="23" xfId="0" applyFont="1" applyBorder="1" applyAlignment="1">
      <alignment horizontal="center" vertical="center"/>
    </xf>
    <xf numFmtId="3" fontId="21" fillId="41" borderId="38" xfId="11" applyFont="1" applyBorder="1">
      <alignment horizontal="right" vertical="center"/>
      <protection locked="0"/>
    </xf>
    <xf numFmtId="3" fontId="21" fillId="46" borderId="37" xfId="11" applyFont="1" applyFill="1" applyBorder="1">
      <alignment horizontal="right" vertical="center"/>
      <protection locked="0"/>
    </xf>
    <xf numFmtId="0" fontId="38" fillId="6" borderId="28" xfId="0" applyFont="1" applyBorder="1" applyAlignment="1">
      <alignment horizontal="left" vertical="center"/>
    </xf>
    <xf numFmtId="0" fontId="23" fillId="46" borderId="20" xfId="0" applyFont="1" applyFill="1" applyBorder="1" applyAlignment="1" applyProtection="1">
      <alignment vertical="center"/>
    </xf>
    <xf numFmtId="0" fontId="23" fillId="46" borderId="28" xfId="0" applyFont="1" applyFill="1" applyBorder="1" applyAlignment="1" applyProtection="1">
      <alignment vertical="center"/>
    </xf>
    <xf numFmtId="0" fontId="23" fillId="46" borderId="32" xfId="0" applyFont="1" applyFill="1" applyBorder="1" applyAlignment="1" applyProtection="1">
      <alignment vertical="center"/>
    </xf>
    <xf numFmtId="0" fontId="23" fillId="13" borderId="23" xfId="3" applyFont="1" applyBorder="1">
      <alignment horizontal="center" vertical="center"/>
    </xf>
    <xf numFmtId="0" fontId="0" fillId="13" borderId="1" xfId="3" applyFont="1" applyBorder="1">
      <alignment horizontal="center" vertical="center"/>
    </xf>
    <xf numFmtId="0" fontId="0" fillId="13" borderId="82" xfId="3" applyFont="1" applyBorder="1">
      <alignment horizontal="center" vertical="center"/>
    </xf>
    <xf numFmtId="0" fontId="0" fillId="6" borderId="2" xfId="0" applyFill="1" applyBorder="1">
      <alignment vertical="center"/>
    </xf>
    <xf numFmtId="0" fontId="35" fillId="46" borderId="21" xfId="3" applyFont="1" applyFill="1" applyBorder="1">
      <alignment horizontal="center" vertical="center"/>
    </xf>
    <xf numFmtId="0" fontId="35" fillId="46" borderId="36" xfId="3" applyFont="1" applyFill="1" applyBorder="1">
      <alignment horizontal="center" vertical="center"/>
    </xf>
    <xf numFmtId="0" fontId="2" fillId="6" borderId="0" xfId="0" applyFont="1" applyFill="1" applyBorder="1">
      <alignment vertical="center"/>
    </xf>
    <xf numFmtId="0" fontId="2" fillId="6" borderId="6" xfId="0" applyFont="1" applyFill="1" applyBorder="1">
      <alignment vertical="center"/>
    </xf>
    <xf numFmtId="0" fontId="26" fillId="6" borderId="12" xfId="116" applyFill="1" applyBorder="1" applyAlignment="1">
      <alignment vertical="center"/>
    </xf>
    <xf numFmtId="0" fontId="26" fillId="6" borderId="2" xfId="116" applyFill="1" applyBorder="1" applyAlignment="1">
      <alignment vertical="top"/>
    </xf>
    <xf numFmtId="0" fontId="26" fillId="6" borderId="2" xfId="116" applyFill="1" applyBorder="1" applyAlignment="1" applyProtection="1">
      <alignment horizontal="left"/>
    </xf>
    <xf numFmtId="0" fontId="26" fillId="6" borderId="2" xfId="116" applyFill="1" applyBorder="1" applyAlignment="1" applyProtection="1">
      <alignment horizontal="left" vertical="center"/>
    </xf>
    <xf numFmtId="0" fontId="26" fillId="6" borderId="12" xfId="116" applyFill="1" applyBorder="1" applyAlignment="1" applyProtection="1">
      <alignment horizontal="left" vertical="center"/>
    </xf>
    <xf numFmtId="0" fontId="26" fillId="6" borderId="2" xfId="116" applyFill="1" applyBorder="1" applyAlignment="1">
      <alignment vertical="center"/>
    </xf>
    <xf numFmtId="0" fontId="26" fillId="2" borderId="12" xfId="116" applyFill="1" applyBorder="1" applyAlignment="1"/>
    <xf numFmtId="0" fontId="26" fillId="6" borderId="12" xfId="116" applyFill="1" applyBorder="1" applyAlignment="1" applyProtection="1"/>
    <xf numFmtId="0" fontId="26" fillId="6" borderId="2" xfId="116" applyFill="1" applyBorder="1" applyAlignment="1" applyProtection="1"/>
    <xf numFmtId="0" fontId="0" fillId="2" borderId="100" xfId="0" applyFill="1" applyBorder="1">
      <alignment vertical="center"/>
    </xf>
    <xf numFmtId="0" fontId="19" fillId="6" borderId="2" xfId="4" applyFont="1" applyFill="1" applyBorder="1" applyAlignment="1"/>
    <xf numFmtId="0" fontId="0" fillId="6" borderId="26" xfId="0" applyFont="1" applyFill="1" applyBorder="1" applyAlignment="1">
      <alignment horizontal="left" vertical="center" indent="2"/>
    </xf>
    <xf numFmtId="3" fontId="0" fillId="41" borderId="20" xfId="11" applyFont="1" applyBorder="1" applyAlignment="1" applyProtection="1">
      <alignment horizontal="left" vertical="top"/>
      <protection locked="0"/>
    </xf>
    <xf numFmtId="3" fontId="0" fillId="41" borderId="20" xfId="11" applyFont="1" applyBorder="1">
      <alignment horizontal="right" vertical="center"/>
      <protection locked="0"/>
    </xf>
    <xf numFmtId="175" fontId="0" fillId="41" borderId="20" xfId="17" applyFont="1" applyBorder="1">
      <alignment horizontal="right" vertical="center"/>
      <protection locked="0"/>
    </xf>
    <xf numFmtId="3" fontId="0" fillId="41" borderId="21" xfId="11" applyFont="1" applyBorder="1" applyAlignment="1" applyProtection="1">
      <alignment horizontal="right" vertical="center"/>
      <protection locked="0"/>
    </xf>
    <xf numFmtId="3" fontId="0" fillId="41" borderId="21" xfId="11" applyFont="1" applyBorder="1">
      <alignment horizontal="right" vertical="center"/>
      <protection locked="0"/>
    </xf>
    <xf numFmtId="175" fontId="0" fillId="41" borderId="21" xfId="17" applyFont="1" applyBorder="1">
      <alignment horizontal="right" vertical="center"/>
      <protection locked="0"/>
    </xf>
    <xf numFmtId="3" fontId="0" fillId="41" borderId="21" xfId="11" applyFont="1" applyBorder="1" applyAlignment="1" applyProtection="1">
      <alignment horizontal="left" vertical="center"/>
      <protection locked="0"/>
    </xf>
    <xf numFmtId="3" fontId="0" fillId="41" borderId="22" xfId="11" applyFont="1" applyBorder="1" applyAlignment="1" applyProtection="1">
      <alignment horizontal="right" vertical="center"/>
      <protection locked="0"/>
    </xf>
    <xf numFmtId="175" fontId="0" fillId="41" borderId="22" xfId="17" applyFont="1" applyBorder="1">
      <alignment horizontal="right" vertical="center"/>
      <protection locked="0"/>
    </xf>
    <xf numFmtId="0" fontId="21" fillId="6" borderId="0" xfId="0" applyFont="1" applyFill="1" applyBorder="1" applyAlignment="1">
      <alignment horizontal="center" vertical="center"/>
    </xf>
    <xf numFmtId="3" fontId="0" fillId="41" borderId="26" xfId="11" applyFont="1" applyBorder="1">
      <alignment horizontal="right" vertical="center"/>
      <protection locked="0"/>
    </xf>
    <xf numFmtId="0" fontId="41" fillId="6" borderId="0" xfId="0" applyFont="1" applyFill="1" applyBorder="1">
      <alignment vertical="center"/>
    </xf>
    <xf numFmtId="3" fontId="0" fillId="41" borderId="25" xfId="11" applyFont="1" applyBorder="1">
      <alignment horizontal="right" vertical="center"/>
      <protection locked="0"/>
    </xf>
    <xf numFmtId="3" fontId="0" fillId="41" borderId="27" xfId="11" applyFont="1" applyBorder="1">
      <alignment horizontal="right" vertical="center"/>
      <protection locked="0"/>
    </xf>
    <xf numFmtId="3" fontId="0" fillId="41" borderId="55" xfId="11" applyFont="1" applyBorder="1">
      <alignment horizontal="right" vertical="center"/>
      <protection locked="0"/>
    </xf>
    <xf numFmtId="3" fontId="0" fillId="41" borderId="56" xfId="11" applyFont="1" applyBorder="1">
      <alignment horizontal="right" vertical="center"/>
      <protection locked="0"/>
    </xf>
    <xf numFmtId="3" fontId="0" fillId="41" borderId="57" xfId="11" applyFont="1" applyBorder="1">
      <alignment horizontal="right" vertical="center"/>
      <protection locked="0"/>
    </xf>
    <xf numFmtId="3" fontId="0" fillId="41" borderId="40" xfId="11" applyFont="1" applyBorder="1">
      <alignment horizontal="right" vertical="center"/>
      <protection locked="0"/>
    </xf>
    <xf numFmtId="0" fontId="26" fillId="6" borderId="2" xfId="116" applyFont="1" applyFill="1" applyBorder="1" applyAlignment="1" applyProtection="1">
      <alignment horizontal="left" vertical="center"/>
    </xf>
    <xf numFmtId="0" fontId="0" fillId="6" borderId="32" xfId="0" applyFont="1" applyFill="1" applyBorder="1" applyAlignment="1" applyProtection="1">
      <alignment horizontal="left" vertical="center"/>
    </xf>
    <xf numFmtId="0" fontId="0" fillId="6" borderId="36" xfId="0" applyFont="1" applyFill="1" applyBorder="1" applyAlignment="1" applyProtection="1">
      <alignment horizontal="left" vertical="center"/>
    </xf>
    <xf numFmtId="0" fontId="0" fillId="6" borderId="33" xfId="0" applyFont="1" applyFill="1" applyBorder="1" applyAlignment="1" applyProtection="1">
      <alignment horizontal="left" vertical="center"/>
    </xf>
    <xf numFmtId="3" fontId="0" fillId="41" borderId="41" xfId="11" applyFont="1" applyBorder="1">
      <alignment horizontal="right" vertical="center"/>
      <protection locked="0"/>
    </xf>
    <xf numFmtId="0" fontId="21" fillId="6" borderId="100" xfId="0" applyFont="1" applyFill="1" applyBorder="1">
      <alignment vertical="center"/>
    </xf>
    <xf numFmtId="0" fontId="21" fillId="6" borderId="0" xfId="0" applyFont="1" applyFill="1" applyBorder="1" applyAlignment="1"/>
    <xf numFmtId="0" fontId="0" fillId="6" borderId="0" xfId="0" applyFill="1" applyBorder="1" applyAlignment="1"/>
    <xf numFmtId="0" fontId="0" fillId="6" borderId="6" xfId="0" applyFill="1" applyBorder="1" applyAlignment="1"/>
    <xf numFmtId="0" fontId="0" fillId="6" borderId="100" xfId="0" applyFill="1" applyBorder="1">
      <alignment vertical="center"/>
    </xf>
    <xf numFmtId="0" fontId="0" fillId="6" borderId="100" xfId="0" applyFill="1" applyBorder="1" applyAlignment="1"/>
    <xf numFmtId="0" fontId="0" fillId="6" borderId="7" xfId="0" applyFill="1" applyBorder="1">
      <alignment vertical="center"/>
    </xf>
    <xf numFmtId="3" fontId="0" fillId="41" borderId="36" xfId="11" applyFont="1" applyBorder="1">
      <alignment horizontal="right" vertical="center"/>
      <protection locked="0"/>
    </xf>
    <xf numFmtId="3" fontId="21" fillId="6" borderId="100" xfId="0" applyNumberFormat="1" applyFont="1" applyFill="1" applyBorder="1">
      <alignment vertical="center"/>
    </xf>
    <xf numFmtId="0" fontId="0" fillId="6" borderId="26" xfId="0" applyFont="1" applyFill="1" applyBorder="1" applyAlignment="1" applyProtection="1">
      <alignment horizontal="left" vertical="center"/>
    </xf>
    <xf numFmtId="3" fontId="21" fillId="47" borderId="36" xfId="11" applyFont="1" applyFill="1" applyBorder="1">
      <alignment horizontal="right" vertical="center"/>
      <protection locked="0"/>
    </xf>
    <xf numFmtId="0" fontId="21" fillId="0" borderId="105" xfId="3" applyFont="1" applyFill="1" applyBorder="1" applyAlignment="1" applyProtection="1">
      <alignment horizontal="center" vertical="center" wrapText="1"/>
    </xf>
    <xf numFmtId="3" fontId="21" fillId="41" borderId="106" xfId="11" applyFont="1" applyBorder="1">
      <alignment horizontal="right" vertical="center"/>
      <protection locked="0"/>
    </xf>
    <xf numFmtId="0" fontId="21" fillId="6" borderId="110" xfId="0" applyFont="1" applyFill="1" applyBorder="1" applyAlignment="1">
      <alignment vertical="center"/>
    </xf>
    <xf numFmtId="3" fontId="0" fillId="6" borderId="93" xfId="1" applyFont="1" applyFill="1" applyBorder="1" applyAlignment="1" applyProtection="1">
      <alignment horizontal="center" vertical="center"/>
    </xf>
    <xf numFmtId="3" fontId="0" fillId="41" borderId="56" xfId="11" applyFont="1" applyBorder="1" applyAlignment="1" applyProtection="1">
      <alignment horizontal="right" vertical="center"/>
      <protection locked="0"/>
    </xf>
    <xf numFmtId="0" fontId="23" fillId="6" borderId="113" xfId="0" applyFont="1" applyFill="1" applyBorder="1" applyProtection="1">
      <alignment vertical="center"/>
    </xf>
    <xf numFmtId="0" fontId="0" fillId="6" borderId="100" xfId="0" applyFont="1" applyFill="1" applyBorder="1" applyAlignment="1" applyProtection="1">
      <alignment horizontal="left" vertical="center"/>
    </xf>
    <xf numFmtId="0" fontId="21" fillId="6" borderId="44" xfId="0" applyFont="1" applyFill="1" applyBorder="1" applyAlignment="1" applyProtection="1">
      <alignment horizontal="center" vertical="center"/>
    </xf>
    <xf numFmtId="3" fontId="21" fillId="13" borderId="108" xfId="3" applyNumberFormat="1" applyFont="1" applyBorder="1">
      <alignment horizontal="center" vertical="center"/>
    </xf>
    <xf numFmtId="3" fontId="21" fillId="13" borderId="84" xfId="3" applyNumberFormat="1" applyFont="1" applyBorder="1">
      <alignment horizontal="center" vertical="center"/>
    </xf>
    <xf numFmtId="3" fontId="21" fillId="41" borderId="104" xfId="11" applyFont="1" applyBorder="1">
      <alignment horizontal="right" vertical="center"/>
      <protection locked="0"/>
    </xf>
    <xf numFmtId="3" fontId="21" fillId="41" borderId="101" xfId="11" applyFont="1" applyBorder="1">
      <alignment horizontal="right" vertical="center"/>
      <protection locked="0"/>
    </xf>
    <xf numFmtId="3" fontId="21" fillId="41" borderId="112" xfId="11" applyFont="1" applyBorder="1">
      <alignment horizontal="right" vertical="center"/>
      <protection locked="0"/>
    </xf>
    <xf numFmtId="3" fontId="24" fillId="6" borderId="56" xfId="1" applyBorder="1" applyAlignment="1" applyProtection="1">
      <alignment horizontal="center" vertical="center"/>
    </xf>
    <xf numFmtId="3" fontId="24" fillId="6" borderId="21" xfId="1" applyBorder="1" applyAlignment="1" applyProtection="1">
      <alignment horizontal="center" vertical="center"/>
    </xf>
    <xf numFmtId="3" fontId="24" fillId="6" borderId="53" xfId="1" applyBorder="1" applyAlignment="1" applyProtection="1">
      <alignment horizontal="center" vertical="center"/>
    </xf>
    <xf numFmtId="3" fontId="21" fillId="13" borderId="26" xfId="3" applyNumberFormat="1" applyFont="1" applyBorder="1">
      <alignment horizontal="center" vertical="center"/>
    </xf>
    <xf numFmtId="3" fontId="21" fillId="13" borderId="56" xfId="3" applyNumberFormat="1" applyFont="1" applyBorder="1">
      <alignment horizontal="center" vertical="center"/>
    </xf>
    <xf numFmtId="3" fontId="21" fillId="13" borderId="53" xfId="3" applyNumberFormat="1" applyFont="1" applyBorder="1">
      <alignment horizontal="center" vertical="center"/>
    </xf>
    <xf numFmtId="3" fontId="21" fillId="13" borderId="57" xfId="3" applyNumberFormat="1" applyFont="1" applyBorder="1">
      <alignment horizontal="center" vertical="center"/>
    </xf>
    <xf numFmtId="3" fontId="21" fillId="13" borderId="54" xfId="3" applyNumberFormat="1" applyFont="1" applyBorder="1">
      <alignment horizontal="center" vertical="center"/>
    </xf>
    <xf numFmtId="3" fontId="21" fillId="41" borderId="37" xfId="11" applyFont="1" applyBorder="1" applyAlignment="1" applyProtection="1">
      <alignment horizontal="center" vertical="center"/>
    </xf>
    <xf numFmtId="3" fontId="21" fillId="41" borderId="111" xfId="11" applyFont="1" applyBorder="1" applyAlignment="1" applyProtection="1">
      <alignment horizontal="center" vertical="center"/>
    </xf>
    <xf numFmtId="3" fontId="21" fillId="41" borderId="85" xfId="11" applyFont="1" applyBorder="1" applyAlignment="1" applyProtection="1">
      <alignment horizontal="center" vertical="center"/>
    </xf>
    <xf numFmtId="3" fontId="21" fillId="13" borderId="84" xfId="3" applyNumberFormat="1" applyFont="1" applyBorder="1" applyProtection="1">
      <alignment horizontal="center" vertical="center"/>
    </xf>
    <xf numFmtId="3" fontId="21" fillId="41" borderId="93" xfId="11" applyFont="1" applyBorder="1" applyAlignment="1" applyProtection="1">
      <alignment horizontal="center" vertical="center"/>
    </xf>
    <xf numFmtId="3" fontId="21" fillId="41" borderId="36" xfId="11" applyFont="1" applyBorder="1" applyAlignment="1" applyProtection="1">
      <alignment horizontal="center" vertical="center"/>
    </xf>
    <xf numFmtId="3" fontId="21" fillId="41" borderId="53" xfId="11" applyFont="1" applyBorder="1" applyAlignment="1" applyProtection="1">
      <alignment horizontal="center" vertical="center"/>
    </xf>
    <xf numFmtId="0" fontId="0" fillId="13" borderId="82" xfId="3" applyFont="1" applyFill="1" applyBorder="1">
      <alignment horizontal="center" vertical="center"/>
    </xf>
    <xf numFmtId="0" fontId="0" fillId="13" borderId="1" xfId="3" applyFont="1" applyFill="1" applyBorder="1">
      <alignment horizontal="center" vertical="center"/>
    </xf>
    <xf numFmtId="3" fontId="21" fillId="13" borderId="56" xfId="3" applyNumberFormat="1" applyFont="1" applyFill="1" applyBorder="1">
      <alignment horizontal="center" vertical="center"/>
    </xf>
    <xf numFmtId="3" fontId="21" fillId="13" borderId="21" xfId="3" applyNumberFormat="1" applyFont="1" applyFill="1" applyBorder="1">
      <alignment horizontal="center" vertical="center"/>
    </xf>
    <xf numFmtId="3" fontId="21" fillId="13" borderId="53" xfId="3" applyNumberFormat="1" applyFont="1" applyFill="1" applyBorder="1">
      <alignment horizontal="center" vertical="center"/>
    </xf>
    <xf numFmtId="3" fontId="21" fillId="13" borderId="26" xfId="3" applyNumberFormat="1" applyFont="1" applyFill="1" applyBorder="1">
      <alignment horizontal="center" vertical="center"/>
    </xf>
    <xf numFmtId="3" fontId="21" fillId="13" borderId="99" xfId="3" applyNumberFormat="1" applyFont="1" applyBorder="1">
      <alignment horizontal="center" vertical="center"/>
    </xf>
    <xf numFmtId="3" fontId="21" fillId="13" borderId="48" xfId="3" applyNumberFormat="1" applyFont="1" applyBorder="1">
      <alignment horizontal="center" vertical="center"/>
    </xf>
    <xf numFmtId="3" fontId="21" fillId="13" borderId="1" xfId="3" applyNumberFormat="1" applyFont="1" applyBorder="1">
      <alignment horizontal="center" vertical="center"/>
    </xf>
    <xf numFmtId="3" fontId="21" fillId="41" borderId="23" xfId="11" applyFont="1" applyBorder="1" applyAlignment="1" applyProtection="1">
      <alignment horizontal="center" vertical="center"/>
    </xf>
    <xf numFmtId="3" fontId="21" fillId="41" borderId="84" xfId="11" applyFont="1" applyBorder="1" applyAlignment="1" applyProtection="1">
      <alignment horizontal="center" vertical="center"/>
    </xf>
    <xf numFmtId="3" fontId="21" fillId="41" borderId="109" xfId="11" applyFont="1" applyBorder="1">
      <alignment horizontal="right" vertical="center"/>
      <protection locked="0"/>
    </xf>
    <xf numFmtId="0" fontId="19" fillId="6" borderId="113" xfId="4" applyFont="1" applyFill="1" applyBorder="1" applyAlignment="1"/>
    <xf numFmtId="0" fontId="21" fillId="2" borderId="113" xfId="0" applyFont="1" applyFill="1" applyBorder="1">
      <alignment vertical="center"/>
    </xf>
    <xf numFmtId="0" fontId="21" fillId="2" borderId="100" xfId="0" applyFont="1" applyFill="1" applyBorder="1">
      <alignment vertical="center"/>
    </xf>
    <xf numFmtId="0" fontId="23" fillId="6" borderId="108" xfId="5" applyFont="1" applyBorder="1">
      <alignment horizontal="center" wrapText="1"/>
    </xf>
    <xf numFmtId="0" fontId="19" fillId="6" borderId="110" xfId="4" applyFont="1" applyFill="1" applyBorder="1" applyAlignment="1"/>
    <xf numFmtId="0" fontId="21" fillId="2" borderId="110" xfId="0" applyFont="1" applyFill="1" applyBorder="1">
      <alignment vertical="center"/>
    </xf>
    <xf numFmtId="0" fontId="0" fillId="2" borderId="0" xfId="0" applyFont="1" applyFill="1" applyBorder="1">
      <alignment vertical="center"/>
    </xf>
    <xf numFmtId="0" fontId="0" fillId="6" borderId="0" xfId="0" applyFont="1" applyFill="1" applyBorder="1" applyAlignment="1"/>
    <xf numFmtId="3" fontId="21" fillId="41" borderId="52" xfId="11" applyFont="1" applyBorder="1" applyAlignment="1" applyProtection="1">
      <alignment horizontal="right" vertical="center"/>
      <protection locked="0"/>
    </xf>
    <xf numFmtId="3" fontId="21" fillId="41" borderId="53" xfId="11" applyFont="1" applyBorder="1" applyAlignment="1" applyProtection="1">
      <alignment horizontal="right" vertical="center"/>
      <protection locked="0"/>
    </xf>
    <xf numFmtId="3" fontId="21" fillId="41" borderId="88" xfId="11" applyFont="1" applyBorder="1" applyAlignment="1" applyProtection="1">
      <alignment horizontal="right" vertical="center"/>
      <protection locked="0"/>
    </xf>
    <xf numFmtId="0" fontId="0" fillId="6" borderId="100" xfId="0" applyFont="1" applyFill="1" applyBorder="1">
      <alignment vertical="center"/>
    </xf>
    <xf numFmtId="0" fontId="0" fillId="2" borderId="0" xfId="0" applyFont="1" applyFill="1">
      <alignment vertical="center"/>
    </xf>
    <xf numFmtId="0" fontId="21" fillId="6" borderId="20" xfId="0" applyFont="1" applyFill="1" applyBorder="1" applyAlignment="1" applyProtection="1">
      <alignment horizontal="center" vertical="center"/>
    </xf>
    <xf numFmtId="0" fontId="21" fillId="6" borderId="22" xfId="0" applyFont="1" applyFill="1" applyBorder="1" applyAlignment="1" applyProtection="1">
      <alignment horizontal="center" vertical="center"/>
    </xf>
    <xf numFmtId="0" fontId="0" fillId="6" borderId="28" xfId="0" applyFont="1" applyFill="1" applyBorder="1" applyAlignment="1" applyProtection="1">
      <alignment horizontal="left" vertical="center"/>
    </xf>
    <xf numFmtId="0" fontId="0" fillId="6" borderId="29" xfId="0" applyFont="1" applyFill="1" applyBorder="1" applyAlignment="1" applyProtection="1">
      <alignment horizontal="left" vertical="center"/>
    </xf>
    <xf numFmtId="0" fontId="0" fillId="6" borderId="30" xfId="0" applyFont="1" applyFill="1" applyBorder="1" applyAlignment="1" applyProtection="1">
      <alignment horizontal="left" vertical="center"/>
    </xf>
    <xf numFmtId="0" fontId="21" fillId="6" borderId="113" xfId="0" applyFont="1" applyFill="1" applyBorder="1" applyAlignment="1" applyProtection="1">
      <alignment horizontal="left"/>
    </xf>
    <xf numFmtId="0" fontId="21" fillId="6" borderId="100" xfId="0" applyFont="1" applyFill="1" applyBorder="1" applyAlignment="1">
      <alignment horizontal="center" vertical="center"/>
    </xf>
    <xf numFmtId="0" fontId="21" fillId="6" borderId="113" xfId="0" applyFont="1" applyFill="1" applyBorder="1">
      <alignment vertical="center"/>
    </xf>
    <xf numFmtId="0" fontId="21" fillId="6" borderId="113" xfId="0" applyFont="1" applyFill="1" applyBorder="1" applyAlignment="1" applyProtection="1">
      <alignment horizontal="left" vertical="center"/>
    </xf>
    <xf numFmtId="0" fontId="21" fillId="6" borderId="113" xfId="0" applyFont="1" applyFill="1" applyBorder="1" applyAlignment="1">
      <alignment vertical="center"/>
    </xf>
    <xf numFmtId="0" fontId="23" fillId="6" borderId="108" xfId="0" applyFont="1" applyFill="1" applyBorder="1" applyAlignment="1" applyProtection="1">
      <alignment vertical="center"/>
    </xf>
    <xf numFmtId="1" fontId="21" fillId="15" borderId="109" xfId="48" applyFont="1" applyBorder="1" applyAlignment="1">
      <alignment horizontal="center" vertical="center"/>
    </xf>
    <xf numFmtId="0" fontId="21" fillId="6" borderId="100" xfId="0" applyFont="1" applyFill="1" applyBorder="1" applyAlignment="1" applyProtection="1">
      <alignment vertical="center"/>
    </xf>
    <xf numFmtId="0" fontId="22" fillId="6" borderId="113" xfId="0" applyFont="1" applyFill="1" applyBorder="1" applyAlignment="1" applyProtection="1">
      <alignment horizontal="left" vertical="center"/>
    </xf>
    <xf numFmtId="0" fontId="19" fillId="6" borderId="113" xfId="0" applyFont="1" applyFill="1" applyBorder="1" applyAlignment="1">
      <alignment vertical="center"/>
    </xf>
    <xf numFmtId="3" fontId="21" fillId="6" borderId="113" xfId="30" applyFont="1" applyFill="1" applyBorder="1" applyAlignment="1">
      <alignment horizontal="right" vertical="center"/>
    </xf>
    <xf numFmtId="0" fontId="23" fillId="6" borderId="113" xfId="0" applyFont="1" applyFill="1" applyBorder="1" applyAlignment="1" applyProtection="1">
      <alignment vertical="center"/>
    </xf>
    <xf numFmtId="0" fontId="2" fillId="2" borderId="6" xfId="0" applyFont="1" applyFill="1" applyBorder="1" applyAlignment="1" applyProtection="1">
      <alignment vertical="center"/>
    </xf>
    <xf numFmtId="0" fontId="0" fillId="2" borderId="113" xfId="0" applyFont="1" applyFill="1" applyBorder="1">
      <alignment vertical="center"/>
    </xf>
    <xf numFmtId="0" fontId="0" fillId="6" borderId="29" xfId="0" applyFont="1" applyFill="1" applyBorder="1" applyAlignment="1">
      <alignment horizontal="left" vertical="center" indent="2"/>
    </xf>
    <xf numFmtId="0" fontId="0" fillId="6" borderId="29" xfId="0" applyFont="1" applyFill="1" applyBorder="1" applyAlignment="1">
      <alignment horizontal="left" vertical="center" wrapText="1"/>
    </xf>
    <xf numFmtId="0" fontId="45" fillId="6" borderId="0" xfId="0" applyFont="1" applyFill="1" applyBorder="1" applyAlignment="1" applyProtection="1">
      <alignment vertical="center"/>
    </xf>
    <xf numFmtId="0" fontId="23" fillId="6" borderId="113" xfId="0" applyFont="1" applyFill="1" applyBorder="1">
      <alignment vertical="center"/>
    </xf>
    <xf numFmtId="0" fontId="0" fillId="2" borderId="113" xfId="0" applyFill="1" applyBorder="1">
      <alignment vertical="center"/>
    </xf>
    <xf numFmtId="0" fontId="0" fillId="2" borderId="110" xfId="0" applyFill="1" applyBorder="1">
      <alignment vertical="center"/>
    </xf>
    <xf numFmtId="0" fontId="23" fillId="6" borderId="9" xfId="0" applyFont="1" applyFill="1" applyBorder="1" applyAlignment="1">
      <alignment vertical="center"/>
    </xf>
    <xf numFmtId="0" fontId="0" fillId="6" borderId="4" xfId="0" applyFont="1" applyFill="1" applyBorder="1" applyAlignment="1"/>
    <xf numFmtId="0" fontId="0" fillId="0" borderId="38" xfId="0" applyFill="1" applyBorder="1" applyAlignment="1" applyProtection="1">
      <alignment horizontal="center" vertical="center"/>
    </xf>
    <xf numFmtId="0" fontId="0" fillId="0" borderId="26" xfId="0" applyFill="1" applyBorder="1" applyAlignment="1" applyProtection="1">
      <alignment horizontal="center" vertical="center"/>
    </xf>
    <xf numFmtId="49" fontId="0" fillId="41" borderId="23" xfId="19" applyFont="1" applyBorder="1" applyAlignment="1">
      <alignment vertical="center"/>
      <protection locked="0"/>
    </xf>
    <xf numFmtId="0" fontId="46" fillId="6" borderId="0" xfId="0" applyFont="1" applyAlignment="1"/>
    <xf numFmtId="3" fontId="46" fillId="41" borderId="36" xfId="11" applyFont="1" applyBorder="1">
      <alignment horizontal="right" vertical="center"/>
      <protection locked="0"/>
    </xf>
    <xf numFmtId="3" fontId="46" fillId="41" borderId="33" xfId="11" applyFont="1" applyBorder="1">
      <alignment horizontal="right" vertical="center"/>
      <protection locked="0"/>
    </xf>
    <xf numFmtId="0" fontId="46" fillId="6" borderId="0" xfId="0" applyFont="1" applyBorder="1" applyAlignment="1"/>
    <xf numFmtId="3" fontId="46" fillId="41" borderId="37" xfId="11" applyFont="1" applyBorder="1">
      <alignment horizontal="right" vertical="center"/>
      <protection locked="0"/>
    </xf>
    <xf numFmtId="3" fontId="0" fillId="41" borderId="53" xfId="11" applyFont="1" applyBorder="1">
      <alignment horizontal="right" vertical="center"/>
      <protection locked="0"/>
    </xf>
    <xf numFmtId="3" fontId="0" fillId="41" borderId="22" xfId="11" applyFont="1" applyBorder="1">
      <alignment horizontal="right" vertical="center"/>
      <protection locked="0"/>
    </xf>
    <xf numFmtId="0" fontId="23" fillId="6" borderId="114" xfId="0" applyFont="1" applyFill="1" applyBorder="1" applyAlignment="1">
      <alignment vertical="center" wrapText="1"/>
    </xf>
    <xf numFmtId="0" fontId="23" fillId="6" borderId="109" xfId="0" applyFont="1" applyFill="1" applyBorder="1" applyAlignment="1" applyProtection="1">
      <alignment horizontal="center" vertical="center" wrapText="1"/>
    </xf>
    <xf numFmtId="0" fontId="46" fillId="6" borderId="0" xfId="0" applyFont="1" applyFill="1" applyAlignment="1"/>
    <xf numFmtId="0" fontId="23" fillId="6" borderId="108" xfId="0" applyFont="1" applyFill="1" applyBorder="1" applyAlignment="1" applyProtection="1">
      <alignment horizontal="center" vertical="center" wrapText="1"/>
    </xf>
    <xf numFmtId="3" fontId="0" fillId="41" borderId="84" xfId="11" applyFont="1" applyBorder="1">
      <alignment horizontal="right" vertical="center"/>
      <protection locked="0"/>
    </xf>
    <xf numFmtId="3" fontId="0" fillId="41" borderId="23" xfId="11" applyFont="1" applyBorder="1">
      <alignment horizontal="right" vertical="center"/>
      <protection locked="0"/>
    </xf>
    <xf numFmtId="0" fontId="0" fillId="6" borderId="29" xfId="0" applyFont="1" applyFill="1" applyBorder="1" applyAlignment="1">
      <alignment horizontal="left" vertical="center" wrapText="1" indent="1"/>
    </xf>
    <xf numFmtId="0" fontId="0" fillId="6" borderId="0" xfId="0" applyFont="1" applyFill="1" applyBorder="1" applyAlignment="1">
      <alignment horizontal="left" vertical="center" wrapText="1"/>
    </xf>
    <xf numFmtId="0" fontId="23" fillId="6" borderId="115" xfId="0" applyFont="1" applyFill="1" applyBorder="1" applyAlignment="1" applyProtection="1">
      <alignment horizontal="center" vertical="center" wrapText="1"/>
    </xf>
    <xf numFmtId="0" fontId="23" fillId="6" borderId="114" xfId="0" applyFont="1" applyFill="1" applyBorder="1" applyAlignment="1" applyProtection="1">
      <alignment horizontal="center" vertical="center" wrapText="1"/>
    </xf>
    <xf numFmtId="0" fontId="23" fillId="6" borderId="113" xfId="0" applyFont="1" applyFill="1" applyBorder="1" applyAlignment="1" applyProtection="1">
      <alignment horizontal="center" vertical="center" wrapText="1"/>
    </xf>
    <xf numFmtId="0" fontId="19" fillId="2" borderId="102" xfId="4" applyFont="1" applyFill="1" applyBorder="1" applyAlignment="1" applyProtection="1"/>
    <xf numFmtId="0" fontId="19" fillId="6" borderId="114" xfId="4" applyFont="1" applyFill="1" applyBorder="1" applyAlignment="1"/>
    <xf numFmtId="0" fontId="21" fillId="6" borderId="114" xfId="0" applyFont="1" applyFill="1" applyBorder="1" applyAlignment="1">
      <alignment horizontal="center" vertical="center"/>
    </xf>
    <xf numFmtId="0" fontId="21" fillId="6" borderId="114" xfId="0" applyFont="1" applyFill="1" applyBorder="1">
      <alignment vertical="center"/>
    </xf>
    <xf numFmtId="0" fontId="23" fillId="6" borderId="114" xfId="0" applyFont="1" applyFill="1" applyBorder="1">
      <alignment vertical="center"/>
    </xf>
    <xf numFmtId="0" fontId="0" fillId="2" borderId="114" xfId="0" applyFill="1" applyBorder="1">
      <alignment vertical="center"/>
    </xf>
    <xf numFmtId="0" fontId="19" fillId="6" borderId="113" xfId="4" applyFont="1" applyFill="1" applyBorder="1" applyAlignment="1">
      <alignment horizontal="center"/>
    </xf>
    <xf numFmtId="0" fontId="0" fillId="6" borderId="113" xfId="0" applyFont="1" applyFill="1" applyBorder="1">
      <alignment vertical="center"/>
    </xf>
    <xf numFmtId="0" fontId="23" fillId="6" borderId="2" xfId="0" applyFont="1" applyFill="1" applyBorder="1" applyAlignment="1" applyProtection="1">
      <alignment horizontal="center" vertical="center" wrapText="1"/>
    </xf>
    <xf numFmtId="0" fontId="23" fillId="6" borderId="103" xfId="0" applyFont="1" applyFill="1" applyBorder="1" applyAlignment="1" applyProtection="1">
      <alignment horizontal="center" vertical="center" wrapText="1"/>
    </xf>
    <xf numFmtId="0" fontId="41" fillId="6" borderId="0" xfId="0" applyFont="1" applyFill="1" applyBorder="1" applyAlignment="1" applyProtection="1">
      <alignment horizontal="left"/>
    </xf>
    <xf numFmtId="0" fontId="41" fillId="6" borderId="0" xfId="0" applyFont="1" applyFill="1" applyBorder="1" applyAlignment="1" applyProtection="1">
      <alignment horizontal="center" vertical="center"/>
    </xf>
    <xf numFmtId="0" fontId="41" fillId="6" borderId="0" xfId="0" applyFont="1" applyFill="1" applyBorder="1" applyProtection="1">
      <alignment vertical="center"/>
    </xf>
    <xf numFmtId="0" fontId="41" fillId="6" borderId="6" xfId="0" applyFont="1" applyFill="1" applyBorder="1">
      <alignment vertical="center"/>
    </xf>
    <xf numFmtId="0" fontId="21" fillId="6" borderId="114" xfId="0" applyFont="1" applyFill="1" applyBorder="1" applyAlignment="1" applyProtection="1">
      <alignment horizontal="left" vertical="center"/>
    </xf>
    <xf numFmtId="0" fontId="23" fillId="6" borderId="114" xfId="0" applyFont="1" applyFill="1" applyBorder="1" applyAlignment="1" applyProtection="1">
      <alignment horizontal="center" vertical="center"/>
    </xf>
    <xf numFmtId="0" fontId="21" fillId="6" borderId="114" xfId="0" applyFont="1" applyFill="1" applyBorder="1" applyAlignment="1" applyProtection="1">
      <alignment vertical="center"/>
    </xf>
    <xf numFmtId="0" fontId="0" fillId="6" borderId="114" xfId="0" applyFont="1" applyFill="1" applyBorder="1" applyAlignment="1">
      <alignment vertical="center"/>
    </xf>
    <xf numFmtId="0" fontId="21" fillId="6" borderId="114" xfId="0" applyFont="1" applyFill="1" applyBorder="1" applyAlignment="1">
      <alignment vertical="center"/>
    </xf>
    <xf numFmtId="0" fontId="21" fillId="6" borderId="102" xfId="0" applyFont="1" applyFill="1" applyBorder="1" applyAlignment="1">
      <alignment vertical="center"/>
    </xf>
    <xf numFmtId="3" fontId="21" fillId="6" borderId="117" xfId="0" applyNumberFormat="1" applyFont="1" applyBorder="1">
      <alignment vertical="center"/>
    </xf>
    <xf numFmtId="3" fontId="0" fillId="6" borderId="120" xfId="0" applyNumberFormat="1" applyFont="1" applyBorder="1">
      <alignment vertical="center"/>
    </xf>
    <xf numFmtId="3" fontId="0" fillId="6" borderId="117" xfId="0" applyNumberFormat="1" applyFont="1" applyBorder="1">
      <alignment vertical="center"/>
    </xf>
    <xf numFmtId="3" fontId="0" fillId="6" borderId="121" xfId="0" applyNumberFormat="1" applyFont="1" applyBorder="1">
      <alignment vertical="center"/>
    </xf>
    <xf numFmtId="3" fontId="0" fillId="6" borderId="116" xfId="0" applyNumberFormat="1" applyFont="1" applyBorder="1">
      <alignment vertical="center"/>
    </xf>
    <xf numFmtId="3" fontId="0" fillId="6" borderId="112" xfId="0" applyNumberFormat="1" applyFont="1" applyBorder="1">
      <alignment vertical="center"/>
    </xf>
    <xf numFmtId="10" fontId="0" fillId="6" borderId="116" xfId="0" applyNumberFormat="1" applyFont="1" applyBorder="1">
      <alignment vertical="center"/>
    </xf>
    <xf numFmtId="175" fontId="0" fillId="6" borderId="116" xfId="0" applyNumberFormat="1" applyFont="1" applyBorder="1">
      <alignment vertical="center"/>
    </xf>
    <xf numFmtId="9" fontId="0" fillId="6" borderId="116" xfId="0" applyNumberFormat="1" applyFont="1" applyBorder="1">
      <alignment vertical="center"/>
    </xf>
    <xf numFmtId="9" fontId="0" fillId="6" borderId="112" xfId="0" applyNumberFormat="1" applyFont="1" applyBorder="1">
      <alignment vertical="center"/>
    </xf>
    <xf numFmtId="175" fontId="0" fillId="6" borderId="112" xfId="0" applyNumberFormat="1" applyFont="1" applyBorder="1">
      <alignment vertical="center"/>
    </xf>
    <xf numFmtId="175" fontId="0" fillId="6" borderId="25" xfId="0" applyNumberFormat="1" applyFont="1" applyBorder="1">
      <alignment vertical="center"/>
    </xf>
    <xf numFmtId="175" fontId="0" fillId="6" borderId="20" xfId="0" applyNumberFormat="1" applyFont="1" applyBorder="1">
      <alignment vertical="center"/>
    </xf>
    <xf numFmtId="9" fontId="0" fillId="6" borderId="32" xfId="0" applyNumberFormat="1" applyFont="1" applyBorder="1">
      <alignment vertical="center"/>
    </xf>
    <xf numFmtId="0" fontId="0" fillId="6" borderId="29" xfId="0" applyFont="1" applyFill="1" applyBorder="1" applyAlignment="1" applyProtection="1">
      <alignment horizontal="left" vertical="center" indent="1"/>
    </xf>
    <xf numFmtId="0" fontId="21" fillId="6" borderId="53" xfId="0" applyFont="1" applyBorder="1">
      <alignment vertical="center"/>
    </xf>
    <xf numFmtId="0" fontId="21" fillId="6" borderId="56" xfId="0" applyFont="1" applyBorder="1">
      <alignment vertical="center"/>
    </xf>
    <xf numFmtId="0" fontId="0" fillId="6" borderId="53" xfId="0" applyFont="1" applyBorder="1">
      <alignment vertical="center"/>
    </xf>
    <xf numFmtId="0" fontId="0" fillId="6" borderId="56" xfId="0" applyFont="1" applyBorder="1">
      <alignment vertical="center"/>
    </xf>
    <xf numFmtId="0" fontId="0" fillId="6" borderId="21" xfId="0" applyFont="1" applyBorder="1">
      <alignment vertical="center"/>
    </xf>
    <xf numFmtId="0" fontId="0" fillId="6" borderId="53" xfId="0" applyFont="1" applyBorder="1">
      <alignment vertical="center"/>
    </xf>
    <xf numFmtId="0" fontId="0" fillId="6" borderId="26" xfId="0" applyFont="1" applyBorder="1">
      <alignment vertical="center"/>
    </xf>
    <xf numFmtId="0" fontId="0" fillId="6" borderId="21" xfId="0" applyFont="1" applyBorder="1">
      <alignment vertical="center"/>
    </xf>
    <xf numFmtId="175" fontId="0" fillId="6" borderId="21" xfId="0" applyNumberFormat="1" applyFont="1" applyBorder="1">
      <alignment vertical="center"/>
    </xf>
    <xf numFmtId="0" fontId="0" fillId="6" borderId="21" xfId="0" applyFont="1" applyBorder="1">
      <alignment vertical="center"/>
    </xf>
    <xf numFmtId="0" fontId="0" fillId="6" borderId="38" xfId="0" applyFont="1" applyBorder="1">
      <alignment vertical="center"/>
    </xf>
    <xf numFmtId="0" fontId="0" fillId="0" borderId="37" xfId="0" applyFont="1" applyFill="1" applyBorder="1">
      <alignment vertical="center"/>
    </xf>
    <xf numFmtId="0" fontId="0" fillId="6" borderId="23" xfId="0" applyFont="1" applyBorder="1">
      <alignment vertical="center"/>
    </xf>
    <xf numFmtId="0" fontId="0" fillId="6" borderId="29" xfId="0" applyFont="1" applyBorder="1">
      <alignment vertical="center"/>
    </xf>
    <xf numFmtId="0" fontId="21" fillId="6" borderId="21" xfId="0" applyFont="1" applyBorder="1">
      <alignment vertical="center"/>
    </xf>
    <xf numFmtId="0" fontId="0" fillId="0" borderId="36" xfId="0" applyFont="1" applyFill="1" applyBorder="1">
      <alignment vertical="center"/>
    </xf>
    <xf numFmtId="0" fontId="0" fillId="6" borderId="23" xfId="0" applyFont="1" applyBorder="1">
      <alignment vertical="center"/>
    </xf>
    <xf numFmtId="3" fontId="21" fillId="6" borderId="85" xfId="0" applyNumberFormat="1" applyFont="1" applyBorder="1">
      <alignment vertical="center"/>
    </xf>
    <xf numFmtId="3" fontId="0" fillId="6" borderId="84" xfId="0" applyNumberFormat="1" applyFont="1" applyBorder="1">
      <alignment vertical="center"/>
    </xf>
    <xf numFmtId="3" fontId="0" fillId="6" borderId="85" xfId="0" applyNumberFormat="1" applyFont="1" applyBorder="1">
      <alignment vertical="center"/>
    </xf>
    <xf numFmtId="3" fontId="0" fillId="6" borderId="38" xfId="0" applyNumberFormat="1" applyFont="1" applyBorder="1">
      <alignment vertical="center"/>
    </xf>
    <xf numFmtId="3" fontId="0" fillId="6" borderId="23" xfId="0" applyNumberFormat="1" applyFont="1" applyBorder="1">
      <alignment vertical="center"/>
    </xf>
    <xf numFmtId="10" fontId="0" fillId="6" borderId="23" xfId="0" applyNumberFormat="1" applyFont="1" applyBorder="1">
      <alignment vertical="center"/>
    </xf>
    <xf numFmtId="175" fontId="0" fillId="6" borderId="23" xfId="0" applyNumberFormat="1" applyFont="1" applyBorder="1">
      <alignment vertical="center"/>
    </xf>
    <xf numFmtId="9" fontId="0" fillId="6" borderId="23" xfId="0" applyNumberFormat="1" applyFont="1" applyBorder="1">
      <alignment vertical="center"/>
    </xf>
    <xf numFmtId="175" fontId="0" fillId="6" borderId="37" xfId="0" applyNumberFormat="1" applyFont="1" applyBorder="1">
      <alignment vertical="center"/>
    </xf>
    <xf numFmtId="3" fontId="0" fillId="6" borderId="26" xfId="0" applyNumberFormat="1" applyFont="1" applyBorder="1">
      <alignment vertical="center"/>
    </xf>
    <xf numFmtId="9" fontId="0" fillId="6" borderId="36" xfId="0" applyNumberFormat="1" applyFont="1" applyBorder="1">
      <alignment vertical="center"/>
    </xf>
    <xf numFmtId="9" fontId="0" fillId="6" borderId="21" xfId="0" applyNumberFormat="1" applyFont="1" applyBorder="1">
      <alignment vertical="center"/>
    </xf>
    <xf numFmtId="175" fontId="0" fillId="6" borderId="29" xfId="0" applyNumberFormat="1" applyFont="1" applyBorder="1">
      <alignment vertical="center"/>
    </xf>
    <xf numFmtId="3" fontId="21" fillId="6" borderId="53" xfId="0" applyNumberFormat="1" applyFont="1" applyBorder="1">
      <alignment vertical="center"/>
    </xf>
    <xf numFmtId="3" fontId="0" fillId="6" borderId="56" xfId="0" applyNumberFormat="1" applyFont="1" applyBorder="1">
      <alignment vertical="center"/>
    </xf>
    <xf numFmtId="3" fontId="0" fillId="6" borderId="53" xfId="0" applyNumberFormat="1" applyFont="1" applyBorder="1">
      <alignment vertical="center"/>
    </xf>
    <xf numFmtId="3" fontId="0" fillId="6" borderId="21" xfId="0" applyNumberFormat="1" applyFont="1" applyBorder="1">
      <alignment vertical="center"/>
    </xf>
    <xf numFmtId="175" fontId="0" fillId="6" borderId="21" xfId="0" applyNumberFormat="1" applyFont="1" applyBorder="1">
      <alignment vertical="center"/>
    </xf>
    <xf numFmtId="3" fontId="0" fillId="6" borderId="36" xfId="0" applyNumberFormat="1" applyFont="1" applyBorder="1">
      <alignment vertical="center"/>
    </xf>
    <xf numFmtId="3" fontId="0" fillId="6" borderId="29" xfId="0" applyNumberFormat="1" applyFont="1" applyBorder="1">
      <alignment vertical="center"/>
    </xf>
    <xf numFmtId="0" fontId="21" fillId="6" borderId="88" xfId="0" applyFont="1" applyBorder="1">
      <alignment vertical="center"/>
    </xf>
    <xf numFmtId="0" fontId="21" fillId="6" borderId="87" xfId="0" applyFont="1" applyBorder="1">
      <alignment vertical="center"/>
    </xf>
    <xf numFmtId="0" fontId="21" fillId="6" borderId="40" xfId="0" applyFont="1" applyBorder="1">
      <alignment vertical="center"/>
    </xf>
    <xf numFmtId="0" fontId="0" fillId="6" borderId="54" xfId="0" applyFont="1" applyBorder="1">
      <alignment vertical="center"/>
    </xf>
    <xf numFmtId="0" fontId="0" fillId="6" borderId="87" xfId="0" applyFont="1" applyBorder="1">
      <alignment vertical="center"/>
    </xf>
    <xf numFmtId="0" fontId="0" fillId="6" borderId="41" xfId="0" applyFont="1" applyBorder="1">
      <alignment vertical="center"/>
    </xf>
    <xf numFmtId="0" fontId="0" fillId="6" borderId="40" xfId="0" applyFont="1" applyBorder="1">
      <alignment vertical="center"/>
    </xf>
    <xf numFmtId="175" fontId="0" fillId="6" borderId="40" xfId="0" applyNumberFormat="1" applyFont="1" applyBorder="1">
      <alignment vertical="center"/>
    </xf>
    <xf numFmtId="0" fontId="0" fillId="6" borderId="40" xfId="0" applyFont="1" applyBorder="1">
      <alignment vertical="center"/>
    </xf>
    <xf numFmtId="0" fontId="0" fillId="6" borderId="40" xfId="0" applyFont="1" applyBorder="1">
      <alignment vertical="center"/>
    </xf>
    <xf numFmtId="3" fontId="0" fillId="41" borderId="42" xfId="11" applyFont="1" applyBorder="1">
      <alignment horizontal="right" vertical="center"/>
      <protection locked="0"/>
    </xf>
    <xf numFmtId="0" fontId="0" fillId="0" borderId="42" xfId="0" applyFont="1" applyFill="1" applyBorder="1">
      <alignment vertical="center"/>
    </xf>
    <xf numFmtId="0" fontId="0" fillId="6" borderId="44" xfId="0" applyFont="1" applyBorder="1">
      <alignment vertical="center"/>
    </xf>
    <xf numFmtId="0" fontId="0" fillId="6" borderId="39" xfId="0" applyFont="1" applyBorder="1">
      <alignment vertical="center"/>
    </xf>
    <xf numFmtId="0" fontId="23" fillId="6" borderId="30" xfId="0" applyFont="1" applyFill="1" applyBorder="1" applyAlignment="1" applyProtection="1">
      <alignment horizontal="left" vertical="center"/>
    </xf>
    <xf numFmtId="0" fontId="23" fillId="6" borderId="30" xfId="0" applyFont="1" applyFill="1" applyBorder="1" applyAlignment="1" applyProtection="1">
      <alignment horizontal="center" vertical="center"/>
    </xf>
    <xf numFmtId="0" fontId="21" fillId="6" borderId="59" xfId="0" applyFont="1" applyBorder="1">
      <alignment vertical="center"/>
    </xf>
    <xf numFmtId="0" fontId="21" fillId="6" borderId="103" xfId="0" applyFont="1" applyBorder="1">
      <alignment vertical="center"/>
    </xf>
    <xf numFmtId="0" fontId="21" fillId="6" borderId="19" xfId="0" applyFont="1" applyBorder="1">
      <alignment vertical="center"/>
    </xf>
    <xf numFmtId="0" fontId="0" fillId="6" borderId="59" xfId="0" applyFont="1" applyBorder="1">
      <alignment vertical="center"/>
    </xf>
    <xf numFmtId="0" fontId="0" fillId="6" borderId="103" xfId="0" applyFont="1" applyBorder="1">
      <alignment vertical="center"/>
    </xf>
    <xf numFmtId="0" fontId="0" fillId="6" borderId="19" xfId="0" applyFont="1" applyBorder="1">
      <alignment vertical="center"/>
    </xf>
    <xf numFmtId="0" fontId="0" fillId="6" borderId="19" xfId="0" applyFont="1" applyBorder="1">
      <alignment vertical="center"/>
    </xf>
    <xf numFmtId="175" fontId="0" fillId="6" borderId="19" xfId="0" applyNumberFormat="1" applyFont="1" applyBorder="1">
      <alignment vertical="center"/>
    </xf>
    <xf numFmtId="0" fontId="0" fillId="6" borderId="19" xfId="0" applyFont="1" applyBorder="1">
      <alignment vertical="center"/>
    </xf>
    <xf numFmtId="0" fontId="0" fillId="6" borderId="114" xfId="0" applyFont="1" applyBorder="1">
      <alignment vertical="center"/>
    </xf>
    <xf numFmtId="0" fontId="22" fillId="6" borderId="0" xfId="0" applyFont="1" applyFill="1" applyBorder="1" applyAlignment="1"/>
    <xf numFmtId="0" fontId="21" fillId="6" borderId="0" xfId="0" applyFont="1" applyFill="1" applyBorder="1" applyAlignment="1">
      <alignment horizontal="center"/>
    </xf>
    <xf numFmtId="0" fontId="22" fillId="6" borderId="0" xfId="0" applyFont="1" applyFill="1" applyBorder="1">
      <alignment vertical="center"/>
    </xf>
    <xf numFmtId="0" fontId="0" fillId="6" borderId="28" xfId="0" applyFont="1" applyFill="1" applyBorder="1" applyAlignment="1" applyProtection="1">
      <alignment horizontal="center" vertical="center"/>
    </xf>
    <xf numFmtId="0" fontId="0" fillId="6" borderId="28" xfId="0" applyFont="1" applyBorder="1">
      <alignment vertical="center"/>
    </xf>
    <xf numFmtId="0" fontId="0" fillId="6" borderId="25" xfId="0" applyFont="1" applyBorder="1">
      <alignment vertical="center"/>
    </xf>
    <xf numFmtId="3" fontId="0" fillId="41" borderId="32" xfId="11" applyFont="1" applyBorder="1" applyAlignment="1" applyProtection="1">
      <alignment horizontal="left" vertical="top"/>
      <protection locked="0"/>
    </xf>
    <xf numFmtId="0" fontId="0" fillId="6" borderId="52" xfId="0" applyFont="1" applyBorder="1">
      <alignment vertical="center"/>
    </xf>
    <xf numFmtId="10" fontId="0" fillId="41" borderId="20" xfId="14" applyFont="1" applyBorder="1">
      <alignment horizontal="right" vertical="center"/>
      <protection locked="0"/>
    </xf>
    <xf numFmtId="0" fontId="0" fillId="6" borderId="20" xfId="0" applyFont="1" applyBorder="1">
      <alignment vertical="center"/>
    </xf>
    <xf numFmtId="3" fontId="0" fillId="14" borderId="32" xfId="20" applyFont="1" applyBorder="1">
      <alignment horizontal="right" vertical="center"/>
      <protection locked="0"/>
    </xf>
    <xf numFmtId="0" fontId="0" fillId="2" borderId="0" xfId="0" applyFill="1" applyBorder="1" applyAlignment="1"/>
    <xf numFmtId="0" fontId="0" fillId="6" borderId="28" xfId="0" applyFont="1" applyBorder="1">
      <alignment vertical="center"/>
    </xf>
    <xf numFmtId="0" fontId="0" fillId="6" borderId="29" xfId="0" applyFont="1" applyFill="1" applyBorder="1" applyAlignment="1" applyProtection="1">
      <alignment horizontal="center" vertical="center"/>
    </xf>
    <xf numFmtId="0" fontId="0" fillId="6" borderId="29" xfId="0" applyFont="1" applyBorder="1">
      <alignment vertical="center"/>
    </xf>
    <xf numFmtId="0" fontId="0" fillId="6" borderId="26" xfId="0" applyFont="1" applyBorder="1">
      <alignment vertical="center"/>
    </xf>
    <xf numFmtId="3" fontId="0" fillId="41" borderId="36" xfId="11" applyFont="1" applyBorder="1" applyAlignment="1" applyProtection="1">
      <alignment horizontal="right" vertical="center"/>
      <protection locked="0"/>
    </xf>
    <xf numFmtId="0" fontId="0" fillId="0" borderId="53" xfId="0" applyFont="1" applyFill="1" applyBorder="1">
      <alignment vertical="center"/>
    </xf>
    <xf numFmtId="10" fontId="0" fillId="41" borderId="21" xfId="14" applyFont="1" applyBorder="1">
      <alignment horizontal="right" vertical="center"/>
      <protection locked="0"/>
    </xf>
    <xf numFmtId="0" fontId="0" fillId="0" borderId="21" xfId="0" applyFont="1" applyFill="1" applyBorder="1">
      <alignment vertical="center"/>
    </xf>
    <xf numFmtId="3" fontId="0" fillId="14" borderId="36" xfId="20" applyFont="1" applyBorder="1">
      <alignment horizontal="right" vertical="center"/>
      <protection locked="0"/>
    </xf>
    <xf numFmtId="3" fontId="0" fillId="41" borderId="36" xfId="11" applyFont="1" applyBorder="1" applyAlignment="1" applyProtection="1">
      <alignment horizontal="left" vertical="center"/>
      <protection locked="0"/>
    </xf>
    <xf numFmtId="0" fontId="0" fillId="6" borderId="30" xfId="0" applyFont="1" applyFill="1" applyBorder="1" applyAlignment="1" applyProtection="1">
      <alignment horizontal="center" vertical="center"/>
    </xf>
    <xf numFmtId="0" fontId="0" fillId="6" borderId="30" xfId="0" applyFont="1" applyBorder="1">
      <alignment vertical="center"/>
    </xf>
    <xf numFmtId="0" fontId="0" fillId="6" borderId="27" xfId="0" applyFont="1" applyBorder="1">
      <alignment vertical="center"/>
    </xf>
    <xf numFmtId="3" fontId="0" fillId="41" borderId="33" xfId="11" applyFont="1" applyBorder="1" applyAlignment="1" applyProtection="1">
      <alignment horizontal="right" vertical="center"/>
      <protection locked="0"/>
    </xf>
    <xf numFmtId="3" fontId="0" fillId="41" borderId="87" xfId="11" applyFont="1" applyBorder="1">
      <alignment horizontal="right" vertical="center"/>
      <protection locked="0"/>
    </xf>
    <xf numFmtId="0" fontId="0" fillId="6" borderId="88" xfId="0" applyFont="1" applyBorder="1">
      <alignment vertical="center"/>
    </xf>
    <xf numFmtId="10" fontId="0" fillId="41" borderId="22" xfId="14" applyFont="1" applyBorder="1">
      <alignment horizontal="right" vertical="center"/>
      <protection locked="0"/>
    </xf>
    <xf numFmtId="3" fontId="0" fillId="14" borderId="33" xfId="20" applyFont="1" applyBorder="1">
      <alignment horizontal="right" vertical="center"/>
      <protection locked="0"/>
    </xf>
    <xf numFmtId="0" fontId="0" fillId="6" borderId="30" xfId="0" applyFont="1" applyBorder="1">
      <alignment vertical="center"/>
    </xf>
    <xf numFmtId="0" fontId="0" fillId="6" borderId="114" xfId="0" applyFont="1" applyFill="1" applyBorder="1" applyAlignment="1" applyProtection="1">
      <alignment horizontal="center" vertical="center"/>
    </xf>
    <xf numFmtId="9" fontId="46" fillId="46" borderId="114" xfId="0" applyNumberFormat="1" applyFont="1" applyFill="1" applyBorder="1" applyAlignment="1">
      <alignment horizontal="center" vertical="center"/>
    </xf>
    <xf numFmtId="0" fontId="0" fillId="46" borderId="114" xfId="0" applyFont="1" applyFill="1" applyBorder="1">
      <alignment vertical="center"/>
    </xf>
    <xf numFmtId="0" fontId="0" fillId="6" borderId="102" xfId="0" applyFont="1" applyBorder="1">
      <alignment vertical="center"/>
    </xf>
    <xf numFmtId="0" fontId="0" fillId="6" borderId="108" xfId="0" applyFont="1" applyBorder="1">
      <alignment vertical="center"/>
    </xf>
    <xf numFmtId="0" fontId="0" fillId="6" borderId="109" xfId="0" applyFont="1" applyBorder="1">
      <alignment vertical="center"/>
    </xf>
    <xf numFmtId="0" fontId="41" fillId="6" borderId="113" xfId="0" applyFont="1" applyFill="1" applyBorder="1" applyAlignment="1" applyProtection="1">
      <alignment horizontal="left"/>
    </xf>
    <xf numFmtId="0" fontId="41" fillId="6" borderId="113" xfId="0" applyFont="1" applyFill="1" applyBorder="1" applyAlignment="1" applyProtection="1">
      <alignment horizontal="center" vertical="center"/>
    </xf>
    <xf numFmtId="0" fontId="41" fillId="6" borderId="113" xfId="0" applyFont="1" applyFill="1" applyBorder="1" applyProtection="1">
      <alignment vertical="center"/>
    </xf>
    <xf numFmtId="0" fontId="0" fillId="6" borderId="55" xfId="0" applyFont="1" applyBorder="1">
      <alignment vertical="center"/>
    </xf>
    <xf numFmtId="0" fontId="0" fillId="6" borderId="20" xfId="0" applyFont="1" applyBorder="1">
      <alignment vertical="center"/>
    </xf>
    <xf numFmtId="0" fontId="0" fillId="6" borderId="32" xfId="0" applyFont="1" applyBorder="1">
      <alignment vertical="center"/>
    </xf>
    <xf numFmtId="0" fontId="0" fillId="6" borderId="52" xfId="0" applyFont="1" applyBorder="1">
      <alignment vertical="center"/>
    </xf>
    <xf numFmtId="9" fontId="0" fillId="6" borderId="55" xfId="0" applyNumberFormat="1" applyFont="1" applyBorder="1">
      <alignment vertical="center"/>
    </xf>
    <xf numFmtId="9" fontId="0" fillId="6" borderId="25" xfId="0" applyNumberFormat="1" applyFont="1" applyBorder="1">
      <alignment vertical="center"/>
    </xf>
    <xf numFmtId="9" fontId="0" fillId="6" borderId="20" xfId="0" applyNumberFormat="1" applyFont="1" applyBorder="1">
      <alignment vertical="center"/>
    </xf>
    <xf numFmtId="10" fontId="0" fillId="6" borderId="20" xfId="0" applyNumberFormat="1" applyFont="1" applyBorder="1">
      <alignment vertical="center"/>
    </xf>
    <xf numFmtId="10" fontId="0" fillId="6" borderId="32" xfId="0" applyNumberFormat="1" applyFont="1" applyBorder="1">
      <alignment vertical="center"/>
    </xf>
    <xf numFmtId="175" fontId="0" fillId="6" borderId="32" xfId="0" applyNumberFormat="1" applyFont="1" applyBorder="1">
      <alignment vertical="center"/>
    </xf>
    <xf numFmtId="175" fontId="0" fillId="6" borderId="28" xfId="0" applyNumberFormat="1" applyFont="1" applyBorder="1">
      <alignment vertical="center"/>
    </xf>
    <xf numFmtId="0" fontId="0" fillId="6" borderId="36" xfId="0" applyFont="1" applyBorder="1">
      <alignment vertical="center"/>
    </xf>
    <xf numFmtId="9" fontId="0" fillId="6" borderId="84" xfId="0" applyNumberFormat="1" applyFont="1" applyBorder="1">
      <alignment vertical="center"/>
    </xf>
    <xf numFmtId="9" fontId="0" fillId="6" borderId="38" xfId="0" applyNumberFormat="1" applyFont="1" applyBorder="1">
      <alignment vertical="center"/>
    </xf>
    <xf numFmtId="10" fontId="0" fillId="6" borderId="21" xfId="0" applyNumberFormat="1" applyFont="1" applyBorder="1">
      <alignment vertical="center"/>
    </xf>
    <xf numFmtId="10" fontId="0" fillId="6" borderId="36" xfId="0" applyNumberFormat="1" applyFont="1" applyBorder="1">
      <alignment vertical="center"/>
    </xf>
    <xf numFmtId="175" fontId="0" fillId="6" borderId="36" xfId="0" applyNumberFormat="1" applyFont="1" applyBorder="1">
      <alignment vertical="center"/>
    </xf>
    <xf numFmtId="0" fontId="0" fillId="6" borderId="6" xfId="0" applyFill="1" applyBorder="1" applyAlignment="1">
      <alignment vertical="center"/>
    </xf>
    <xf numFmtId="0" fontId="0" fillId="6" borderId="57" xfId="0" applyFont="1" applyBorder="1">
      <alignment vertical="center"/>
    </xf>
    <xf numFmtId="0" fontId="0" fillId="6" borderId="22" xfId="0" applyFont="1" applyBorder="1">
      <alignment vertical="center"/>
    </xf>
    <xf numFmtId="0" fontId="0" fillId="6" borderId="33" xfId="0" applyFont="1" applyBorder="1">
      <alignment vertical="center"/>
    </xf>
    <xf numFmtId="0" fontId="0" fillId="6" borderId="54" xfId="0" applyFont="1" applyBorder="1">
      <alignment vertical="center"/>
    </xf>
    <xf numFmtId="9" fontId="0" fillId="6" borderId="57" xfId="0" applyNumberFormat="1" applyFont="1" applyBorder="1">
      <alignment vertical="center"/>
    </xf>
    <xf numFmtId="9" fontId="0" fillId="6" borderId="27" xfId="0" applyNumberFormat="1" applyFont="1" applyBorder="1">
      <alignment vertical="center"/>
    </xf>
    <xf numFmtId="9" fontId="0" fillId="6" borderId="22" xfId="0" applyNumberFormat="1" applyFont="1" applyBorder="1">
      <alignment vertical="center"/>
    </xf>
    <xf numFmtId="10" fontId="0" fillId="6" borderId="22" xfId="0" applyNumberFormat="1" applyFont="1" applyBorder="1">
      <alignment vertical="center"/>
    </xf>
    <xf numFmtId="10" fontId="0" fillId="6" borderId="33" xfId="0" applyNumberFormat="1" applyFont="1" applyBorder="1">
      <alignment vertical="center"/>
    </xf>
    <xf numFmtId="175" fontId="0" fillId="6" borderId="33" xfId="0" applyNumberFormat="1" applyFont="1" applyBorder="1">
      <alignment vertical="center"/>
    </xf>
    <xf numFmtId="175" fontId="0" fillId="6" borderId="30" xfId="0" applyNumberFormat="1" applyFont="1" applyBorder="1">
      <alignment vertical="center"/>
    </xf>
    <xf numFmtId="0" fontId="0" fillId="6" borderId="113" xfId="0" applyFont="1" applyFill="1" applyBorder="1" applyAlignment="1" applyProtection="1">
      <alignment horizontal="center" vertical="center"/>
    </xf>
    <xf numFmtId="0" fontId="23" fillId="6" borderId="113" xfId="0" applyFont="1" applyFill="1" applyBorder="1" applyAlignment="1" applyProtection="1">
      <alignment horizontal="center" vertical="center"/>
    </xf>
    <xf numFmtId="9" fontId="46" fillId="46" borderId="113" xfId="0" applyNumberFormat="1" applyFont="1" applyFill="1" applyBorder="1" applyAlignment="1">
      <alignment horizontal="center" vertical="center"/>
    </xf>
    <xf numFmtId="0" fontId="0" fillId="46" borderId="113" xfId="0" applyFont="1" applyFill="1" applyBorder="1">
      <alignment vertical="center"/>
    </xf>
    <xf numFmtId="0" fontId="0" fillId="46" borderId="103" xfId="0" applyFont="1" applyFill="1" applyBorder="1">
      <alignment vertical="center"/>
    </xf>
    <xf numFmtId="0" fontId="0" fillId="46" borderId="19" xfId="0" applyFont="1" applyFill="1" applyBorder="1">
      <alignment vertical="center"/>
    </xf>
    <xf numFmtId="0" fontId="0" fillId="46" borderId="109" xfId="0" applyFont="1" applyFill="1" applyBorder="1">
      <alignment vertical="center"/>
    </xf>
    <xf numFmtId="0" fontId="22" fillId="6" borderId="113" xfId="0" applyFont="1" applyFill="1" applyBorder="1" applyAlignment="1"/>
    <xf numFmtId="0" fontId="21" fillId="6" borderId="113" xfId="0" applyFont="1" applyFill="1" applyBorder="1" applyAlignment="1">
      <alignment horizontal="center"/>
    </xf>
    <xf numFmtId="0" fontId="0" fillId="6" borderId="113" xfId="0" applyFont="1" applyFill="1" applyBorder="1" applyAlignment="1"/>
    <xf numFmtId="0" fontId="21" fillId="6" borderId="113" xfId="0" applyFont="1" applyFill="1" applyBorder="1" applyAlignment="1"/>
    <xf numFmtId="0" fontId="0" fillId="6" borderId="113" xfId="0" applyFill="1" applyBorder="1" applyAlignment="1"/>
    <xf numFmtId="0" fontId="0" fillId="6" borderId="49" xfId="0" applyFont="1" applyFill="1" applyBorder="1" applyAlignment="1" applyProtection="1">
      <alignment horizontal="center" vertical="center"/>
    </xf>
    <xf numFmtId="3" fontId="21" fillId="6" borderId="88" xfId="0" applyNumberFormat="1" applyFont="1" applyBorder="1">
      <alignment vertical="center"/>
    </xf>
    <xf numFmtId="3" fontId="0" fillId="6" borderId="22" xfId="0" applyNumberFormat="1" applyFont="1" applyBorder="1">
      <alignment vertical="center"/>
    </xf>
    <xf numFmtId="3" fontId="0" fillId="6" borderId="33" xfId="0" applyNumberFormat="1" applyFont="1" applyBorder="1">
      <alignment vertical="center"/>
    </xf>
    <xf numFmtId="3" fontId="0" fillId="6" borderId="87" xfId="0" applyNumberFormat="1" applyFont="1" applyBorder="1">
      <alignment vertical="center"/>
    </xf>
    <xf numFmtId="3" fontId="0" fillId="6" borderId="41" xfId="0" applyNumberFormat="1" applyFont="1" applyBorder="1">
      <alignment vertical="center"/>
    </xf>
    <xf numFmtId="3" fontId="0" fillId="6" borderId="40" xfId="0" applyNumberFormat="1" applyFont="1" applyBorder="1">
      <alignment vertical="center"/>
    </xf>
    <xf numFmtId="3" fontId="0" fillId="6" borderId="57" xfId="0" applyNumberFormat="1" applyFont="1" applyBorder="1">
      <alignment vertical="center"/>
    </xf>
    <xf numFmtId="3" fontId="0" fillId="6" borderId="27" xfId="0" applyNumberFormat="1" applyFont="1" applyBorder="1">
      <alignment vertical="center"/>
    </xf>
    <xf numFmtId="175" fontId="0" fillId="6" borderId="22" xfId="0" applyNumberFormat="1" applyFont="1" applyBorder="1">
      <alignment vertical="center"/>
    </xf>
    <xf numFmtId="10" fontId="0" fillId="6" borderId="109" xfId="0" applyNumberFormat="1" applyFont="1" applyBorder="1">
      <alignment vertical="center"/>
    </xf>
    <xf numFmtId="0" fontId="22"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xf numFmtId="0" fontId="0" fillId="2" borderId="0" xfId="0" applyFont="1" applyFill="1" applyBorder="1" applyAlignment="1"/>
    <xf numFmtId="0" fontId="0" fillId="6" borderId="0" xfId="0" applyBorder="1" applyAlignment="1"/>
    <xf numFmtId="3" fontId="0" fillId="41" borderId="20" xfId="11" applyFont="1" applyBorder="1" applyAlignment="1" applyProtection="1">
      <alignment horizontal="right" vertical="center"/>
      <protection locked="0"/>
    </xf>
    <xf numFmtId="0" fontId="0" fillId="6" borderId="29" xfId="0" applyFont="1" applyFill="1" applyBorder="1" applyAlignment="1" applyProtection="1">
      <alignment vertical="center"/>
    </xf>
    <xf numFmtId="3" fontId="21" fillId="41" borderId="54" xfId="11" applyFont="1" applyBorder="1">
      <alignment horizontal="right" vertical="center"/>
      <protection locked="0"/>
    </xf>
    <xf numFmtId="0" fontId="23" fillId="0" borderId="114" xfId="0" applyFont="1" applyFill="1" applyBorder="1" applyAlignment="1" applyProtection="1">
      <alignment horizontal="center" vertical="center"/>
    </xf>
    <xf numFmtId="9" fontId="0" fillId="6" borderId="56" xfId="0" applyNumberFormat="1" applyFont="1" applyBorder="1">
      <alignment vertical="center"/>
    </xf>
    <xf numFmtId="9" fontId="0" fillId="6" borderId="26" xfId="0" applyNumberFormat="1" applyFont="1" applyBorder="1">
      <alignment vertical="center"/>
    </xf>
    <xf numFmtId="0" fontId="0" fillId="6" borderId="49" xfId="0" applyFont="1" applyFill="1" applyBorder="1" applyAlignment="1" applyProtection="1">
      <alignment horizontal="left" vertical="center"/>
    </xf>
    <xf numFmtId="10" fontId="0" fillId="6" borderId="37" xfId="0" applyNumberFormat="1" applyFont="1" applyBorder="1">
      <alignment vertical="center"/>
    </xf>
    <xf numFmtId="9" fontId="0" fillId="6" borderId="37" xfId="0" applyNumberFormat="1" applyFont="1" applyBorder="1">
      <alignment vertical="center"/>
    </xf>
    <xf numFmtId="3" fontId="0" fillId="6" borderId="103" xfId="0" applyNumberFormat="1" applyFont="1" applyBorder="1">
      <alignment vertical="center"/>
    </xf>
    <xf numFmtId="3" fontId="0" fillId="6" borderId="108" xfId="0" applyNumberFormat="1" applyFont="1" applyBorder="1">
      <alignment vertical="center"/>
    </xf>
    <xf numFmtId="3" fontId="0" fillId="6" borderId="19" xfId="0" applyNumberFormat="1" applyFont="1" applyBorder="1">
      <alignment vertical="center"/>
    </xf>
    <xf numFmtId="10" fontId="0" fillId="6" borderId="19" xfId="0" applyNumberFormat="1" applyFont="1" applyBorder="1">
      <alignment vertical="center"/>
    </xf>
    <xf numFmtId="175" fontId="0" fillId="6" borderId="109" xfId="0" applyNumberFormat="1" applyFont="1" applyBorder="1">
      <alignment vertical="center"/>
    </xf>
    <xf numFmtId="0" fontId="0" fillId="2" borderId="113" xfId="0" applyFill="1" applyBorder="1" applyAlignment="1"/>
    <xf numFmtId="0" fontId="0" fillId="6" borderId="114" xfId="0" applyFont="1" applyFill="1" applyBorder="1" applyAlignment="1" applyProtection="1">
      <alignment horizontal="left" vertical="center"/>
    </xf>
    <xf numFmtId="0" fontId="23" fillId="46" borderId="108" xfId="0" applyFont="1" applyFill="1" applyBorder="1" applyAlignment="1" applyProtection="1">
      <alignment horizontal="center" vertical="center" wrapText="1"/>
    </xf>
    <xf numFmtId="0" fontId="23" fillId="46" borderId="109" xfId="0" applyFont="1" applyFill="1" applyBorder="1" applyAlignment="1" applyProtection="1">
      <alignment horizontal="center" vertical="center" wrapText="1"/>
    </xf>
    <xf numFmtId="0" fontId="23" fillId="46" borderId="19" xfId="0" applyFont="1" applyFill="1" applyBorder="1" applyAlignment="1" applyProtection="1">
      <alignment horizontal="center" vertical="center" wrapText="1"/>
    </xf>
    <xf numFmtId="0" fontId="23" fillId="46" borderId="103" xfId="0" applyFont="1" applyFill="1" applyBorder="1" applyAlignment="1" applyProtection="1">
      <alignment horizontal="center" vertical="center" wrapText="1"/>
    </xf>
    <xf numFmtId="0" fontId="23" fillId="46" borderId="59" xfId="0" applyFont="1" applyFill="1" applyBorder="1" applyAlignment="1" applyProtection="1">
      <alignment horizontal="center" vertical="center" wrapText="1"/>
    </xf>
    <xf numFmtId="0" fontId="0" fillId="6" borderId="0" xfId="0" applyFont="1" applyFill="1" applyBorder="1" applyAlignment="1" applyProtection="1">
      <alignment horizontal="center" vertical="center"/>
    </xf>
    <xf numFmtId="0" fontId="0" fillId="6" borderId="39" xfId="0" applyFont="1" applyFill="1" applyBorder="1" applyAlignment="1" applyProtection="1">
      <alignment horizontal="left" vertical="center"/>
    </xf>
    <xf numFmtId="0" fontId="0" fillId="6" borderId="41" xfId="0" applyFont="1" applyBorder="1">
      <alignment vertical="center"/>
    </xf>
    <xf numFmtId="3" fontId="0" fillId="41" borderId="40" xfId="11" applyFont="1" applyBorder="1" applyAlignment="1" applyProtection="1">
      <alignment horizontal="right" vertical="center"/>
      <protection locked="0"/>
    </xf>
    <xf numFmtId="10" fontId="0" fillId="41" borderId="40" xfId="14" applyFont="1" applyBorder="1">
      <alignment horizontal="right" vertical="center"/>
      <protection locked="0"/>
    </xf>
    <xf numFmtId="175" fontId="0" fillId="41" borderId="40" xfId="17" applyFont="1" applyBorder="1">
      <alignment horizontal="right" vertical="center"/>
      <protection locked="0"/>
    </xf>
    <xf numFmtId="3" fontId="0" fillId="14" borderId="42" xfId="20" applyFont="1" applyBorder="1">
      <alignment horizontal="right" vertical="center"/>
      <protection locked="0"/>
    </xf>
    <xf numFmtId="0" fontId="0" fillId="6" borderId="49" xfId="0" applyFont="1" applyBorder="1">
      <alignment vertical="center"/>
    </xf>
    <xf numFmtId="0" fontId="0" fillId="6" borderId="39" xfId="0" applyFont="1" applyFill="1" applyBorder="1" applyAlignment="1" applyProtection="1">
      <alignment horizontal="center" vertical="center"/>
    </xf>
    <xf numFmtId="10" fontId="0" fillId="6" borderId="40" xfId="0" applyNumberFormat="1" applyFont="1" applyBorder="1">
      <alignment vertical="center"/>
    </xf>
    <xf numFmtId="10" fontId="0" fillId="6" borderId="42" xfId="0" applyNumberFormat="1" applyFont="1" applyBorder="1">
      <alignment vertical="center"/>
    </xf>
    <xf numFmtId="175" fontId="0" fillId="6" borderId="42" xfId="0" applyNumberFormat="1" applyFont="1" applyBorder="1">
      <alignment vertical="center"/>
    </xf>
    <xf numFmtId="3" fontId="0" fillId="6" borderId="55" xfId="0" applyNumberFormat="1" applyFont="1" applyBorder="1">
      <alignment vertical="center"/>
    </xf>
    <xf numFmtId="3" fontId="0" fillId="6" borderId="25" xfId="0" applyNumberFormat="1" applyFont="1" applyBorder="1">
      <alignment vertical="center"/>
    </xf>
    <xf numFmtId="3" fontId="0" fillId="6" borderId="20" xfId="0" applyNumberFormat="1" applyFont="1" applyBorder="1">
      <alignment vertical="center"/>
    </xf>
    <xf numFmtId="9" fontId="0" fillId="6" borderId="113" xfId="0" applyNumberFormat="1" applyFont="1" applyFill="1" applyBorder="1" applyAlignment="1">
      <alignment horizontal="center" vertical="center" wrapText="1"/>
    </xf>
    <xf numFmtId="9" fontId="0" fillId="6" borderId="39" xfId="0" applyNumberFormat="1" applyFont="1" applyFill="1" applyBorder="1" applyAlignment="1">
      <alignment horizontal="center" vertical="center" wrapText="1"/>
    </xf>
    <xf numFmtId="0" fontId="0" fillId="6" borderId="49" xfId="0" applyFont="1" applyBorder="1">
      <alignment vertical="center"/>
    </xf>
    <xf numFmtId="0" fontId="0" fillId="6" borderId="38" xfId="0" applyFont="1" applyBorder="1">
      <alignment vertical="center"/>
    </xf>
    <xf numFmtId="0" fontId="0" fillId="6" borderId="100" xfId="0" applyFont="1" applyFill="1" applyBorder="1" applyAlignment="1" applyProtection="1">
      <alignment horizontal="center" vertical="center"/>
    </xf>
    <xf numFmtId="9" fontId="0" fillId="6" borderId="30" xfId="0" applyNumberFormat="1" applyFont="1" applyFill="1" applyBorder="1" applyAlignment="1">
      <alignment horizontal="center" vertical="center" wrapText="1"/>
    </xf>
    <xf numFmtId="0" fontId="0" fillId="6" borderId="100" xfId="0" applyFont="1" applyBorder="1">
      <alignment vertical="center"/>
    </xf>
    <xf numFmtId="0" fontId="0" fillId="6" borderId="35" xfId="0" applyFont="1" applyBorder="1">
      <alignment vertical="center"/>
    </xf>
    <xf numFmtId="0" fontId="0" fillId="6" borderId="22" xfId="0" applyFont="1" applyBorder="1">
      <alignment vertical="center"/>
    </xf>
    <xf numFmtId="0" fontId="0" fillId="6" borderId="113" xfId="0" applyFill="1" applyBorder="1">
      <alignment vertical="center"/>
    </xf>
    <xf numFmtId="9" fontId="0" fillId="6" borderId="90" xfId="0" applyNumberFormat="1" applyFont="1" applyBorder="1">
      <alignment vertical="center"/>
    </xf>
    <xf numFmtId="9" fontId="0" fillId="6" borderId="35" xfId="0" applyNumberFormat="1" applyFont="1" applyBorder="1">
      <alignment vertical="center"/>
    </xf>
    <xf numFmtId="9" fontId="0" fillId="6" borderId="44" xfId="0" applyNumberFormat="1" applyFont="1" applyBorder="1">
      <alignment vertical="center"/>
    </xf>
    <xf numFmtId="10" fontId="0" fillId="6" borderId="44" xfId="0" applyNumberFormat="1" applyFont="1" applyBorder="1">
      <alignment vertical="center"/>
    </xf>
    <xf numFmtId="10" fontId="0" fillId="6" borderId="46" xfId="0" applyNumberFormat="1" applyFont="1" applyBorder="1">
      <alignment vertical="center"/>
    </xf>
    <xf numFmtId="175" fontId="0" fillId="6" borderId="46" xfId="0" applyNumberFormat="1" applyFont="1" applyBorder="1">
      <alignment vertical="center"/>
    </xf>
    <xf numFmtId="9" fontId="46" fillId="6" borderId="113" xfId="0" applyNumberFormat="1" applyFont="1" applyFill="1" applyBorder="1" applyAlignment="1">
      <alignment horizontal="center" vertical="center" wrapText="1"/>
    </xf>
    <xf numFmtId="9" fontId="46" fillId="6" borderId="39" xfId="0" applyNumberFormat="1" applyFont="1" applyFill="1" applyBorder="1" applyAlignment="1">
      <alignment horizontal="center" vertical="center" wrapText="1"/>
    </xf>
    <xf numFmtId="9" fontId="46" fillId="6" borderId="30" xfId="0" applyNumberFormat="1" applyFont="1" applyFill="1" applyBorder="1" applyAlignment="1">
      <alignment horizontal="center" vertical="center" wrapText="1"/>
    </xf>
    <xf numFmtId="0" fontId="23" fillId="6" borderId="100" xfId="0" applyFont="1" applyFill="1" applyBorder="1" applyAlignment="1" applyProtection="1">
      <alignment horizontal="center" vertical="center"/>
    </xf>
    <xf numFmtId="0" fontId="0" fillId="46" borderId="100" xfId="0" applyFont="1" applyFill="1" applyBorder="1">
      <alignment vertical="center"/>
    </xf>
    <xf numFmtId="0" fontId="26" fillId="6" borderId="0" xfId="116" applyFill="1" applyBorder="1" applyAlignment="1">
      <alignment vertical="center"/>
    </xf>
    <xf numFmtId="0" fontId="26" fillId="6" borderId="0" xfId="116" applyFill="1" applyBorder="1" applyAlignment="1">
      <alignment horizontal="center" vertical="center"/>
    </xf>
    <xf numFmtId="0" fontId="26" fillId="6" borderId="0" xfId="116" applyFont="1" applyFill="1" applyBorder="1" applyAlignment="1">
      <alignment vertical="center"/>
    </xf>
    <xf numFmtId="0" fontId="26" fillId="6" borderId="0" xfId="116" applyFill="1" applyBorder="1" applyAlignment="1"/>
    <xf numFmtId="0" fontId="26" fillId="6" borderId="6" xfId="116" applyFill="1" applyBorder="1" applyAlignment="1">
      <alignment vertical="center"/>
    </xf>
    <xf numFmtId="9" fontId="46" fillId="6" borderId="25" xfId="0" applyNumberFormat="1" applyFont="1" applyBorder="1">
      <alignment vertical="center"/>
    </xf>
    <xf numFmtId="9" fontId="46" fillId="6" borderId="26" xfId="0" applyNumberFormat="1" applyFont="1" applyBorder="1">
      <alignment vertical="center"/>
    </xf>
    <xf numFmtId="9" fontId="46" fillId="6" borderId="27" xfId="0" applyNumberFormat="1" applyFont="1" applyBorder="1">
      <alignment vertical="center"/>
    </xf>
    <xf numFmtId="9" fontId="46" fillId="6" borderId="49" xfId="0" applyNumberFormat="1" applyFont="1" applyBorder="1">
      <alignment vertical="center"/>
    </xf>
    <xf numFmtId="0" fontId="21" fillId="6" borderId="52" xfId="0" applyFont="1" applyBorder="1">
      <alignment vertical="center"/>
    </xf>
    <xf numFmtId="0" fontId="0" fillId="6" borderId="20" xfId="0" applyFont="1" applyBorder="1">
      <alignment vertical="center"/>
    </xf>
    <xf numFmtId="0" fontId="0" fillId="6" borderId="32" xfId="0" applyFont="1" applyBorder="1">
      <alignment vertical="center"/>
    </xf>
    <xf numFmtId="9" fontId="46" fillId="6" borderId="29" xfId="0" applyNumberFormat="1" applyFont="1" applyBorder="1">
      <alignment vertical="center"/>
    </xf>
    <xf numFmtId="0" fontId="0" fillId="6" borderId="36" xfId="0" applyFont="1" applyBorder="1">
      <alignment vertical="center"/>
    </xf>
    <xf numFmtId="0" fontId="21" fillId="6" borderId="54" xfId="0" applyFont="1" applyBorder="1">
      <alignment vertical="center"/>
    </xf>
    <xf numFmtId="0" fontId="0" fillId="6" borderId="22" xfId="0" applyFont="1" applyBorder="1">
      <alignment vertical="center"/>
    </xf>
    <xf numFmtId="3" fontId="21" fillId="6" borderId="0" xfId="11" applyFont="1" applyFill="1" applyBorder="1" applyAlignment="1" applyProtection="1">
      <alignment horizontal="right" vertical="center"/>
      <protection locked="0"/>
    </xf>
    <xf numFmtId="3" fontId="0" fillId="6" borderId="0" xfId="11" applyFont="1" applyFill="1" applyBorder="1">
      <alignment horizontal="right" vertical="center"/>
      <protection locked="0"/>
    </xf>
    <xf numFmtId="10" fontId="0" fillId="6" borderId="0" xfId="14" applyFont="1" applyFill="1" applyBorder="1">
      <alignment horizontal="right" vertical="center"/>
      <protection locked="0"/>
    </xf>
    <xf numFmtId="175" fontId="0" fillId="6" borderId="0" xfId="17" applyFont="1" applyFill="1" applyBorder="1">
      <alignment horizontal="right" vertical="center"/>
      <protection locked="0"/>
    </xf>
    <xf numFmtId="9" fontId="0" fillId="6" borderId="0" xfId="15" applyFont="1" applyFill="1" applyBorder="1">
      <alignment horizontal="right" vertical="center"/>
      <protection locked="0"/>
    </xf>
    <xf numFmtId="0" fontId="23" fillId="6" borderId="122" xfId="0" applyFont="1" applyFill="1" applyBorder="1" applyAlignment="1" applyProtection="1">
      <alignment horizontal="left" vertical="center"/>
    </xf>
    <xf numFmtId="9" fontId="0" fillId="6" borderId="99" xfId="0" applyNumberFormat="1" applyFont="1" applyBorder="1">
      <alignment vertical="center"/>
    </xf>
    <xf numFmtId="9" fontId="0" fillId="6" borderId="50" xfId="0" applyNumberFormat="1" applyFont="1" applyBorder="1">
      <alignment vertical="center"/>
    </xf>
    <xf numFmtId="9" fontId="0" fillId="6" borderId="47" xfId="0" applyNumberFormat="1" applyFont="1" applyBorder="1">
      <alignment vertical="center"/>
    </xf>
    <xf numFmtId="10" fontId="0" fillId="6" borderId="47" xfId="0" applyNumberFormat="1" applyFont="1" applyBorder="1">
      <alignment vertical="center"/>
    </xf>
    <xf numFmtId="10" fontId="0" fillId="6" borderId="48" xfId="0" applyNumberFormat="1" applyFont="1" applyBorder="1">
      <alignment vertical="center"/>
    </xf>
    <xf numFmtId="175" fontId="0" fillId="6" borderId="48" xfId="0" applyNumberFormat="1" applyFont="1" applyBorder="1">
      <alignment vertical="center"/>
    </xf>
    <xf numFmtId="9" fontId="0" fillId="6" borderId="103" xfId="0" applyNumberFormat="1" applyFont="1" applyBorder="1">
      <alignment vertical="center"/>
    </xf>
    <xf numFmtId="9" fontId="0" fillId="6" borderId="108" xfId="0" applyNumberFormat="1" applyFont="1" applyBorder="1">
      <alignment vertical="center"/>
    </xf>
    <xf numFmtId="9" fontId="0" fillId="6" borderId="19" xfId="0" applyNumberFormat="1" applyFont="1" applyBorder="1">
      <alignment vertical="center"/>
    </xf>
    <xf numFmtId="9" fontId="46" fillId="0" borderId="28" xfId="0" applyNumberFormat="1" applyFont="1" applyFill="1" applyBorder="1" applyAlignment="1">
      <alignment vertical="center" wrapText="1"/>
    </xf>
    <xf numFmtId="9" fontId="46" fillId="0" borderId="113" xfId="0" applyNumberFormat="1" applyFont="1" applyFill="1" applyBorder="1" applyAlignment="1">
      <alignment vertical="center" wrapText="1"/>
    </xf>
    <xf numFmtId="9" fontId="46" fillId="6" borderId="28" xfId="0" applyNumberFormat="1" applyFont="1" applyFill="1" applyBorder="1" applyAlignment="1">
      <alignment vertical="center" wrapText="1"/>
    </xf>
    <xf numFmtId="0" fontId="21" fillId="0" borderId="0" xfId="0" applyFont="1" applyFill="1" applyBorder="1" applyAlignment="1">
      <alignment vertical="center"/>
    </xf>
    <xf numFmtId="9" fontId="46" fillId="0" borderId="49" xfId="0" applyNumberFormat="1" applyFont="1" applyFill="1" applyBorder="1" applyAlignment="1">
      <alignment vertical="center" wrapText="1"/>
    </xf>
    <xf numFmtId="9" fontId="46" fillId="6" borderId="29" xfId="0" applyNumberFormat="1" applyFont="1" applyFill="1" applyBorder="1" applyAlignment="1">
      <alignment vertical="center" wrapText="1"/>
    </xf>
    <xf numFmtId="0" fontId="0" fillId="0" borderId="0" xfId="0" applyFont="1" applyFill="1" applyBorder="1" applyAlignment="1">
      <alignment vertical="center"/>
    </xf>
    <xf numFmtId="9" fontId="46" fillId="0" borderId="0" xfId="0" applyNumberFormat="1" applyFont="1" applyFill="1" applyBorder="1" applyAlignment="1">
      <alignment vertical="center" wrapText="1"/>
    </xf>
    <xf numFmtId="9" fontId="46" fillId="6" borderId="0" xfId="0" applyNumberFormat="1" applyFont="1" applyFill="1" applyBorder="1" applyAlignment="1">
      <alignment vertical="center" wrapText="1"/>
    </xf>
    <xf numFmtId="9" fontId="46" fillId="6" borderId="0" xfId="0" applyNumberFormat="1" applyFont="1" applyBorder="1">
      <alignment vertical="center"/>
    </xf>
    <xf numFmtId="9" fontId="46" fillId="6" borderId="114" xfId="0" applyNumberFormat="1" applyFont="1" applyFill="1" applyBorder="1" applyAlignment="1">
      <alignment horizontal="center" vertical="center"/>
    </xf>
    <xf numFmtId="0" fontId="0" fillId="6" borderId="114" xfId="0" applyFont="1" applyFill="1" applyBorder="1">
      <alignment vertical="center"/>
    </xf>
    <xf numFmtId="3" fontId="0" fillId="6" borderId="0" xfId="11" applyFont="1" applyFill="1" applyBorder="1" applyAlignment="1" applyProtection="1">
      <alignment horizontal="right" vertical="center"/>
      <protection locked="0"/>
    </xf>
    <xf numFmtId="0" fontId="0" fillId="6" borderId="0" xfId="0" applyFont="1" applyFill="1" applyBorder="1">
      <alignment vertical="center"/>
    </xf>
    <xf numFmtId="3" fontId="0" fillId="6" borderId="0" xfId="20" applyFont="1" applyFill="1" applyBorder="1">
      <alignment horizontal="right" vertical="center"/>
      <protection locked="0"/>
    </xf>
    <xf numFmtId="9" fontId="46" fillId="0" borderId="29" xfId="0" applyNumberFormat="1" applyFont="1" applyFill="1" applyBorder="1" applyAlignment="1">
      <alignment vertical="center" wrapText="1"/>
    </xf>
    <xf numFmtId="0" fontId="0" fillId="46" borderId="103" xfId="0" applyFont="1" applyFill="1" applyBorder="1">
      <alignment vertical="center"/>
    </xf>
    <xf numFmtId="0" fontId="0" fillId="46" borderId="108" xfId="0" applyFont="1" applyFill="1" applyBorder="1">
      <alignment vertical="center"/>
    </xf>
    <xf numFmtId="0" fontId="0" fillId="46" borderId="19" xfId="0" applyFont="1" applyFill="1" applyBorder="1">
      <alignment vertical="center"/>
    </xf>
    <xf numFmtId="0" fontId="0" fillId="46" borderId="19" xfId="0" applyFont="1" applyFill="1" applyBorder="1">
      <alignment vertical="center"/>
    </xf>
    <xf numFmtId="0" fontId="0" fillId="46" borderId="19" xfId="0" applyFont="1" applyFill="1" applyBorder="1">
      <alignment vertical="center"/>
    </xf>
    <xf numFmtId="0" fontId="0" fillId="46" borderId="109" xfId="0" applyFont="1" applyFill="1" applyBorder="1">
      <alignment vertical="center"/>
    </xf>
    <xf numFmtId="0" fontId="0" fillId="46" borderId="109" xfId="0" applyFont="1" applyFill="1" applyBorder="1">
      <alignment vertical="center"/>
    </xf>
    <xf numFmtId="0" fontId="23" fillId="6" borderId="28" xfId="0" applyFont="1" applyFill="1" applyBorder="1" applyAlignment="1" applyProtection="1">
      <alignment vertical="center" wrapText="1"/>
    </xf>
    <xf numFmtId="0" fontId="23" fillId="6" borderId="30" xfId="0" applyFont="1" applyFill="1" applyBorder="1" applyAlignment="1" applyProtection="1">
      <alignment vertical="center" wrapText="1"/>
    </xf>
    <xf numFmtId="0" fontId="0" fillId="6" borderId="114" xfId="0" applyFont="1" applyFill="1" applyBorder="1" applyAlignment="1" applyProtection="1">
      <alignment horizontal="center" vertical="center" wrapText="1"/>
    </xf>
    <xf numFmtId="0" fontId="23" fillId="6" borderId="108" xfId="0" applyFont="1" applyFill="1" applyBorder="1" applyAlignment="1" applyProtection="1">
      <alignment horizontal="center" vertical="center"/>
    </xf>
    <xf numFmtId="3" fontId="0" fillId="41" borderId="19" xfId="11" applyFont="1" applyBorder="1" applyAlignment="1" applyProtection="1">
      <alignment horizontal="right" vertical="center"/>
      <protection locked="0"/>
    </xf>
    <xf numFmtId="3" fontId="0" fillId="41" borderId="103" xfId="11" applyFont="1" applyBorder="1">
      <alignment horizontal="right" vertical="center"/>
      <protection locked="0"/>
    </xf>
    <xf numFmtId="3" fontId="0" fillId="41" borderId="108" xfId="11" applyFont="1" applyBorder="1">
      <alignment horizontal="right" vertical="center"/>
      <protection locked="0"/>
    </xf>
    <xf numFmtId="3" fontId="0" fillId="41" borderId="19" xfId="11" applyFont="1" applyBorder="1">
      <alignment horizontal="right" vertical="center"/>
      <protection locked="0"/>
    </xf>
    <xf numFmtId="10" fontId="0" fillId="41" borderId="19" xfId="14" applyFont="1" applyBorder="1">
      <alignment horizontal="right" vertical="center"/>
      <protection locked="0"/>
    </xf>
    <xf numFmtId="175" fontId="0" fillId="41" borderId="19" xfId="17" applyFont="1" applyBorder="1">
      <alignment horizontal="right" vertical="center"/>
      <protection locked="0"/>
    </xf>
    <xf numFmtId="3" fontId="0" fillId="14" borderId="109" xfId="20" applyFont="1" applyBorder="1">
      <alignment horizontal="right" vertical="center"/>
      <protection locked="0"/>
    </xf>
    <xf numFmtId="9" fontId="46" fillId="6" borderId="25" xfId="0" applyNumberFormat="1" applyFont="1" applyFill="1" applyBorder="1" applyAlignment="1">
      <alignment horizontal="left" vertical="center" wrapText="1"/>
    </xf>
    <xf numFmtId="9" fontId="46" fillId="6" borderId="26" xfId="0" applyNumberFormat="1" applyFont="1" applyFill="1" applyBorder="1" applyAlignment="1">
      <alignment horizontal="left" vertical="center" wrapText="1"/>
    </xf>
    <xf numFmtId="9" fontId="46" fillId="6" borderId="27" xfId="0" applyNumberFormat="1" applyFont="1" applyFill="1" applyBorder="1" applyAlignment="1">
      <alignment horizontal="left" vertical="center" wrapText="1"/>
    </xf>
    <xf numFmtId="9" fontId="46" fillId="46" borderId="100" xfId="0" applyNumberFormat="1" applyFont="1" applyFill="1" applyBorder="1" applyAlignment="1">
      <alignment horizontal="center" vertical="center"/>
    </xf>
    <xf numFmtId="9" fontId="46" fillId="6" borderId="100" xfId="0" applyNumberFormat="1" applyFont="1" applyBorder="1">
      <alignment vertical="center"/>
    </xf>
    <xf numFmtId="0" fontId="0" fillId="6" borderId="19" xfId="0" applyFont="1" applyFill="1" applyBorder="1">
      <alignment vertical="center"/>
    </xf>
    <xf numFmtId="175" fontId="0" fillId="6" borderId="19" xfId="0" applyNumberFormat="1" applyFont="1" applyFill="1" applyBorder="1">
      <alignment vertical="center"/>
    </xf>
    <xf numFmtId="3" fontId="0" fillId="46" borderId="103" xfId="0" applyNumberFormat="1" applyFont="1" applyFill="1" applyBorder="1">
      <alignment vertical="center"/>
    </xf>
    <xf numFmtId="3" fontId="0" fillId="46" borderId="108" xfId="0" applyNumberFormat="1" applyFont="1" applyFill="1" applyBorder="1">
      <alignment vertical="center"/>
    </xf>
    <xf numFmtId="3" fontId="0" fillId="46" borderId="19" xfId="0" applyNumberFormat="1" applyFont="1" applyFill="1" applyBorder="1">
      <alignment vertical="center"/>
    </xf>
    <xf numFmtId="10" fontId="0" fillId="46" borderId="19" xfId="0" applyNumberFormat="1" applyFont="1" applyFill="1" applyBorder="1">
      <alignment vertical="center"/>
    </xf>
    <xf numFmtId="10" fontId="0" fillId="46" borderId="109" xfId="0" applyNumberFormat="1" applyFont="1" applyFill="1" applyBorder="1">
      <alignment vertical="center"/>
    </xf>
    <xf numFmtId="175" fontId="0" fillId="46" borderId="109" xfId="0" applyNumberFormat="1" applyFont="1" applyFill="1" applyBorder="1">
      <alignment vertical="center"/>
    </xf>
    <xf numFmtId="3" fontId="0" fillId="46" borderId="84" xfId="0" applyNumberFormat="1" applyFont="1" applyFill="1" applyBorder="1">
      <alignment vertical="center"/>
    </xf>
    <xf numFmtId="3" fontId="0" fillId="46" borderId="38" xfId="0" applyNumberFormat="1" applyFont="1" applyFill="1" applyBorder="1">
      <alignment vertical="center"/>
    </xf>
    <xf numFmtId="3" fontId="0" fillId="46" borderId="23" xfId="0" applyNumberFormat="1" applyFont="1" applyFill="1" applyBorder="1">
      <alignment vertical="center"/>
    </xf>
    <xf numFmtId="10" fontId="0" fillId="46" borderId="23" xfId="0" applyNumberFormat="1" applyFont="1" applyFill="1" applyBorder="1">
      <alignment vertical="center"/>
    </xf>
    <xf numFmtId="10" fontId="0" fillId="46" borderId="37" xfId="0" applyNumberFormat="1" applyFont="1" applyFill="1" applyBorder="1">
      <alignment vertical="center"/>
    </xf>
    <xf numFmtId="175" fontId="0" fillId="46" borderId="37" xfId="0" applyNumberFormat="1" applyFont="1" applyFill="1" applyBorder="1">
      <alignment vertical="center"/>
    </xf>
    <xf numFmtId="0" fontId="0" fillId="6" borderId="19" xfId="0" applyFont="1" applyFill="1" applyBorder="1">
      <alignment vertical="center"/>
    </xf>
    <xf numFmtId="9" fontId="46" fillId="6" borderId="28" xfId="0" applyNumberFormat="1" applyFont="1" applyFill="1" applyBorder="1" applyAlignment="1">
      <alignment horizontal="center" vertical="center" wrapText="1"/>
    </xf>
    <xf numFmtId="9" fontId="46" fillId="46" borderId="38" xfId="0" applyNumberFormat="1" applyFont="1" applyFill="1" applyBorder="1" applyAlignment="1">
      <alignment vertical="center" wrapText="1"/>
    </xf>
    <xf numFmtId="3" fontId="0" fillId="41" borderId="23" xfId="11" applyFont="1" applyBorder="1" applyAlignment="1" applyProtection="1">
      <alignment horizontal="right" vertical="center"/>
      <protection locked="0"/>
    </xf>
    <xf numFmtId="3" fontId="0" fillId="41" borderId="38" xfId="11" applyFont="1" applyBorder="1">
      <alignment horizontal="right" vertical="center"/>
      <protection locked="0"/>
    </xf>
    <xf numFmtId="0" fontId="0" fillId="6" borderId="85" xfId="0" applyFont="1" applyBorder="1">
      <alignment vertical="center"/>
    </xf>
    <xf numFmtId="10" fontId="0" fillId="41" borderId="23" xfId="14" applyFont="1" applyBorder="1">
      <alignment horizontal="right" vertical="center"/>
      <protection locked="0"/>
    </xf>
    <xf numFmtId="175" fontId="0" fillId="41" borderId="23" xfId="17" applyFont="1" applyBorder="1">
      <alignment horizontal="right" vertical="center"/>
      <protection locked="0"/>
    </xf>
    <xf numFmtId="3" fontId="0" fillId="14" borderId="37" xfId="20" applyFont="1" applyBorder="1">
      <alignment horizontal="right" vertical="center"/>
      <protection locked="0"/>
    </xf>
    <xf numFmtId="9" fontId="46" fillId="6" borderId="29" xfId="0" applyNumberFormat="1" applyFont="1" applyFill="1" applyBorder="1" applyAlignment="1">
      <alignment horizontal="center" vertical="center" wrapText="1"/>
    </xf>
    <xf numFmtId="9" fontId="46" fillId="46" borderId="26" xfId="0" applyNumberFormat="1" applyFont="1" applyFill="1" applyBorder="1" applyAlignment="1">
      <alignment vertical="center" wrapText="1"/>
    </xf>
    <xf numFmtId="9" fontId="46" fillId="46" borderId="27" xfId="0" applyNumberFormat="1" applyFont="1" applyFill="1" applyBorder="1" applyAlignment="1">
      <alignment vertical="center" wrapText="1"/>
    </xf>
    <xf numFmtId="0" fontId="23" fillId="6" borderId="0" xfId="0" applyFont="1" applyFill="1" applyBorder="1" applyAlignment="1" applyProtection="1">
      <alignment horizontal="center" vertical="center"/>
    </xf>
    <xf numFmtId="9" fontId="46" fillId="46" borderId="0" xfId="0" applyNumberFormat="1" applyFont="1" applyFill="1" applyBorder="1" applyAlignment="1">
      <alignment horizontal="center" vertical="center"/>
    </xf>
    <xf numFmtId="0" fontId="0" fillId="46" borderId="0" xfId="0" applyFont="1" applyFill="1" applyBorder="1">
      <alignment vertical="center"/>
    </xf>
    <xf numFmtId="3" fontId="0" fillId="6" borderId="114" xfId="0" applyNumberFormat="1" applyFont="1" applyBorder="1">
      <alignment vertical="center"/>
    </xf>
    <xf numFmtId="10" fontId="0" fillId="6" borderId="114" xfId="0" applyNumberFormat="1" applyFont="1" applyBorder="1">
      <alignment vertical="center"/>
    </xf>
    <xf numFmtId="175" fontId="0" fillId="6" borderId="114" xfId="0" applyNumberFormat="1" applyFont="1" applyBorder="1">
      <alignment vertical="center"/>
    </xf>
    <xf numFmtId="9" fontId="46" fillId="6" borderId="41" xfId="0" applyNumberFormat="1" applyFont="1" applyFill="1" applyBorder="1" applyAlignment="1">
      <alignment horizontal="left" vertical="center" wrapText="1"/>
    </xf>
    <xf numFmtId="9" fontId="46" fillId="6" borderId="114" xfId="0" applyNumberFormat="1" applyFont="1" applyBorder="1">
      <alignment vertical="center"/>
    </xf>
    <xf numFmtId="0" fontId="0" fillId="6" borderId="113" xfId="0" applyFont="1" applyBorder="1">
      <alignment vertical="center"/>
    </xf>
    <xf numFmtId="0" fontId="0" fillId="6" borderId="100" xfId="0" applyFont="1" applyBorder="1">
      <alignment vertical="center"/>
    </xf>
    <xf numFmtId="0" fontId="23" fillId="6" borderId="108" xfId="0" applyFont="1" applyBorder="1">
      <alignment vertical="center"/>
    </xf>
    <xf numFmtId="0" fontId="23" fillId="6" borderId="109" xfId="0" applyFont="1" applyBorder="1">
      <alignment vertical="center"/>
    </xf>
    <xf numFmtId="0" fontId="23" fillId="6" borderId="19" xfId="0" applyFont="1" applyBorder="1">
      <alignment vertical="center"/>
    </xf>
    <xf numFmtId="0" fontId="23" fillId="6" borderId="103" xfId="0" applyFont="1" applyBorder="1">
      <alignment vertical="center"/>
    </xf>
    <xf numFmtId="9" fontId="46" fillId="6" borderId="38" xfId="0" applyNumberFormat="1" applyFont="1" applyBorder="1">
      <alignment vertical="center"/>
    </xf>
    <xf numFmtId="0" fontId="0" fillId="6" borderId="114" xfId="0" applyFont="1" applyBorder="1">
      <alignment vertical="center"/>
    </xf>
    <xf numFmtId="0" fontId="23" fillId="6" borderId="114" xfId="0" applyFont="1" applyBorder="1">
      <alignment vertical="center"/>
    </xf>
    <xf numFmtId="0" fontId="48" fillId="6" borderId="114" xfId="0" applyFont="1" applyBorder="1">
      <alignment vertical="center"/>
    </xf>
    <xf numFmtId="3" fontId="21" fillId="41" borderId="59" xfId="11" applyFont="1" applyBorder="1" applyAlignment="1" applyProtection="1">
      <alignment horizontal="right" vertical="center"/>
      <protection locked="0"/>
    </xf>
    <xf numFmtId="3" fontId="0" fillId="41" borderId="103" xfId="11" applyFont="1" applyBorder="1" applyAlignment="1" applyProtection="1">
      <alignment horizontal="right" vertical="center"/>
      <protection locked="0"/>
    </xf>
    <xf numFmtId="3" fontId="0" fillId="41" borderId="59" xfId="11" applyFont="1" applyBorder="1" applyAlignment="1" applyProtection="1">
      <alignment horizontal="right" vertical="center"/>
      <protection locked="0"/>
    </xf>
    <xf numFmtId="0" fontId="48" fillId="6" borderId="108" xfId="0" applyFont="1" applyBorder="1">
      <alignment vertical="center"/>
    </xf>
    <xf numFmtId="3" fontId="0" fillId="41" borderId="108" xfId="11" applyFont="1" applyBorder="1" applyAlignment="1" applyProtection="1">
      <alignment horizontal="right" vertical="center"/>
      <protection locked="0"/>
    </xf>
    <xf numFmtId="3" fontId="0" fillId="6" borderId="103" xfId="0" applyNumberFormat="1" applyFont="1" applyBorder="1" applyAlignment="1">
      <alignment horizontal="center" vertical="center"/>
    </xf>
    <xf numFmtId="3" fontId="0" fillId="6" borderId="108" xfId="0" applyNumberFormat="1" applyFont="1" applyBorder="1" applyAlignment="1">
      <alignment horizontal="center" vertical="center"/>
    </xf>
    <xf numFmtId="3" fontId="0" fillId="6" borderId="19" xfId="0" applyNumberFormat="1" applyFont="1" applyBorder="1" applyAlignment="1">
      <alignment horizontal="center" vertical="center"/>
    </xf>
    <xf numFmtId="3" fontId="0" fillId="6" borderId="109" xfId="0" applyNumberFormat="1" applyFont="1" applyBorder="1" applyAlignment="1">
      <alignment horizontal="center" vertical="center"/>
    </xf>
    <xf numFmtId="0" fontId="23" fillId="6" borderId="114" xfId="0" applyFont="1" applyFill="1" applyBorder="1" applyAlignment="1" applyProtection="1">
      <alignment vertical="center" wrapText="1"/>
    </xf>
    <xf numFmtId="0" fontId="22" fillId="6" borderId="114" xfId="0" applyFont="1" applyFill="1" applyBorder="1" applyAlignment="1" applyProtection="1">
      <alignment horizontal="left"/>
    </xf>
    <xf numFmtId="0" fontId="23" fillId="6" borderId="59" xfId="0" applyFont="1" applyBorder="1">
      <alignment vertical="center"/>
    </xf>
    <xf numFmtId="3" fontId="21" fillId="41" borderId="54" xfId="11" applyFont="1" applyBorder="1" applyAlignment="1" applyProtection="1">
      <alignment horizontal="right" vertical="center"/>
      <protection locked="0"/>
    </xf>
    <xf numFmtId="0" fontId="49" fillId="6" borderId="114" xfId="0" applyFont="1" applyFill="1" applyBorder="1" applyAlignment="1" applyProtection="1">
      <alignment horizontal="center" vertical="center"/>
    </xf>
    <xf numFmtId="3" fontId="0" fillId="41" borderId="109" xfId="11" applyFont="1" applyBorder="1" applyAlignment="1" applyProtection="1">
      <alignment horizontal="right" vertical="center"/>
      <protection locked="0"/>
    </xf>
    <xf numFmtId="0" fontId="0" fillId="6" borderId="109" xfId="0" applyFont="1" applyBorder="1">
      <alignment vertical="center"/>
    </xf>
    <xf numFmtId="3" fontId="0" fillId="6" borderId="32" xfId="0" applyNumberFormat="1" applyFont="1" applyBorder="1">
      <alignment vertical="center"/>
    </xf>
    <xf numFmtId="3" fontId="0" fillId="6" borderId="52" xfId="0" applyNumberFormat="1" applyFont="1" applyBorder="1">
      <alignment vertical="center"/>
    </xf>
    <xf numFmtId="0" fontId="21" fillId="6" borderId="53" xfId="0" applyFont="1" applyFill="1" applyBorder="1">
      <alignment vertical="center"/>
    </xf>
    <xf numFmtId="3" fontId="21" fillId="6" borderId="32" xfId="0" applyNumberFormat="1" applyFont="1" applyBorder="1">
      <alignment vertical="center"/>
    </xf>
    <xf numFmtId="175" fontId="0" fillId="6" borderId="55" xfId="0" applyNumberFormat="1" applyFont="1" applyBorder="1">
      <alignment vertical="center"/>
    </xf>
    <xf numFmtId="0" fontId="21" fillId="6" borderId="36" xfId="0" applyFont="1" applyFill="1" applyBorder="1">
      <alignment vertical="center"/>
    </xf>
    <xf numFmtId="3" fontId="21" fillId="6" borderId="36" xfId="0" applyNumberFormat="1" applyFont="1" applyBorder="1">
      <alignment vertical="center"/>
    </xf>
    <xf numFmtId="9" fontId="0" fillId="6" borderId="40" xfId="0" applyNumberFormat="1" applyFont="1" applyBorder="1">
      <alignment vertical="center"/>
    </xf>
    <xf numFmtId="3" fontId="0" fillId="6" borderId="42" xfId="0" applyNumberFormat="1" applyFont="1" applyBorder="1">
      <alignment vertical="center"/>
    </xf>
    <xf numFmtId="9" fontId="0" fillId="6" borderId="42" xfId="0" applyNumberFormat="1" applyFont="1" applyBorder="1">
      <alignment vertical="center"/>
    </xf>
    <xf numFmtId="0" fontId="21" fillId="6" borderId="109" xfId="0" applyFont="1" applyFill="1" applyBorder="1">
      <alignment vertical="center"/>
    </xf>
    <xf numFmtId="3" fontId="0" fillId="6" borderId="102" xfId="0" applyNumberFormat="1" applyFont="1" applyBorder="1">
      <alignment vertical="center"/>
    </xf>
    <xf numFmtId="3" fontId="0" fillId="6" borderId="109" xfId="0" applyNumberFormat="1" applyFont="1" applyBorder="1">
      <alignment vertical="center"/>
    </xf>
    <xf numFmtId="0" fontId="22" fillId="6" borderId="114" xfId="0" applyFont="1" applyFill="1" applyBorder="1">
      <alignment vertical="center"/>
    </xf>
    <xf numFmtId="0" fontId="23" fillId="6" borderId="124" xfId="0" applyFont="1" applyFill="1" applyBorder="1">
      <alignment vertical="center"/>
    </xf>
    <xf numFmtId="0" fontId="23" fillId="6" borderId="114" xfId="0" applyFont="1" applyFill="1" applyBorder="1">
      <alignment vertical="center"/>
    </xf>
    <xf numFmtId="3" fontId="21" fillId="6" borderId="125" xfId="0" applyNumberFormat="1" applyFont="1" applyBorder="1">
      <alignment vertical="center"/>
    </xf>
    <xf numFmtId="3" fontId="0" fillId="6" borderId="113" xfId="0" applyNumberFormat="1" applyFont="1" applyBorder="1">
      <alignment vertical="center"/>
    </xf>
    <xf numFmtId="3" fontId="21" fillId="6" borderId="0" xfId="0" applyNumberFormat="1" applyFont="1" applyFill="1" applyBorder="1">
      <alignment vertical="center"/>
    </xf>
    <xf numFmtId="0" fontId="21" fillId="6" borderId="118" xfId="0" applyFont="1" applyFill="1" applyBorder="1">
      <alignment vertical="center"/>
    </xf>
    <xf numFmtId="0" fontId="21" fillId="6" borderId="29" xfId="0" applyFont="1" applyFill="1" applyBorder="1">
      <alignment vertical="center"/>
    </xf>
    <xf numFmtId="3" fontId="21" fillId="6" borderId="126" xfId="0" applyNumberFormat="1" applyFont="1" applyBorder="1">
      <alignment vertical="center"/>
    </xf>
    <xf numFmtId="3" fontId="0" fillId="6" borderId="0" xfId="0" applyNumberFormat="1" applyFont="1" applyBorder="1">
      <alignment vertical="center"/>
    </xf>
    <xf numFmtId="0" fontId="21" fillId="6" borderId="119" xfId="0" applyFont="1" applyFill="1" applyBorder="1">
      <alignment vertical="center"/>
    </xf>
    <xf numFmtId="0" fontId="21" fillId="6" borderId="30" xfId="0" applyFont="1" applyFill="1" applyBorder="1">
      <alignment vertical="center"/>
    </xf>
    <xf numFmtId="0" fontId="0" fillId="2" borderId="115" xfId="0" applyFill="1" applyBorder="1">
      <alignment vertical="center"/>
    </xf>
    <xf numFmtId="0" fontId="2" fillId="6" borderId="0" xfId="0" applyFont="1" applyFill="1" applyBorder="1" applyAlignment="1" applyProtection="1">
      <alignment horizontal="left"/>
    </xf>
    <xf numFmtId="0" fontId="2" fillId="6" borderId="0" xfId="0" applyFont="1" applyFill="1" applyBorder="1" applyAlignment="1" applyProtection="1">
      <alignment horizontal="center" vertical="center"/>
    </xf>
    <xf numFmtId="0" fontId="2" fillId="6" borderId="0" xfId="0" applyFont="1" applyFill="1" applyBorder="1" applyProtection="1">
      <alignment vertical="center"/>
    </xf>
    <xf numFmtId="0" fontId="22" fillId="2" borderId="0" xfId="0" applyFont="1" applyFill="1" applyBorder="1">
      <alignment vertical="center"/>
    </xf>
    <xf numFmtId="0" fontId="0" fillId="6" borderId="28" xfId="0" applyFont="1" applyFill="1" applyBorder="1" applyAlignment="1">
      <alignment horizontal="left" vertical="top" wrapText="1"/>
    </xf>
    <xf numFmtId="175" fontId="21" fillId="6" borderId="36" xfId="0" applyNumberFormat="1" applyFont="1" applyBorder="1">
      <alignment vertical="center"/>
    </xf>
    <xf numFmtId="0" fontId="0" fillId="6" borderId="30" xfId="0" applyFont="1" applyFill="1" applyBorder="1" applyAlignment="1">
      <alignment horizontal="left" vertical="center" wrapText="1" indent="1"/>
    </xf>
    <xf numFmtId="9" fontId="21" fillId="41" borderId="21" xfId="15" applyFont="1" applyBorder="1">
      <alignment horizontal="right" vertical="center"/>
      <protection locked="0"/>
    </xf>
    <xf numFmtId="9" fontId="21" fillId="41" borderId="36" xfId="15" applyFont="1" applyBorder="1">
      <alignment horizontal="right" vertical="center"/>
      <protection locked="0"/>
    </xf>
    <xf numFmtId="0" fontId="51" fillId="6" borderId="29" xfId="0" applyFont="1" applyFill="1" applyBorder="1" applyAlignment="1">
      <alignment horizontal="left" vertical="center" wrapText="1"/>
    </xf>
    <xf numFmtId="175" fontId="21" fillId="6" borderId="37" xfId="0" applyNumberFormat="1" applyFont="1" applyBorder="1">
      <alignment vertical="center"/>
    </xf>
    <xf numFmtId="9" fontId="21" fillId="41" borderId="22" xfId="15" applyFont="1" applyBorder="1">
      <alignment horizontal="right" vertical="center"/>
      <protection locked="0"/>
    </xf>
    <xf numFmtId="9" fontId="21" fillId="41" borderId="33" xfId="15" applyFont="1" applyBorder="1">
      <alignment horizontal="right" vertical="center"/>
      <protection locked="0"/>
    </xf>
    <xf numFmtId="0" fontId="26" fillId="6" borderId="122" xfId="116" applyFill="1" applyBorder="1" applyAlignment="1" applyProtection="1">
      <alignment horizontal="left" vertical="center"/>
    </xf>
    <xf numFmtId="0" fontId="2" fillId="6" borderId="113" xfId="0" applyFont="1" applyFill="1" applyBorder="1" applyAlignment="1" applyProtection="1">
      <alignment horizontal="left"/>
    </xf>
    <xf numFmtId="0" fontId="2" fillId="6" borderId="113" xfId="0" applyFont="1" applyFill="1" applyBorder="1" applyAlignment="1" applyProtection="1">
      <alignment horizontal="center" vertical="center"/>
    </xf>
    <xf numFmtId="0" fontId="2" fillId="6" borderId="113" xfId="0" applyFont="1" applyFill="1" applyBorder="1" applyProtection="1">
      <alignment vertical="center"/>
    </xf>
    <xf numFmtId="0" fontId="2" fillId="6" borderId="113" xfId="0" applyFont="1" applyFill="1" applyBorder="1">
      <alignment vertical="center"/>
    </xf>
    <xf numFmtId="0" fontId="2" fillId="6" borderId="110" xfId="0" applyFont="1" applyFill="1" applyBorder="1">
      <alignment vertical="center"/>
    </xf>
    <xf numFmtId="0" fontId="0" fillId="6" borderId="0" xfId="0" applyFont="1" applyFill="1" applyBorder="1" applyAlignment="1">
      <alignment horizontal="left" vertical="center"/>
    </xf>
    <xf numFmtId="0" fontId="19" fillId="6" borderId="2" xfId="4" applyFont="1" applyFill="1" applyBorder="1" applyAlignment="1">
      <alignment vertical="center"/>
    </xf>
    <xf numFmtId="0" fontId="0" fillId="41" borderId="114" xfId="18" applyFont="1" applyBorder="1" applyAlignment="1">
      <alignment horizontal="center" vertical="center" wrapText="1"/>
      <protection locked="0"/>
    </xf>
    <xf numFmtId="0" fontId="0" fillId="2" borderId="0" xfId="0" applyFill="1" applyBorder="1" applyAlignment="1">
      <alignment vertical="center"/>
    </xf>
    <xf numFmtId="0" fontId="0" fillId="2" borderId="6" xfId="0" applyFill="1" applyBorder="1" applyAlignment="1">
      <alignment vertical="center"/>
    </xf>
    <xf numFmtId="0" fontId="22" fillId="6" borderId="2" xfId="0" applyFont="1" applyFill="1" applyBorder="1" applyAlignment="1"/>
    <xf numFmtId="0" fontId="23" fillId="6" borderId="2" xfId="0" applyFont="1" applyBorder="1">
      <alignment vertical="center"/>
    </xf>
    <xf numFmtId="0" fontId="52" fillId="6" borderId="121" xfId="0" applyFont="1" applyFill="1" applyBorder="1" applyAlignment="1">
      <alignment vertical="center"/>
    </xf>
    <xf numFmtId="0" fontId="52" fillId="6" borderId="35" xfId="0" applyFont="1" applyFill="1" applyBorder="1" applyAlignment="1">
      <alignment vertical="center"/>
    </xf>
    <xf numFmtId="0" fontId="0" fillId="6" borderId="44" xfId="0" applyFont="1" applyFill="1" applyBorder="1" applyAlignment="1" applyProtection="1">
      <alignment horizontal="center" vertical="center" wrapText="1"/>
    </xf>
    <xf numFmtId="0" fontId="0" fillId="6" borderId="46" xfId="0" applyFont="1" applyFill="1" applyBorder="1" applyAlignment="1" applyProtection="1">
      <alignment horizontal="center" vertical="center" wrapText="1"/>
    </xf>
    <xf numFmtId="0" fontId="23" fillId="6" borderId="49" xfId="0" applyFont="1" applyFill="1" applyBorder="1" applyAlignment="1" applyProtection="1">
      <alignment horizontal="left" vertical="center"/>
    </xf>
    <xf numFmtId="175" fontId="21" fillId="6" borderId="20" xfId="0" applyNumberFormat="1" applyFont="1" applyBorder="1">
      <alignment vertical="center"/>
    </xf>
    <xf numFmtId="175" fontId="21" fillId="6" borderId="32" xfId="0" applyNumberFormat="1" applyFont="1" applyBorder="1">
      <alignment vertical="center"/>
    </xf>
    <xf numFmtId="0" fontId="0" fillId="6" borderId="29" xfId="0" applyFont="1" applyFill="1" applyBorder="1" applyAlignment="1" applyProtection="1">
      <alignment horizontal="left" vertical="center" indent="2"/>
    </xf>
    <xf numFmtId="0" fontId="0" fillId="6" borderId="29" xfId="0" applyFont="1" applyFill="1" applyBorder="1" applyAlignment="1">
      <alignment horizontal="left" vertical="center" wrapText="1" indent="2"/>
    </xf>
    <xf numFmtId="0" fontId="23" fillId="6" borderId="29" xfId="0" applyFont="1" applyFill="1" applyBorder="1" applyAlignment="1" applyProtection="1">
      <alignment horizontal="left" vertical="center"/>
    </xf>
    <xf numFmtId="175" fontId="21" fillId="6" borderId="21" xfId="0" applyNumberFormat="1" applyFont="1" applyBorder="1">
      <alignment vertical="center"/>
    </xf>
    <xf numFmtId="0" fontId="0" fillId="6" borderId="30" xfId="0" applyFont="1" applyFill="1" applyBorder="1" applyAlignment="1">
      <alignment horizontal="left" vertical="center" indent="2"/>
    </xf>
    <xf numFmtId="0" fontId="23" fillId="6" borderId="114" xfId="0" applyFont="1" applyFill="1" applyBorder="1" applyAlignment="1" applyProtection="1">
      <alignment vertical="center"/>
    </xf>
    <xf numFmtId="0" fontId="21" fillId="6" borderId="109" xfId="0" applyFont="1" applyBorder="1">
      <alignment vertical="center"/>
    </xf>
    <xf numFmtId="0" fontId="52" fillId="6" borderId="113" xfId="0" applyFont="1" applyFill="1" applyBorder="1" applyAlignment="1">
      <alignment vertical="center"/>
    </xf>
    <xf numFmtId="0" fontId="52" fillId="6" borderId="100" xfId="0" applyFont="1" applyFill="1" applyBorder="1" applyAlignment="1">
      <alignment vertical="center"/>
    </xf>
    <xf numFmtId="0" fontId="23" fillId="6" borderId="25" xfId="0" applyFont="1" applyFill="1" applyBorder="1" applyAlignment="1" applyProtection="1">
      <alignment horizontal="left" vertical="center"/>
    </xf>
    <xf numFmtId="0" fontId="0" fillId="6" borderId="26" xfId="0" applyFont="1" applyFill="1" applyBorder="1" applyAlignment="1" applyProtection="1">
      <alignment horizontal="left" vertical="center" indent="2"/>
    </xf>
    <xf numFmtId="0" fontId="0" fillId="6" borderId="26" xfId="0" applyFont="1" applyFill="1" applyBorder="1" applyAlignment="1">
      <alignment horizontal="left" vertical="center" wrapText="1" indent="2"/>
    </xf>
    <xf numFmtId="0" fontId="23" fillId="6" borderId="26" xfId="0" applyFont="1" applyFill="1" applyBorder="1" applyAlignment="1" applyProtection="1">
      <alignment horizontal="left" vertical="center"/>
    </xf>
    <xf numFmtId="0" fontId="0" fillId="6" borderId="41" xfId="0" applyFont="1" applyFill="1" applyBorder="1" applyAlignment="1">
      <alignment horizontal="left" vertical="center" indent="2"/>
    </xf>
    <xf numFmtId="0" fontId="23" fillId="6" borderId="113" xfId="0" applyFont="1" applyFill="1" applyBorder="1" applyAlignment="1" applyProtection="1">
      <alignment vertical="center" wrapText="1"/>
    </xf>
    <xf numFmtId="0" fontId="23" fillId="6" borderId="100" xfId="0" applyFont="1" applyFill="1" applyBorder="1" applyAlignment="1" applyProtection="1">
      <alignment vertical="center" wrapText="1"/>
    </xf>
    <xf numFmtId="3" fontId="21" fillId="6" borderId="20" xfId="0" applyNumberFormat="1" applyFont="1" applyBorder="1">
      <alignment vertical="center"/>
    </xf>
    <xf numFmtId="10" fontId="21" fillId="41" borderId="21" xfId="14" applyFont="1" applyBorder="1">
      <alignment horizontal="right" vertical="center"/>
      <protection locked="0"/>
    </xf>
    <xf numFmtId="175" fontId="21" fillId="41" borderId="21" xfId="17" applyFont="1" applyBorder="1">
      <alignment horizontal="right" vertical="center"/>
      <protection locked="0"/>
    </xf>
    <xf numFmtId="175" fontId="21" fillId="41" borderId="36" xfId="17" applyFont="1" applyBorder="1">
      <alignment horizontal="right" vertical="center"/>
      <protection locked="0"/>
    </xf>
    <xf numFmtId="3" fontId="21" fillId="6" borderId="21" xfId="0" applyNumberFormat="1" applyFont="1" applyBorder="1">
      <alignment vertical="center"/>
    </xf>
    <xf numFmtId="10" fontId="21" fillId="41" borderId="40" xfId="14" applyFont="1" applyBorder="1">
      <alignment horizontal="right" vertical="center"/>
      <protection locked="0"/>
    </xf>
    <xf numFmtId="175" fontId="21" fillId="41" borderId="40" xfId="17" applyFont="1" applyBorder="1">
      <alignment horizontal="right" vertical="center"/>
      <protection locked="0"/>
    </xf>
    <xf numFmtId="175" fontId="21" fillId="41" borderId="42" xfId="17" applyFont="1" applyBorder="1">
      <alignment horizontal="right" vertical="center"/>
      <protection locked="0"/>
    </xf>
    <xf numFmtId="0" fontId="23" fillId="6" borderId="114" xfId="0" applyFont="1" applyFill="1" applyBorder="1" applyAlignment="1" applyProtection="1">
      <alignment horizontal="left" vertical="center"/>
    </xf>
    <xf numFmtId="3" fontId="21" fillId="6" borderId="108" xfId="0" applyNumberFormat="1" applyFont="1" applyBorder="1">
      <alignment vertical="center"/>
    </xf>
    <xf numFmtId="3" fontId="21" fillId="6" borderId="19" xfId="0" applyNumberFormat="1" applyFont="1" applyBorder="1">
      <alignment vertical="center"/>
    </xf>
    <xf numFmtId="3" fontId="21" fillId="6" borderId="109" xfId="0" applyNumberFormat="1" applyFont="1" applyBorder="1">
      <alignment vertical="center"/>
    </xf>
    <xf numFmtId="0" fontId="35" fillId="46" borderId="22" xfId="3" applyFont="1" applyFill="1" applyBorder="1">
      <alignment horizontal="center" vertical="center"/>
    </xf>
    <xf numFmtId="0" fontId="21" fillId="6" borderId="6" xfId="0" applyFont="1" applyFill="1" applyBorder="1" applyAlignment="1"/>
    <xf numFmtId="0" fontId="21" fillId="6" borderId="2" xfId="0" applyFont="1" applyFill="1" applyBorder="1" applyAlignment="1"/>
    <xf numFmtId="3" fontId="46" fillId="41" borderId="20" xfId="11" applyFont="1" applyBorder="1">
      <alignment horizontal="right" vertical="center"/>
      <protection locked="0"/>
    </xf>
    <xf numFmtId="3" fontId="46" fillId="41" borderId="32" xfId="11" applyFont="1" applyBorder="1">
      <alignment horizontal="right" vertical="center"/>
      <protection locked="0"/>
    </xf>
    <xf numFmtId="0" fontId="0" fillId="6" borderId="2" xfId="0" applyFont="1" applyFill="1" applyBorder="1" applyProtection="1">
      <alignment vertical="center"/>
    </xf>
    <xf numFmtId="0" fontId="0" fillId="6" borderId="49" xfId="0" applyFont="1" applyFill="1" applyBorder="1" applyAlignment="1">
      <alignment horizontal="left" vertical="top" wrapText="1" indent="1"/>
    </xf>
    <xf numFmtId="0" fontId="0" fillId="2" borderId="100" xfId="0" applyFont="1" applyFill="1" applyBorder="1">
      <alignment vertical="center"/>
    </xf>
    <xf numFmtId="0" fontId="29" fillId="6" borderId="0" xfId="0" applyFont="1" applyFill="1" applyBorder="1" applyAlignment="1"/>
    <xf numFmtId="0" fontId="29" fillId="2" borderId="0" xfId="0" applyFont="1" applyFill="1" applyBorder="1" applyAlignment="1">
      <alignment vertical="center"/>
    </xf>
    <xf numFmtId="0" fontId="29" fillId="2" borderId="6" xfId="0" applyFont="1" applyFill="1" applyBorder="1" applyAlignment="1">
      <alignment vertical="center"/>
    </xf>
    <xf numFmtId="0" fontId="46" fillId="6" borderId="29" xfId="0" applyFont="1" applyBorder="1" applyAlignment="1">
      <alignment horizontal="left" vertical="center" wrapText="1" indent="1"/>
    </xf>
    <xf numFmtId="0" fontId="29" fillId="2" borderId="0" xfId="0" applyFont="1" applyFill="1" applyAlignment="1">
      <alignment vertical="center"/>
    </xf>
    <xf numFmtId="0" fontId="21" fillId="13" borderId="21" xfId="3" applyFont="1" applyBorder="1">
      <alignment horizontal="center" vertical="center"/>
    </xf>
    <xf numFmtId="0" fontId="19" fillId="2" borderId="3" xfId="4" applyFont="1" applyFill="1" applyBorder="1" applyAlignment="1" applyProtection="1"/>
    <xf numFmtId="0" fontId="46" fillId="6" borderId="2" xfId="0" applyFont="1" applyFill="1" applyBorder="1" applyAlignment="1"/>
    <xf numFmtId="0" fontId="46" fillId="6" borderId="0" xfId="0" applyFont="1" applyFill="1" applyBorder="1" applyAlignment="1"/>
    <xf numFmtId="0" fontId="46" fillId="6" borderId="10" xfId="0" applyFont="1" applyFill="1" applyBorder="1" applyAlignment="1"/>
    <xf numFmtId="0" fontId="46" fillId="6" borderId="100" xfId="0" applyFont="1" applyBorder="1" applyAlignment="1"/>
    <xf numFmtId="0" fontId="46" fillId="46" borderId="21" xfId="3" applyFont="1" applyFill="1" applyBorder="1">
      <alignment horizontal="center" vertical="center"/>
    </xf>
    <xf numFmtId="0" fontId="21" fillId="2" borderId="114" xfId="0" applyFont="1" applyFill="1" applyBorder="1">
      <alignment vertical="center"/>
    </xf>
    <xf numFmtId="0" fontId="21" fillId="2" borderId="115" xfId="0" applyFont="1" applyFill="1" applyBorder="1">
      <alignment vertical="center"/>
    </xf>
    <xf numFmtId="3" fontId="21" fillId="6" borderId="26" xfId="30" applyFont="1" applyBorder="1">
      <alignment horizontal="right" vertical="center"/>
    </xf>
    <xf numFmtId="3" fontId="21" fillId="6" borderId="56" xfId="30" applyFont="1" applyBorder="1">
      <alignment horizontal="right" vertical="center"/>
    </xf>
    <xf numFmtId="3" fontId="21" fillId="6" borderId="53" xfId="30" applyFont="1" applyBorder="1">
      <alignment horizontal="right" vertical="center"/>
    </xf>
    <xf numFmtId="0" fontId="46" fillId="6" borderId="28" xfId="0" applyFont="1" applyBorder="1" applyAlignment="1"/>
    <xf numFmtId="0" fontId="46" fillId="6" borderId="29" xfId="0" applyFont="1" applyBorder="1" applyAlignment="1">
      <alignment horizontal="left"/>
    </xf>
    <xf numFmtId="0" fontId="29" fillId="6" borderId="6" xfId="0" applyFont="1" applyFill="1" applyBorder="1" applyAlignment="1"/>
    <xf numFmtId="0" fontId="29" fillId="6" borderId="0" xfId="0" applyFont="1" applyFill="1" applyBorder="1" applyAlignment="1">
      <alignment horizontal="center"/>
    </xf>
    <xf numFmtId="0" fontId="29" fillId="6" borderId="0" xfId="0" applyFont="1" applyFill="1" applyBorder="1" applyAlignment="1">
      <alignment vertical="center" wrapText="1"/>
    </xf>
    <xf numFmtId="0" fontId="46" fillId="6" borderId="29" xfId="0" applyFont="1" applyBorder="1" applyAlignment="1">
      <alignment horizontal="left" indent="2"/>
    </xf>
    <xf numFmtId="9" fontId="21" fillId="6" borderId="20" xfId="0" applyNumberFormat="1" applyFont="1" applyFill="1" applyBorder="1" applyAlignment="1" applyProtection="1">
      <alignment horizontal="center" vertical="center"/>
    </xf>
    <xf numFmtId="9" fontId="21" fillId="6" borderId="21" xfId="0" applyNumberFormat="1" applyFont="1" applyFill="1" applyBorder="1" applyAlignment="1" applyProtection="1">
      <alignment horizontal="center" vertical="center"/>
    </xf>
    <xf numFmtId="9" fontId="21" fillId="6" borderId="44" xfId="0" applyNumberFormat="1" applyFont="1" applyFill="1" applyBorder="1" applyAlignment="1" applyProtection="1">
      <alignment horizontal="center" vertical="center"/>
    </xf>
    <xf numFmtId="0" fontId="46" fillId="6" borderId="127" xfId="0" applyFont="1" applyBorder="1" applyAlignment="1"/>
    <xf numFmtId="3" fontId="21" fillId="41" borderId="33" xfId="18" applyNumberFormat="1" applyFont="1" applyBorder="1">
      <alignment horizontal="center" vertical="center" wrapText="1"/>
      <protection locked="0"/>
    </xf>
    <xf numFmtId="3" fontId="21" fillId="6" borderId="33" xfId="30" applyFont="1" applyFill="1" applyBorder="1">
      <alignment horizontal="right" vertical="center"/>
    </xf>
    <xf numFmtId="0" fontId="0" fillId="6" borderId="114" xfId="0" applyFill="1" applyBorder="1">
      <alignment vertical="center"/>
    </xf>
    <xf numFmtId="0" fontId="38" fillId="6" borderId="109" xfId="0" applyFont="1" applyBorder="1" applyAlignment="1">
      <alignment horizontal="center" vertical="center" wrapText="1"/>
    </xf>
    <xf numFmtId="0" fontId="38" fillId="6" borderId="114" xfId="0" applyFont="1" applyBorder="1" applyAlignment="1">
      <alignment horizontal="left" vertical="center" wrapText="1"/>
    </xf>
    <xf numFmtId="0" fontId="46" fillId="6" borderId="49" xfId="0" applyFont="1" applyBorder="1" applyAlignment="1">
      <alignment horizontal="left" vertical="center" wrapText="1" indent="1"/>
    </xf>
    <xf numFmtId="0" fontId="46" fillId="6" borderId="49" xfId="0" applyFont="1" applyBorder="1" applyAlignment="1">
      <alignment horizontal="left" vertical="center" wrapText="1"/>
    </xf>
    <xf numFmtId="0" fontId="46" fillId="6" borderId="29" xfId="0" applyFont="1" applyBorder="1" applyAlignment="1">
      <alignment horizontal="left" vertical="center" wrapText="1"/>
    </xf>
    <xf numFmtId="3" fontId="46" fillId="6" borderId="100" xfId="30" applyFont="1" applyBorder="1">
      <alignment horizontal="right" vertical="center"/>
    </xf>
    <xf numFmtId="0" fontId="46" fillId="6" borderId="100" xfId="0" applyFont="1" applyBorder="1" applyAlignment="1">
      <alignment horizontal="left" vertical="center" wrapText="1"/>
    </xf>
    <xf numFmtId="0" fontId="46" fillId="6" borderId="100" xfId="0" applyFont="1" applyBorder="1" applyAlignment="1">
      <alignment horizontal="left" vertical="center" wrapText="1" indent="1"/>
    </xf>
    <xf numFmtId="3" fontId="46" fillId="6" borderId="33" xfId="30" applyFont="1" applyBorder="1">
      <alignment horizontal="right" vertical="center"/>
    </xf>
    <xf numFmtId="0" fontId="38" fillId="6" borderId="100" xfId="0" applyFont="1" applyBorder="1" applyAlignment="1">
      <alignment horizontal="left" vertical="center" wrapText="1"/>
    </xf>
    <xf numFmtId="0" fontId="46" fillId="6" borderId="114" xfId="0" applyFont="1" applyBorder="1" applyAlignment="1">
      <alignment horizontal="left" vertical="center" wrapText="1" indent="1"/>
    </xf>
    <xf numFmtId="3" fontId="46" fillId="6" borderId="109" xfId="30" applyFont="1" applyBorder="1">
      <alignment horizontal="right" vertical="center"/>
    </xf>
    <xf numFmtId="0" fontId="21" fillId="2" borderId="127" xfId="0" applyFont="1" applyFill="1" applyBorder="1">
      <alignment vertical="center"/>
    </xf>
    <xf numFmtId="3" fontId="46" fillId="6" borderId="46" xfId="30" applyFont="1" applyBorder="1">
      <alignment horizontal="right" vertical="center"/>
    </xf>
    <xf numFmtId="0" fontId="21" fillId="6" borderId="36" xfId="2" applyFont="1" applyFill="1" applyBorder="1">
      <alignment horizontal="center" vertical="center"/>
    </xf>
    <xf numFmtId="0" fontId="24" fillId="6" borderId="29" xfId="83" applyFont="1" applyFill="1" applyBorder="1" applyAlignment="1" applyProtection="1">
      <alignment horizontal="left" vertical="center" wrapText="1" indent="1"/>
    </xf>
    <xf numFmtId="0" fontId="46" fillId="6" borderId="26" xfId="0" applyFont="1" applyBorder="1" applyAlignment="1">
      <alignment horizontal="left" vertical="center" wrapText="1" indent="1"/>
    </xf>
    <xf numFmtId="0" fontId="35" fillId="46" borderId="40" xfId="3" applyFont="1" applyFill="1" applyBorder="1">
      <alignment horizontal="center" vertical="center"/>
    </xf>
    <xf numFmtId="3" fontId="46" fillId="13" borderId="21" xfId="3" applyNumberFormat="1" applyFont="1" applyBorder="1">
      <alignment horizontal="center" vertical="center"/>
    </xf>
    <xf numFmtId="3" fontId="46" fillId="13" borderId="36" xfId="3" applyNumberFormat="1" applyFont="1" applyBorder="1">
      <alignment horizontal="center" vertical="center"/>
    </xf>
    <xf numFmtId="3" fontId="46" fillId="13" borderId="42" xfId="3" applyNumberFormat="1" applyFont="1" applyBorder="1">
      <alignment horizontal="center" vertical="center"/>
    </xf>
    <xf numFmtId="3" fontId="46" fillId="6" borderId="36" xfId="30" applyFont="1" applyBorder="1">
      <alignment horizontal="right" vertical="center"/>
    </xf>
    <xf numFmtId="0" fontId="21" fillId="6" borderId="127" xfId="0" applyFont="1" applyFill="1" applyBorder="1" applyAlignment="1">
      <alignment vertical="center"/>
    </xf>
    <xf numFmtId="0" fontId="19" fillId="6" borderId="114" xfId="0" applyFont="1" applyFill="1" applyBorder="1" applyAlignment="1"/>
    <xf numFmtId="0" fontId="21" fillId="13" borderId="20" xfId="3" applyFont="1" applyBorder="1">
      <alignment horizontal="center" vertical="center"/>
    </xf>
    <xf numFmtId="0" fontId="26" fillId="6" borderId="2" xfId="116" applyFont="1" applyFill="1" applyBorder="1" applyAlignment="1">
      <alignment vertical="center"/>
    </xf>
    <xf numFmtId="0" fontId="0" fillId="2" borderId="27" xfId="0" applyFont="1" applyFill="1" applyBorder="1" applyAlignment="1">
      <alignment horizontal="center" vertical="center" wrapText="1"/>
    </xf>
    <xf numFmtId="0" fontId="0" fillId="2" borderId="22" xfId="0" applyFont="1" applyFill="1" applyBorder="1" applyAlignment="1">
      <alignment vertical="center" wrapText="1"/>
    </xf>
    <xf numFmtId="0" fontId="0" fillId="6" borderId="25" xfId="0" applyFont="1" applyFill="1" applyBorder="1" applyAlignment="1" applyProtection="1">
      <alignment horizontal="left" vertical="center"/>
    </xf>
    <xf numFmtId="0" fontId="0" fillId="6" borderId="26" xfId="0" applyFont="1" applyFill="1" applyBorder="1" applyAlignment="1" applyProtection="1">
      <alignment horizontal="left" vertical="center" indent="1"/>
    </xf>
    <xf numFmtId="0" fontId="0" fillId="6" borderId="27" xfId="0" applyFont="1" applyFill="1" applyBorder="1" applyAlignment="1" applyProtection="1">
      <alignment horizontal="left" vertical="center" indent="1"/>
    </xf>
    <xf numFmtId="0" fontId="0" fillId="6" borderId="38" xfId="0" applyFont="1" applyFill="1" applyBorder="1" applyAlignment="1" applyProtection="1">
      <alignment horizontal="left" vertical="center"/>
    </xf>
    <xf numFmtId="0" fontId="0" fillId="6" borderId="41" xfId="0" applyFont="1" applyFill="1" applyBorder="1" applyAlignment="1" applyProtection="1">
      <alignment horizontal="left" vertical="center" indent="1"/>
    </xf>
    <xf numFmtId="0" fontId="21" fillId="41" borderId="42" xfId="18" applyFont="1" applyBorder="1" applyAlignment="1" applyProtection="1">
      <alignment horizontal="center" vertical="center" wrapText="1"/>
      <protection locked="0"/>
    </xf>
    <xf numFmtId="0" fontId="21" fillId="41" borderId="37" xfId="18" applyFont="1" applyBorder="1" applyAlignment="1" applyProtection="1">
      <alignment horizontal="center" vertical="center" wrapText="1"/>
      <protection locked="0"/>
    </xf>
    <xf numFmtId="3" fontId="21" fillId="6" borderId="88" xfId="30" applyFont="1" applyBorder="1">
      <alignment horizontal="right" vertical="center"/>
    </xf>
    <xf numFmtId="0" fontId="46" fillId="46" borderId="36" xfId="3" applyFont="1" applyFill="1" applyBorder="1">
      <alignment horizontal="center" vertical="center"/>
    </xf>
    <xf numFmtId="0" fontId="46" fillId="46" borderId="53" xfId="3" applyFont="1" applyFill="1" applyBorder="1">
      <alignment horizontal="center" vertical="center"/>
    </xf>
    <xf numFmtId="0" fontId="46" fillId="46" borderId="40" xfId="3" applyFont="1" applyFill="1" applyBorder="1">
      <alignment horizontal="center" vertical="center"/>
    </xf>
    <xf numFmtId="0" fontId="38" fillId="6" borderId="114" xfId="0" applyFont="1" applyBorder="1" applyAlignment="1"/>
    <xf numFmtId="0" fontId="46" fillId="46" borderId="54" xfId="3" applyFont="1" applyFill="1" applyBorder="1">
      <alignment horizontal="center" vertical="center"/>
    </xf>
    <xf numFmtId="0" fontId="0" fillId="6" borderId="49" xfId="0" applyFont="1" applyBorder="1" applyAlignment="1">
      <alignment vertical="center" wrapText="1"/>
    </xf>
    <xf numFmtId="0" fontId="35" fillId="46" borderId="33" xfId="3" applyFont="1" applyFill="1" applyBorder="1">
      <alignment horizontal="center" vertical="center"/>
    </xf>
    <xf numFmtId="3" fontId="46" fillId="6" borderId="21" xfId="30" applyFont="1" applyBorder="1">
      <alignment horizontal="right" vertical="center"/>
    </xf>
    <xf numFmtId="3" fontId="46" fillId="6" borderId="20" xfId="30" applyFont="1" applyBorder="1">
      <alignment horizontal="right" vertical="center"/>
    </xf>
    <xf numFmtId="3" fontId="21" fillId="6" borderId="20" xfId="30" applyFont="1" applyFill="1" applyBorder="1">
      <alignment horizontal="right" vertical="center"/>
    </xf>
    <xf numFmtId="3" fontId="21" fillId="6" borderId="20" xfId="30" applyFont="1" applyBorder="1">
      <alignment horizontal="right" vertical="center"/>
    </xf>
    <xf numFmtId="0" fontId="46" fillId="6" borderId="131" xfId="0" applyFont="1" applyBorder="1" applyAlignment="1"/>
    <xf numFmtId="0" fontId="29" fillId="6" borderId="0" xfId="0" applyFont="1" applyFill="1" applyBorder="1" applyAlignment="1">
      <alignment horizontal="center" vertical="center"/>
    </xf>
    <xf numFmtId="3" fontId="0" fillId="41" borderId="32" xfId="11" applyFont="1" applyBorder="1">
      <alignment horizontal="right" vertical="center"/>
      <protection locked="0"/>
    </xf>
    <xf numFmtId="3" fontId="0" fillId="6" borderId="21" xfId="30" applyFont="1" applyBorder="1">
      <alignment horizontal="right" vertical="center"/>
    </xf>
    <xf numFmtId="3" fontId="0" fillId="6" borderId="36" xfId="30" applyFont="1" applyBorder="1">
      <alignment horizontal="right" vertical="center"/>
    </xf>
    <xf numFmtId="3" fontId="0" fillId="41" borderId="52" xfId="11" applyFont="1" applyBorder="1">
      <alignment horizontal="right" vertical="center"/>
      <protection locked="0"/>
    </xf>
    <xf numFmtId="0" fontId="46" fillId="6" borderId="2" xfId="0" applyFont="1" applyBorder="1" applyAlignment="1">
      <alignment horizontal="left" vertical="center"/>
    </xf>
    <xf numFmtId="0" fontId="46" fillId="6" borderId="0" xfId="0" applyFont="1" applyBorder="1" applyAlignment="1">
      <alignment horizontal="left" vertical="center"/>
    </xf>
    <xf numFmtId="0" fontId="46" fillId="6" borderId="6" xfId="0" applyFont="1" applyBorder="1" applyAlignment="1">
      <alignment horizontal="left" vertical="center"/>
    </xf>
    <xf numFmtId="0" fontId="46" fillId="6" borderId="0" xfId="0" applyFont="1" applyAlignment="1">
      <alignment horizontal="left" vertical="center"/>
    </xf>
    <xf numFmtId="0" fontId="46" fillId="6" borderId="113" xfId="0" applyFont="1" applyBorder="1" applyAlignment="1"/>
    <xf numFmtId="0" fontId="0" fillId="2" borderId="113" xfId="0" applyFont="1" applyFill="1" applyBorder="1" applyAlignment="1">
      <alignment vertical="center" wrapText="1"/>
    </xf>
    <xf numFmtId="0" fontId="0" fillId="2" borderId="121" xfId="0" applyFont="1" applyFill="1" applyBorder="1" applyAlignment="1">
      <alignment horizontal="center" vertical="center"/>
    </xf>
    <xf numFmtId="0" fontId="0" fillId="2" borderId="26" xfId="0" applyFont="1" applyFill="1" applyBorder="1" applyAlignment="1">
      <alignment horizontal="center" vertical="center"/>
    </xf>
    <xf numFmtId="3" fontId="46" fillId="41" borderId="30" xfId="11" applyFont="1" applyBorder="1">
      <alignment horizontal="right" vertical="center"/>
      <protection locked="0"/>
    </xf>
    <xf numFmtId="0" fontId="46" fillId="6" borderId="39" xfId="0" applyFont="1" applyBorder="1" applyAlignment="1">
      <alignment horizontal="left"/>
    </xf>
    <xf numFmtId="0" fontId="46" fillId="6" borderId="39" xfId="0" applyFont="1" applyBorder="1" applyAlignment="1"/>
    <xf numFmtId="3" fontId="46" fillId="13" borderId="135" xfId="3" applyNumberFormat="1" applyFont="1" applyBorder="1">
      <alignment horizontal="center" vertical="center"/>
    </xf>
    <xf numFmtId="3" fontId="46" fillId="13" borderId="134" xfId="3" applyNumberFormat="1" applyFont="1" applyBorder="1">
      <alignment horizontal="center" vertical="center"/>
    </xf>
    <xf numFmtId="0" fontId="46" fillId="0" borderId="133" xfId="0" applyFont="1" applyFill="1" applyBorder="1" applyAlignment="1">
      <alignment horizontal="left"/>
    </xf>
    <xf numFmtId="0" fontId="46" fillId="0" borderId="0" xfId="0" applyFont="1" applyFill="1" applyBorder="1" applyAlignment="1">
      <alignment horizontal="left"/>
    </xf>
    <xf numFmtId="0" fontId="21" fillId="6" borderId="113" xfId="0" applyFont="1" applyFill="1" applyBorder="1">
      <alignment vertical="center"/>
    </xf>
    <xf numFmtId="3" fontId="0" fillId="41" borderId="20" xfId="11" applyFont="1" applyBorder="1">
      <alignment horizontal="right" vertical="center"/>
      <protection locked="0"/>
    </xf>
    <xf numFmtId="3" fontId="0" fillId="41" borderId="21" xfId="11" applyFont="1" applyBorder="1">
      <alignment horizontal="right" vertical="center"/>
      <protection locked="0"/>
    </xf>
    <xf numFmtId="3" fontId="0" fillId="41" borderId="36" xfId="11" applyFont="1" applyBorder="1">
      <alignment horizontal="right" vertical="center"/>
      <protection locked="0"/>
    </xf>
    <xf numFmtId="0" fontId="0" fillId="2" borderId="0" xfId="0" applyFont="1" applyFill="1" applyBorder="1">
      <alignment vertical="center"/>
    </xf>
    <xf numFmtId="0" fontId="0" fillId="2" borderId="0" xfId="0" applyFont="1" applyFill="1">
      <alignment vertical="center"/>
    </xf>
    <xf numFmtId="0" fontId="46" fillId="6" borderId="0" xfId="0" applyFont="1" applyAlignment="1"/>
    <xf numFmtId="3" fontId="46" fillId="41" borderId="26" xfId="11" applyFont="1" applyBorder="1">
      <alignment horizontal="right" vertical="center"/>
      <protection locked="0"/>
    </xf>
    <xf numFmtId="3" fontId="46" fillId="41" borderId="22" xfId="11" applyFont="1" applyBorder="1">
      <alignment horizontal="right" vertical="center"/>
      <protection locked="0"/>
    </xf>
    <xf numFmtId="3" fontId="46" fillId="41" borderId="27" xfId="11" applyFont="1" applyBorder="1">
      <alignment horizontal="right" vertical="center"/>
      <protection locked="0"/>
    </xf>
    <xf numFmtId="0" fontId="46" fillId="6" borderId="0" xfId="0" applyFont="1" applyBorder="1" applyAlignment="1"/>
    <xf numFmtId="3" fontId="46" fillId="41" borderId="38" xfId="11" applyFont="1" applyBorder="1">
      <alignment horizontal="right" vertical="center"/>
      <protection locked="0"/>
    </xf>
    <xf numFmtId="3" fontId="46" fillId="41" borderId="23" xfId="11" applyFont="1" applyBorder="1">
      <alignment horizontal="right" vertical="center"/>
      <protection locked="0"/>
    </xf>
    <xf numFmtId="0" fontId="0" fillId="2" borderId="0" xfId="0" applyFont="1" applyFill="1" applyBorder="1" applyAlignment="1">
      <alignment vertical="center"/>
    </xf>
    <xf numFmtId="0" fontId="29" fillId="6" borderId="0" xfId="0" applyFont="1" applyFill="1" applyBorder="1" applyAlignment="1"/>
    <xf numFmtId="0" fontId="46" fillId="6" borderId="6" xfId="0" applyFont="1" applyBorder="1" applyAlignment="1"/>
    <xf numFmtId="0" fontId="46" fillId="6" borderId="29" xfId="0" applyFont="1" applyBorder="1" applyAlignment="1">
      <alignment horizontal="left" indent="1"/>
    </xf>
    <xf numFmtId="0" fontId="46" fillId="6" borderId="29" xfId="0" applyFont="1" applyBorder="1" applyAlignment="1"/>
    <xf numFmtId="0" fontId="46" fillId="0" borderId="29" xfId="0" applyFont="1" applyFill="1" applyBorder="1" applyAlignment="1"/>
    <xf numFmtId="0" fontId="46" fillId="0" borderId="29" xfId="0" applyFont="1" applyFill="1" applyBorder="1" applyAlignment="1">
      <alignment horizontal="left" indent="1"/>
    </xf>
    <xf numFmtId="0" fontId="46" fillId="0" borderId="30" xfId="0" applyFont="1" applyFill="1" applyBorder="1" applyAlignment="1">
      <alignment horizontal="left" indent="1"/>
    </xf>
    <xf numFmtId="0" fontId="46" fillId="6" borderId="2" xfId="0" applyFont="1" applyBorder="1" applyAlignment="1"/>
    <xf numFmtId="0" fontId="29" fillId="6" borderId="6" xfId="0" applyFont="1" applyFill="1" applyBorder="1" applyAlignment="1"/>
    <xf numFmtId="0" fontId="29" fillId="6" borderId="0" xfId="0" applyFont="1" applyFill="1" applyBorder="1" applyAlignment="1">
      <alignment horizontal="center"/>
    </xf>
    <xf numFmtId="3" fontId="46" fillId="41" borderId="29" xfId="11" applyFont="1" applyBorder="1">
      <alignment horizontal="right" vertical="center"/>
      <protection locked="0"/>
    </xf>
    <xf numFmtId="0" fontId="46" fillId="6" borderId="49" xfId="0" applyFont="1" applyBorder="1" applyAlignment="1"/>
    <xf numFmtId="0" fontId="0" fillId="6" borderId="26" xfId="0" applyFont="1" applyFill="1" applyBorder="1" applyAlignment="1" applyProtection="1">
      <alignment horizontal="left" vertical="center" wrapText="1" indent="1"/>
    </xf>
    <xf numFmtId="3" fontId="46" fillId="41" borderId="0" xfId="11" applyFont="1" applyBorder="1">
      <alignment horizontal="right" vertical="center"/>
      <protection locked="0"/>
    </xf>
    <xf numFmtId="0" fontId="46" fillId="6" borderId="49" xfId="0" applyFont="1" applyBorder="1" applyAlignment="1">
      <alignment horizontal="left" indent="1"/>
    </xf>
    <xf numFmtId="0" fontId="46" fillId="6" borderId="49" xfId="0" applyFont="1" applyBorder="1" applyAlignment="1">
      <alignment horizontal="left"/>
    </xf>
    <xf numFmtId="0" fontId="46" fillId="6" borderId="39" xfId="0" applyFont="1" applyBorder="1" applyAlignment="1">
      <alignment horizontal="left" indent="1"/>
    </xf>
    <xf numFmtId="3" fontId="21" fillId="6" borderId="136" xfId="30" applyFont="1" applyBorder="1">
      <alignment horizontal="right" vertical="center"/>
    </xf>
    <xf numFmtId="3" fontId="46" fillId="41" borderId="137" xfId="11" applyFont="1" applyBorder="1">
      <alignment horizontal="right" vertical="center"/>
      <protection locked="0"/>
    </xf>
    <xf numFmtId="3" fontId="21" fillId="6" borderId="138" xfId="30" applyFont="1" applyBorder="1">
      <alignment horizontal="right" vertical="center"/>
    </xf>
    <xf numFmtId="3" fontId="46" fillId="41" borderId="139" xfId="11" applyFont="1" applyBorder="1">
      <alignment horizontal="right" vertical="center"/>
      <protection locked="0"/>
    </xf>
    <xf numFmtId="0" fontId="23" fillId="6" borderId="59" xfId="0" applyFont="1" applyFill="1" applyBorder="1" applyAlignment="1" applyProtection="1">
      <alignment horizontal="center" vertical="center" wrapText="1"/>
    </xf>
    <xf numFmtId="3" fontId="46" fillId="41" borderId="47" xfId="11" applyFont="1" applyBorder="1">
      <alignment horizontal="right" vertical="center"/>
      <protection locked="0"/>
    </xf>
    <xf numFmtId="3" fontId="46" fillId="41" borderId="48" xfId="11" applyFont="1" applyBorder="1">
      <alignment horizontal="right" vertical="center"/>
      <protection locked="0"/>
    </xf>
    <xf numFmtId="3" fontId="46" fillId="6" borderId="32" xfId="30" applyFont="1" applyBorder="1">
      <alignment horizontal="right" vertical="center"/>
    </xf>
    <xf numFmtId="0" fontId="46" fillId="46" borderId="42" xfId="3" applyFont="1" applyFill="1" applyBorder="1">
      <alignment horizontal="center" vertical="center"/>
    </xf>
    <xf numFmtId="0" fontId="46" fillId="0" borderId="29" xfId="0" applyFont="1" applyFill="1" applyBorder="1" applyAlignment="1">
      <alignment horizontal="left" indent="2"/>
    </xf>
    <xf numFmtId="0" fontId="46" fillId="13" borderId="21" xfId="3" applyFont="1" applyBorder="1">
      <alignment horizontal="center" vertical="center"/>
    </xf>
    <xf numFmtId="0" fontId="46" fillId="13" borderId="36" xfId="3" applyFont="1" applyBorder="1">
      <alignment horizontal="center" vertical="center"/>
    </xf>
    <xf numFmtId="3" fontId="46" fillId="6" borderId="22" xfId="30" applyFont="1" applyBorder="1">
      <alignment horizontal="right" vertical="center"/>
    </xf>
    <xf numFmtId="3" fontId="46" fillId="6" borderId="57" xfId="30" applyFont="1" applyBorder="1">
      <alignment horizontal="right" vertical="center"/>
    </xf>
    <xf numFmtId="3" fontId="46" fillId="41" borderId="36" xfId="11" applyFont="1" applyBorder="1">
      <alignment horizontal="right" vertical="center"/>
      <protection locked="0"/>
    </xf>
    <xf numFmtId="3" fontId="46" fillId="41" borderId="56" xfId="11" applyFont="1" applyBorder="1">
      <alignment horizontal="right" vertical="center"/>
      <protection locked="0"/>
    </xf>
    <xf numFmtId="3" fontId="46" fillId="41" borderId="21" xfId="11" applyFont="1" applyBorder="1">
      <alignment horizontal="right" vertical="center"/>
      <protection locked="0"/>
    </xf>
    <xf numFmtId="3" fontId="46" fillId="41" borderId="53" xfId="11" applyFont="1" applyBorder="1">
      <alignment horizontal="right" vertical="center"/>
      <protection locked="0"/>
    </xf>
    <xf numFmtId="3" fontId="46" fillId="41" borderId="21" xfId="11" quotePrefix="1" applyFont="1" applyBorder="1">
      <alignment horizontal="right" vertical="center"/>
      <protection locked="0"/>
    </xf>
    <xf numFmtId="0" fontId="23" fillId="6" borderId="2" xfId="0" applyFont="1" applyFill="1" applyBorder="1" applyAlignment="1" applyProtection="1">
      <alignment vertical="center"/>
    </xf>
    <xf numFmtId="0" fontId="0" fillId="6" borderId="50" xfId="0" applyFont="1" applyFill="1" applyBorder="1" applyAlignment="1" applyProtection="1">
      <alignment horizontal="left" vertical="center"/>
    </xf>
    <xf numFmtId="0" fontId="23" fillId="6" borderId="145" xfId="0" applyFont="1" applyFill="1" applyBorder="1" applyAlignment="1" applyProtection="1">
      <alignment vertical="center"/>
    </xf>
    <xf numFmtId="0" fontId="0" fillId="6" borderId="123" xfId="0" applyFont="1" applyFill="1" applyBorder="1" applyAlignment="1" applyProtection="1">
      <alignment horizontal="left" vertical="center"/>
    </xf>
    <xf numFmtId="0" fontId="0" fillId="6" borderId="146" xfId="0" applyFont="1" applyFill="1" applyBorder="1" applyAlignment="1" applyProtection="1">
      <alignment horizontal="left" vertical="center"/>
    </xf>
    <xf numFmtId="0" fontId="23" fillId="6" borderId="109" xfId="0" applyFont="1" applyFill="1" applyBorder="1" applyAlignment="1" applyProtection="1">
      <alignment horizontal="center" vertical="center" wrapText="1"/>
    </xf>
    <xf numFmtId="0" fontId="19" fillId="6" borderId="142" xfId="4" applyFont="1" applyFill="1" applyBorder="1" applyAlignment="1"/>
    <xf numFmtId="0" fontId="20" fillId="6" borderId="114" xfId="4" applyFont="1" applyFill="1" applyBorder="1" applyAlignment="1"/>
    <xf numFmtId="0" fontId="21" fillId="6" borderId="143" xfId="0" applyFont="1" applyFill="1" applyBorder="1">
      <alignment vertical="center"/>
    </xf>
    <xf numFmtId="0" fontId="26" fillId="6" borderId="122" xfId="116" applyFill="1" applyBorder="1" applyAlignment="1" applyProtection="1">
      <alignment horizontal="left"/>
    </xf>
    <xf numFmtId="0" fontId="21" fillId="6" borderId="113" xfId="0" applyFont="1" applyFill="1" applyBorder="1" applyAlignment="1" applyProtection="1"/>
    <xf numFmtId="0" fontId="21" fillId="13" borderId="112" xfId="0" applyFont="1" applyFill="1" applyBorder="1" applyAlignment="1">
      <alignment vertical="center"/>
    </xf>
    <xf numFmtId="0" fontId="0" fillId="6" borderId="128" xfId="0" applyFont="1" applyFill="1" applyBorder="1" applyAlignment="1" applyProtection="1">
      <alignment horizontal="left" vertical="center"/>
    </xf>
    <xf numFmtId="0" fontId="23" fillId="6" borderId="131" xfId="0" applyFont="1" applyFill="1" applyBorder="1" applyAlignment="1" applyProtection="1">
      <alignment vertical="center"/>
    </xf>
    <xf numFmtId="0" fontId="21" fillId="6" borderId="141" xfId="0" applyFont="1" applyFill="1" applyBorder="1" applyAlignment="1">
      <alignment vertical="center"/>
    </xf>
    <xf numFmtId="0" fontId="54" fillId="6" borderId="141" xfId="0" applyFont="1" applyBorder="1" applyAlignment="1"/>
    <xf numFmtId="0" fontId="46" fillId="6" borderId="141" xfId="0" applyFont="1" applyBorder="1" applyAlignment="1"/>
    <xf numFmtId="0" fontId="46" fillId="46" borderId="22" xfId="3" applyFont="1" applyFill="1" applyBorder="1">
      <alignment horizontal="center" vertical="center"/>
    </xf>
    <xf numFmtId="0" fontId="46" fillId="46" borderId="33" xfId="3" applyFont="1" applyFill="1" applyBorder="1">
      <alignment horizontal="center" vertical="center"/>
    </xf>
    <xf numFmtId="3" fontId="46" fillId="13" borderId="33" xfId="3" applyNumberFormat="1" applyFont="1" applyBorder="1">
      <alignment horizontal="center" vertical="center"/>
    </xf>
    <xf numFmtId="0" fontId="21" fillId="6" borderId="21" xfId="2" applyFont="1" applyFill="1" applyBorder="1">
      <alignment horizontal="center" vertical="center"/>
    </xf>
    <xf numFmtId="0" fontId="24" fillId="0" borderId="29" xfId="0" applyFont="1" applyFill="1" applyBorder="1" applyAlignment="1">
      <alignment horizontal="left" indent="2"/>
    </xf>
    <xf numFmtId="3" fontId="46" fillId="13" borderId="40" xfId="3" applyNumberFormat="1" applyFont="1" applyBorder="1">
      <alignment horizontal="center" vertical="center"/>
    </xf>
    <xf numFmtId="0" fontId="21" fillId="6" borderId="22" xfId="2" applyFont="1" applyFill="1" applyBorder="1">
      <alignment horizontal="center" vertical="center"/>
    </xf>
    <xf numFmtId="0" fontId="21" fillId="2" borderId="141" xfId="0" applyFont="1" applyFill="1" applyBorder="1">
      <alignment vertical="center"/>
    </xf>
    <xf numFmtId="0" fontId="23" fillId="2" borderId="0" xfId="0" applyFont="1" applyFill="1" applyBorder="1" applyAlignment="1">
      <alignment vertical="center"/>
    </xf>
    <xf numFmtId="0" fontId="23" fillId="6" borderId="140" xfId="0" applyFont="1" applyFill="1" applyBorder="1" applyAlignment="1" applyProtection="1">
      <alignment horizontal="center" vertical="center" wrapText="1"/>
    </xf>
    <xf numFmtId="0" fontId="0" fillId="2" borderId="141" xfId="0" applyFont="1" applyFill="1" applyBorder="1">
      <alignment vertical="center"/>
    </xf>
    <xf numFmtId="3" fontId="0" fillId="6" borderId="144" xfId="30" applyFont="1" applyBorder="1">
      <alignment horizontal="right" vertical="center"/>
    </xf>
    <xf numFmtId="3" fontId="0" fillId="6" borderId="109" xfId="30" applyFont="1" applyBorder="1">
      <alignment horizontal="right" vertical="center"/>
    </xf>
    <xf numFmtId="0" fontId="46" fillId="6" borderId="0" xfId="0" applyFont="1" applyBorder="1" applyAlignment="1">
      <alignment vertical="center" wrapText="1"/>
    </xf>
    <xf numFmtId="3" fontId="0" fillId="41" borderId="33" xfId="11" applyFont="1" applyBorder="1">
      <alignment horizontal="right" vertical="center"/>
      <protection locked="0"/>
    </xf>
    <xf numFmtId="3" fontId="46" fillId="41" borderId="42" xfId="11" applyFont="1" applyBorder="1">
      <alignment horizontal="right" vertical="center"/>
      <protection locked="0"/>
    </xf>
    <xf numFmtId="0" fontId="21" fillId="6" borderId="33" xfId="2" applyFont="1" applyFill="1" applyBorder="1">
      <alignment horizontal="center" vertical="center"/>
    </xf>
    <xf numFmtId="0" fontId="23" fillId="6" borderId="141" xfId="0" applyFont="1" applyFill="1" applyBorder="1" applyAlignment="1">
      <alignment vertical="center" wrapText="1"/>
    </xf>
    <xf numFmtId="0" fontId="23" fillId="6" borderId="114" xfId="0" applyFont="1" applyFill="1" applyBorder="1" applyAlignment="1">
      <alignment horizontal="left" vertical="center" wrapText="1"/>
    </xf>
    <xf numFmtId="0" fontId="24" fillId="0" borderId="30" xfId="0" applyFont="1" applyFill="1" applyBorder="1" applyAlignment="1">
      <alignment horizontal="left" indent="1"/>
    </xf>
    <xf numFmtId="0" fontId="38" fillId="6" borderId="141" xfId="0" applyFont="1" applyBorder="1" applyAlignment="1"/>
    <xf numFmtId="0" fontId="26" fillId="6" borderId="0" xfId="116" applyFont="1" applyFill="1" applyBorder="1" applyAlignment="1" applyProtection="1">
      <alignment horizontal="left" vertical="center"/>
    </xf>
    <xf numFmtId="0" fontId="19" fillId="0" borderId="142" xfId="4" applyFont="1" applyFill="1" applyBorder="1" applyAlignment="1" applyProtection="1"/>
    <xf numFmtId="0" fontId="0" fillId="6" borderId="131" xfId="0" applyFill="1" applyBorder="1" applyAlignment="1"/>
    <xf numFmtId="0" fontId="0" fillId="6" borderId="141" xfId="0" applyFont="1" applyFill="1" applyBorder="1" applyAlignment="1"/>
    <xf numFmtId="0" fontId="21" fillId="6" borderId="141" xfId="0" applyFont="1" applyFill="1" applyBorder="1" applyAlignment="1"/>
    <xf numFmtId="0" fontId="0" fillId="6" borderId="141" xfId="0" applyFill="1" applyBorder="1" applyAlignment="1"/>
    <xf numFmtId="0" fontId="0" fillId="6" borderId="127" xfId="0" applyFill="1" applyBorder="1" applyAlignment="1"/>
    <xf numFmtId="0" fontId="46" fillId="6" borderId="49" xfId="0" applyFont="1" applyBorder="1" applyAlignment="1">
      <alignment vertical="top" wrapText="1"/>
    </xf>
    <xf numFmtId="0" fontId="46" fillId="6" borderId="0" xfId="0" applyFont="1" applyBorder="1" applyAlignment="1">
      <alignment vertical="top" wrapText="1"/>
    </xf>
    <xf numFmtId="0" fontId="46" fillId="6" borderId="30" xfId="0" applyFont="1" applyBorder="1" applyAlignment="1">
      <alignment wrapText="1"/>
    </xf>
    <xf numFmtId="3" fontId="21" fillId="6" borderId="87" xfId="30" applyFont="1" applyBorder="1">
      <alignment horizontal="right" vertical="center"/>
    </xf>
    <xf numFmtId="3" fontId="21" fillId="6" borderId="40" xfId="30" applyFont="1" applyBorder="1">
      <alignment horizontal="right" vertical="center"/>
    </xf>
    <xf numFmtId="0" fontId="46" fillId="6" borderId="30" xfId="0" applyFont="1" applyBorder="1" applyAlignment="1">
      <alignment vertical="top" wrapText="1"/>
    </xf>
    <xf numFmtId="3" fontId="46" fillId="41" borderId="147" xfId="11" applyFont="1" applyBorder="1">
      <alignment horizontal="right" vertical="center"/>
      <protection locked="0"/>
    </xf>
    <xf numFmtId="3" fontId="46" fillId="41" borderId="148" xfId="11" applyFont="1" applyBorder="1">
      <alignment horizontal="right" vertical="center"/>
      <protection locked="0"/>
    </xf>
    <xf numFmtId="3" fontId="46" fillId="41" borderId="149" xfId="11" applyFont="1" applyBorder="1">
      <alignment horizontal="right" vertical="center"/>
      <protection locked="0"/>
    </xf>
    <xf numFmtId="3" fontId="46" fillId="41" borderId="138" xfId="11" applyFont="1" applyBorder="1">
      <alignment horizontal="right" vertical="center"/>
      <protection locked="0"/>
    </xf>
    <xf numFmtId="0" fontId="46" fillId="46" borderId="150" xfId="3" applyFont="1" applyFill="1" applyBorder="1">
      <alignment horizontal="center" vertical="center"/>
    </xf>
    <xf numFmtId="0" fontId="0" fillId="2" borderId="131" xfId="0" applyFill="1" applyBorder="1">
      <alignment vertical="center"/>
    </xf>
    <xf numFmtId="0" fontId="0" fillId="2" borderId="141" xfId="0" applyFill="1" applyBorder="1">
      <alignment vertical="center"/>
    </xf>
    <xf numFmtId="0" fontId="0" fillId="2" borderId="127" xfId="0" applyFill="1" applyBorder="1">
      <alignment vertical="center"/>
    </xf>
    <xf numFmtId="0" fontId="19" fillId="2" borderId="142" xfId="4" applyFont="1" applyFill="1" applyBorder="1" applyAlignment="1" applyProtection="1"/>
    <xf numFmtId="0" fontId="0" fillId="2" borderId="143" xfId="0" applyFill="1" applyBorder="1">
      <alignment vertical="center"/>
    </xf>
    <xf numFmtId="0" fontId="21" fillId="6" borderId="40" xfId="2" applyFont="1" applyFill="1" applyBorder="1">
      <alignment horizontal="center" vertical="center"/>
    </xf>
    <xf numFmtId="3" fontId="23" fillId="6" borderId="20" xfId="30" applyFont="1" applyBorder="1">
      <alignment horizontal="right" vertical="center"/>
    </xf>
    <xf numFmtId="3" fontId="23" fillId="13" borderId="20" xfId="3" applyNumberFormat="1" applyFont="1" applyBorder="1">
      <alignment horizontal="center" vertical="center"/>
    </xf>
    <xf numFmtId="3" fontId="23" fillId="6" borderId="32" xfId="30" applyFont="1" applyBorder="1">
      <alignment horizontal="right" vertical="center"/>
    </xf>
    <xf numFmtId="3" fontId="23" fillId="13" borderId="21" xfId="3" applyNumberFormat="1" applyFont="1" applyBorder="1">
      <alignment horizontal="center" vertical="center"/>
    </xf>
    <xf numFmtId="0" fontId="21" fillId="13" borderId="22" xfId="3" applyFont="1" applyBorder="1">
      <alignment horizontal="center" vertical="center"/>
    </xf>
    <xf numFmtId="0" fontId="46" fillId="6" borderId="132" xfId="0" applyFont="1" applyBorder="1" applyAlignment="1">
      <alignment horizontal="left" indent="1"/>
    </xf>
    <xf numFmtId="3" fontId="46" fillId="6" borderId="40" xfId="30" applyFont="1" applyBorder="1">
      <alignment horizontal="right" vertical="center"/>
    </xf>
    <xf numFmtId="3" fontId="46" fillId="6" borderId="23" xfId="30" applyFont="1" applyBorder="1">
      <alignment horizontal="right" vertical="center"/>
    </xf>
    <xf numFmtId="0" fontId="46" fillId="0" borderId="29" xfId="0" applyFont="1" applyFill="1" applyBorder="1" applyAlignment="1">
      <alignment horizontal="left" wrapText="1" indent="1"/>
    </xf>
    <xf numFmtId="3" fontId="46" fillId="13" borderId="38" xfId="3" applyNumberFormat="1" applyFont="1" applyBorder="1">
      <alignment horizontal="center" vertical="center"/>
    </xf>
    <xf numFmtId="3" fontId="46" fillId="13" borderId="41" xfId="3" applyNumberFormat="1" applyFont="1" applyBorder="1">
      <alignment horizontal="center" vertical="center"/>
    </xf>
    <xf numFmtId="3" fontId="46" fillId="6" borderId="25" xfId="30" applyFont="1" applyBorder="1">
      <alignment horizontal="right" vertical="center"/>
    </xf>
    <xf numFmtId="3" fontId="46" fillId="13" borderId="23" xfId="3" applyNumberFormat="1" applyFont="1" applyBorder="1">
      <alignment horizontal="center" vertical="center"/>
    </xf>
    <xf numFmtId="0" fontId="23" fillId="2" borderId="141" xfId="0" applyFont="1" applyFill="1" applyBorder="1" applyAlignment="1">
      <alignment vertical="center"/>
    </xf>
    <xf numFmtId="0" fontId="23" fillId="13" borderId="21" xfId="3" applyFont="1" applyBorder="1">
      <alignment horizontal="center" vertical="center"/>
    </xf>
    <xf numFmtId="0" fontId="23" fillId="13" borderId="21" xfId="3" applyFont="1" applyBorder="1" applyAlignment="1">
      <alignment horizontal="center" vertical="center"/>
    </xf>
    <xf numFmtId="0" fontId="21" fillId="2" borderId="29" xfId="0" applyFont="1" applyFill="1" applyBorder="1" applyAlignment="1">
      <alignment horizontal="left" vertical="center" indent="1"/>
    </xf>
    <xf numFmtId="0" fontId="21" fillId="2" borderId="29" xfId="0" applyFont="1" applyFill="1" applyBorder="1" applyAlignment="1">
      <alignment vertical="center"/>
    </xf>
    <xf numFmtId="0" fontId="21" fillId="2" borderId="30" xfId="0" applyFont="1" applyFill="1" applyBorder="1" applyAlignment="1">
      <alignment horizontal="left" vertical="center" indent="1"/>
    </xf>
    <xf numFmtId="3" fontId="46" fillId="13" borderId="26" xfId="3" applyNumberFormat="1" applyFont="1" applyBorder="1">
      <alignment horizontal="center" vertical="center"/>
    </xf>
    <xf numFmtId="0" fontId="23" fillId="13" borderId="20" xfId="3" applyFont="1" applyBorder="1" applyAlignment="1">
      <alignment horizontal="center" vertical="center"/>
    </xf>
    <xf numFmtId="9" fontId="46" fillId="6" borderId="21" xfId="34" applyFont="1" applyBorder="1" applyAlignment="1">
      <alignment horizontal="center" vertical="center"/>
    </xf>
    <xf numFmtId="9" fontId="46" fillId="6" borderId="22" xfId="34" applyFont="1" applyBorder="1" applyAlignment="1">
      <alignment horizontal="center" vertical="center"/>
    </xf>
    <xf numFmtId="0" fontId="21" fillId="2" borderId="143" xfId="0" applyFont="1" applyFill="1" applyBorder="1">
      <alignment vertical="center"/>
    </xf>
    <xf numFmtId="0" fontId="21" fillId="2" borderId="28" xfId="0" applyFont="1" applyFill="1" applyBorder="1" applyAlignment="1">
      <alignment vertical="center"/>
    </xf>
    <xf numFmtId="3" fontId="46" fillId="13" borderId="20" xfId="3" applyNumberFormat="1" applyFont="1" applyBorder="1">
      <alignment horizontal="center" vertical="center"/>
    </xf>
    <xf numFmtId="3" fontId="46" fillId="13" borderId="32" xfId="3" applyNumberFormat="1" applyFont="1" applyBorder="1">
      <alignment horizontal="center" vertical="center"/>
    </xf>
    <xf numFmtId="3" fontId="23" fillId="13" borderId="32" xfId="3" applyNumberFormat="1" applyFont="1" applyBorder="1">
      <alignment horizontal="center" vertical="center"/>
    </xf>
    <xf numFmtId="0" fontId="23" fillId="13" borderId="36" xfId="3" applyFont="1" applyBorder="1">
      <alignment horizontal="center" vertical="center"/>
    </xf>
    <xf numFmtId="0" fontId="23" fillId="6" borderId="144" xfId="0" applyFont="1" applyFill="1" applyBorder="1" applyAlignment="1" applyProtection="1">
      <alignment horizontal="center" vertical="center" wrapText="1"/>
    </xf>
    <xf numFmtId="0" fontId="23" fillId="6" borderId="108" xfId="0" applyFont="1" applyFill="1" applyBorder="1" applyAlignment="1" applyProtection="1">
      <alignment horizontal="center" vertical="center" wrapText="1"/>
    </xf>
    <xf numFmtId="9" fontId="46" fillId="6" borderId="22" xfId="34" applyNumberFormat="1" applyFont="1" applyBorder="1" applyAlignment="1">
      <alignment horizontal="center" vertical="center"/>
    </xf>
    <xf numFmtId="0" fontId="46" fillId="6" borderId="49" xfId="0" applyFont="1" applyFill="1" applyBorder="1" applyAlignment="1"/>
    <xf numFmtId="0" fontId="46" fillId="6" borderId="131" xfId="0" applyFont="1" applyFill="1" applyBorder="1" applyAlignment="1"/>
    <xf numFmtId="9" fontId="46" fillId="6" borderId="36" xfId="34" applyFont="1" applyBorder="1" applyAlignment="1">
      <alignment horizontal="center" vertical="center"/>
    </xf>
    <xf numFmtId="0" fontId="23" fillId="13" borderId="36" xfId="3" applyFont="1" applyBorder="1" applyAlignment="1">
      <alignment horizontal="center" vertical="center"/>
    </xf>
    <xf numFmtId="0" fontId="21" fillId="6" borderId="26" xfId="2" applyFont="1" applyFill="1" applyBorder="1">
      <alignment horizontal="center" vertical="center"/>
    </xf>
    <xf numFmtId="0" fontId="23" fillId="13" borderId="38" xfId="3" applyFont="1" applyBorder="1">
      <alignment horizontal="center"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24" fillId="6" borderId="49" xfId="0" applyFont="1" applyFill="1" applyBorder="1" applyAlignment="1">
      <alignment vertical="center" wrapText="1"/>
    </xf>
    <xf numFmtId="0" fontId="0" fillId="6" borderId="0" xfId="0" applyFont="1" applyFill="1" applyBorder="1" applyAlignment="1">
      <alignment vertical="center" wrapText="1"/>
    </xf>
    <xf numFmtId="0" fontId="24" fillId="6" borderId="30" xfId="0" applyFont="1" applyFill="1" applyBorder="1" applyAlignment="1">
      <alignment vertical="center" wrapText="1"/>
    </xf>
    <xf numFmtId="0" fontId="38" fillId="6" borderId="141" xfId="0" applyFont="1" applyBorder="1" applyAlignment="1">
      <alignment horizontal="center" vertical="center"/>
    </xf>
    <xf numFmtId="0" fontId="46" fillId="0" borderId="141" xfId="0" applyFont="1" applyFill="1" applyBorder="1" applyAlignment="1">
      <alignment horizontal="left"/>
    </xf>
    <xf numFmtId="3" fontId="46" fillId="46" borderId="20" xfId="30" applyFont="1" applyFill="1" applyBorder="1">
      <alignment horizontal="right" vertical="center"/>
    </xf>
    <xf numFmtId="3" fontId="46" fillId="46" borderId="21" xfId="11" applyFont="1" applyFill="1" applyBorder="1">
      <alignment horizontal="right" vertical="center"/>
      <protection locked="0"/>
    </xf>
    <xf numFmtId="3" fontId="46" fillId="46" borderId="40" xfId="11" applyFont="1" applyFill="1" applyBorder="1">
      <alignment horizontal="right" vertical="center"/>
      <protection locked="0"/>
    </xf>
    <xf numFmtId="3" fontId="46" fillId="46" borderId="21" xfId="30" applyFont="1" applyFill="1" applyBorder="1">
      <alignment horizontal="right" vertical="center"/>
    </xf>
    <xf numFmtId="3" fontId="46" fillId="46" borderId="22" xfId="11" applyFont="1" applyFill="1" applyBorder="1">
      <alignment horizontal="right" vertical="center"/>
      <protection locked="0"/>
    </xf>
    <xf numFmtId="0" fontId="35" fillId="13" borderId="21" xfId="3" applyFont="1" applyBorder="1">
      <alignment horizontal="center" vertical="center"/>
    </xf>
    <xf numFmtId="0" fontId="35" fillId="13" borderId="22" xfId="3" applyFont="1" applyBorder="1">
      <alignment horizontal="center" vertical="center"/>
    </xf>
    <xf numFmtId="0" fontId="35" fillId="46" borderId="47" xfId="3" applyFont="1" applyFill="1" applyBorder="1">
      <alignment horizontal="center" vertical="center"/>
    </xf>
    <xf numFmtId="3" fontId="35" fillId="13" borderId="47" xfId="3" applyNumberFormat="1" applyFont="1" applyBorder="1">
      <alignment horizontal="center" vertical="center"/>
    </xf>
    <xf numFmtId="3" fontId="35" fillId="13" borderId="22" xfId="3" applyNumberFormat="1" applyFont="1" applyBorder="1">
      <alignment horizontal="center" vertical="center"/>
    </xf>
    <xf numFmtId="0" fontId="35" fillId="46" borderId="20" xfId="3" applyFont="1" applyFill="1" applyBorder="1">
      <alignment horizontal="center" vertical="center"/>
    </xf>
    <xf numFmtId="0" fontId="46" fillId="0" borderId="141" xfId="0" applyFont="1" applyFill="1" applyBorder="1" applyAlignment="1"/>
    <xf numFmtId="0" fontId="35" fillId="46" borderId="129" xfId="3" applyFont="1" applyFill="1" applyBorder="1">
      <alignment horizontal="center" vertical="center"/>
    </xf>
    <xf numFmtId="3" fontId="46" fillId="41" borderId="129" xfId="11" applyFont="1" applyBorder="1">
      <alignment horizontal="right" vertical="center"/>
      <protection locked="0"/>
    </xf>
    <xf numFmtId="3" fontId="46" fillId="13" borderId="130" xfId="3" applyNumberFormat="1" applyFont="1" applyBorder="1">
      <alignment horizontal="center" vertical="center"/>
    </xf>
    <xf numFmtId="3" fontId="46" fillId="41" borderId="134" xfId="11" applyFont="1" applyBorder="1">
      <alignment horizontal="right" vertical="center"/>
      <protection locked="0"/>
    </xf>
    <xf numFmtId="0" fontId="38" fillId="6" borderId="144" xfId="0" applyFont="1" applyBorder="1" applyAlignment="1">
      <alignment horizontal="center" vertical="center" wrapText="1"/>
    </xf>
    <xf numFmtId="0" fontId="0" fillId="0" borderId="27" xfId="0" applyFill="1" applyBorder="1" applyAlignment="1" applyProtection="1">
      <alignment horizontal="center" vertical="center"/>
    </xf>
    <xf numFmtId="49" fontId="0" fillId="41" borderId="22" xfId="19" applyFont="1" applyBorder="1" applyAlignment="1">
      <alignment vertical="center"/>
      <protection locked="0"/>
    </xf>
    <xf numFmtId="10" fontId="46" fillId="41" borderId="21" xfId="14" applyFont="1" applyBorder="1">
      <alignment horizontal="right" vertical="center"/>
      <protection locked="0"/>
    </xf>
    <xf numFmtId="10" fontId="46" fillId="41" borderId="22" xfId="14" applyFont="1" applyBorder="1">
      <alignment horizontal="right" vertical="center"/>
      <protection locked="0"/>
    </xf>
    <xf numFmtId="3" fontId="46" fillId="6" borderId="26" xfId="30" applyFont="1" applyBorder="1">
      <alignment horizontal="right" vertical="center"/>
    </xf>
    <xf numFmtId="0" fontId="46" fillId="46" borderId="26" xfId="3" applyFont="1" applyFill="1" applyBorder="1">
      <alignment horizontal="center" vertical="center"/>
    </xf>
    <xf numFmtId="0" fontId="46" fillId="13" borderId="26" xfId="3" applyFont="1" applyBorder="1">
      <alignment horizontal="center" vertical="center"/>
    </xf>
    <xf numFmtId="0" fontId="21" fillId="6" borderId="21" xfId="2" applyBorder="1">
      <alignment horizontal="center" vertical="center"/>
    </xf>
    <xf numFmtId="0" fontId="21" fillId="6" borderId="22" xfId="2" applyBorder="1">
      <alignment horizontal="center" vertical="center"/>
    </xf>
    <xf numFmtId="0" fontId="25" fillId="6" borderId="144" xfId="0" applyFont="1" applyBorder="1" applyAlignment="1">
      <alignment horizontal="center" vertical="center" wrapText="1"/>
    </xf>
    <xf numFmtId="3" fontId="46" fillId="6" borderId="38" xfId="30" applyFont="1" applyBorder="1">
      <alignment horizontal="right" vertical="center"/>
    </xf>
    <xf numFmtId="0" fontId="25" fillId="6" borderId="109" xfId="0" applyFont="1" applyBorder="1" applyAlignment="1">
      <alignment horizontal="center" vertical="center" wrapText="1"/>
    </xf>
    <xf numFmtId="0" fontId="21" fillId="6" borderId="36" xfId="2" applyBorder="1">
      <alignment horizontal="center" vertical="center"/>
    </xf>
    <xf numFmtId="0" fontId="21" fillId="6" borderId="33" xfId="2" applyBorder="1">
      <alignment horizontal="center" vertical="center"/>
    </xf>
    <xf numFmtId="0" fontId="46" fillId="46" borderId="32" xfId="3" applyFont="1" applyFill="1" applyBorder="1">
      <alignment horizontal="center" vertical="center"/>
    </xf>
    <xf numFmtId="0" fontId="35" fillId="46" borderId="23" xfId="3" applyFont="1" applyFill="1" applyBorder="1">
      <alignment horizontal="center" vertical="center"/>
    </xf>
    <xf numFmtId="0" fontId="35" fillId="46" borderId="144" xfId="3" applyFont="1" applyFill="1" applyBorder="1">
      <alignment horizontal="center" vertical="center"/>
    </xf>
    <xf numFmtId="0" fontId="25" fillId="6" borderId="144" xfId="0" applyFont="1" applyFill="1" applyBorder="1" applyAlignment="1" applyProtection="1">
      <alignment horizontal="center" vertical="center" wrapText="1"/>
    </xf>
    <xf numFmtId="0" fontId="35" fillId="46" borderId="26" xfId="3" applyFont="1" applyFill="1" applyBorder="1">
      <alignment horizontal="center" vertical="center"/>
    </xf>
    <xf numFmtId="3" fontId="21" fillId="6" borderId="27" xfId="30" applyFont="1" applyBorder="1">
      <alignment horizontal="right" vertical="center"/>
    </xf>
    <xf numFmtId="0" fontId="25" fillId="6" borderId="109" xfId="0" applyFont="1" applyFill="1" applyBorder="1" applyAlignment="1" applyProtection="1">
      <alignment horizontal="center" vertical="center" wrapText="1"/>
    </xf>
    <xf numFmtId="3" fontId="0" fillId="41" borderId="28" xfId="11" applyFont="1" applyBorder="1">
      <alignment horizontal="right" vertical="center"/>
      <protection locked="0"/>
    </xf>
    <xf numFmtId="3" fontId="0" fillId="41" borderId="29" xfId="11" applyFont="1" applyBorder="1">
      <alignment horizontal="right" vertical="center"/>
      <protection locked="0"/>
    </xf>
    <xf numFmtId="3" fontId="0" fillId="41" borderId="39" xfId="11" applyFont="1" applyBorder="1">
      <alignment horizontal="right" vertical="center"/>
      <protection locked="0"/>
    </xf>
    <xf numFmtId="0" fontId="0" fillId="6" borderId="29" xfId="0" applyFont="1" applyFill="1" applyBorder="1" applyAlignment="1" applyProtection="1">
      <alignment horizontal="left" vertical="center"/>
    </xf>
    <xf numFmtId="0" fontId="38" fillId="6" borderId="109" xfId="0" applyFont="1" applyBorder="1" applyAlignment="1">
      <alignment horizontal="center" vertical="center" wrapText="1"/>
    </xf>
    <xf numFmtId="0" fontId="38" fillId="6" borderId="114" xfId="0" applyFont="1" applyBorder="1" applyAlignment="1">
      <alignment horizontal="center" vertical="center" wrapText="1"/>
    </xf>
    <xf numFmtId="0" fontId="38" fillId="6" borderId="114" xfId="0" applyFont="1" applyBorder="1" applyAlignment="1">
      <alignment horizontal="left" vertical="center" wrapText="1"/>
    </xf>
    <xf numFmtId="0" fontId="19" fillId="2" borderId="2" xfId="0" applyFont="1" applyFill="1" applyBorder="1" applyAlignment="1" applyProtection="1"/>
    <xf numFmtId="0" fontId="23" fillId="6" borderId="0" xfId="0" applyFont="1" applyFill="1" applyBorder="1">
      <alignment vertical="center"/>
    </xf>
    <xf numFmtId="0" fontId="0" fillId="6" borderId="0" xfId="0" applyFont="1" applyBorder="1" applyAlignment="1">
      <alignment vertical="center" wrapText="1"/>
    </xf>
    <xf numFmtId="0" fontId="23" fillId="6" borderId="114" xfId="0" applyFont="1" applyBorder="1" applyAlignment="1">
      <alignment vertical="center" wrapText="1"/>
    </xf>
    <xf numFmtId="0" fontId="0" fillId="6" borderId="28" xfId="0" applyFont="1" applyBorder="1" applyAlignment="1">
      <alignment vertical="center" wrapText="1"/>
    </xf>
    <xf numFmtId="0" fontId="0" fillId="6" borderId="29" xfId="0" applyFont="1" applyBorder="1" applyAlignment="1">
      <alignment vertical="center" wrapText="1"/>
    </xf>
    <xf numFmtId="3" fontId="46" fillId="6" borderId="112" xfId="30" applyFont="1" applyBorder="1">
      <alignment horizontal="right" vertical="center"/>
    </xf>
    <xf numFmtId="0" fontId="0" fillId="2" borderId="114" xfId="0" applyFont="1" applyFill="1" applyBorder="1">
      <alignment vertical="center"/>
    </xf>
    <xf numFmtId="0" fontId="0" fillId="6" borderId="6" xfId="0" applyFont="1" applyFill="1" applyBorder="1" applyAlignment="1"/>
    <xf numFmtId="0" fontId="19" fillId="2" borderId="142" xfId="0" applyFont="1" applyFill="1" applyBorder="1" applyAlignment="1" applyProtection="1"/>
    <xf numFmtId="0" fontId="0" fillId="6" borderId="143" xfId="0" applyFont="1" applyFill="1" applyBorder="1">
      <alignment vertical="center"/>
    </xf>
    <xf numFmtId="0" fontId="0" fillId="6" borderId="6" xfId="0" applyFont="1" applyFill="1" applyBorder="1">
      <alignment vertical="center"/>
    </xf>
    <xf numFmtId="0" fontId="0" fillId="2" borderId="127" xfId="0" applyFont="1" applyFill="1" applyBorder="1">
      <alignment vertical="center"/>
    </xf>
    <xf numFmtId="0" fontId="19" fillId="50" borderId="142" xfId="0" applyFont="1" applyFill="1" applyBorder="1" applyAlignment="1" applyProtection="1"/>
    <xf numFmtId="0" fontId="19" fillId="50" borderId="114" xfId="0" applyFont="1" applyFill="1" applyBorder="1" applyAlignment="1"/>
    <xf numFmtId="0" fontId="21" fillId="50" borderId="114" xfId="0" applyFont="1" applyFill="1" applyBorder="1">
      <alignment vertical="center"/>
    </xf>
    <xf numFmtId="0" fontId="0" fillId="50" borderId="114" xfId="0" applyFont="1" applyFill="1" applyBorder="1">
      <alignment vertical="center"/>
    </xf>
    <xf numFmtId="0" fontId="0" fillId="50" borderId="143" xfId="0" applyFont="1" applyFill="1" applyBorder="1">
      <alignment vertical="center"/>
    </xf>
    <xf numFmtId="0" fontId="0" fillId="2" borderId="30" xfId="0" applyFill="1" applyBorder="1">
      <alignment vertical="center"/>
    </xf>
    <xf numFmtId="0" fontId="0" fillId="50" borderId="114" xfId="0" applyFont="1" applyFill="1" applyBorder="1" applyAlignment="1">
      <alignment horizontal="center" vertical="center"/>
    </xf>
    <xf numFmtId="0" fontId="0" fillId="6" borderId="0" xfId="0" applyFont="1" applyFill="1" applyBorder="1" applyAlignment="1">
      <alignment horizontal="center"/>
    </xf>
    <xf numFmtId="0" fontId="0" fillId="2" borderId="0" xfId="0" applyFill="1" applyAlignment="1">
      <alignment horizontal="center" vertical="center"/>
    </xf>
    <xf numFmtId="0" fontId="0" fillId="2" borderId="141" xfId="0" applyFill="1" applyBorder="1" applyAlignment="1">
      <alignment horizontal="center" vertical="center"/>
    </xf>
    <xf numFmtId="0" fontId="0" fillId="6" borderId="114" xfId="0" applyFont="1" applyFill="1" applyBorder="1" applyAlignment="1">
      <alignment horizontal="center"/>
    </xf>
    <xf numFmtId="3" fontId="0" fillId="6" borderId="32" xfId="30" applyFont="1" applyBorder="1">
      <alignment horizontal="right" vertical="center"/>
    </xf>
    <xf numFmtId="0" fontId="0" fillId="6" borderId="141" xfId="0" applyFont="1" applyFill="1" applyBorder="1" applyAlignment="1">
      <alignment horizontal="center"/>
    </xf>
    <xf numFmtId="0" fontId="0" fillId="2" borderId="29" xfId="0" applyFill="1" applyBorder="1" applyAlignment="1">
      <alignment horizontal="left" vertical="center" indent="1"/>
    </xf>
    <xf numFmtId="0" fontId="0" fillId="2" borderId="30" xfId="0" applyFill="1" applyBorder="1" applyAlignment="1">
      <alignment horizontal="left" vertical="center" indent="1"/>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2" fillId="2" borderId="29" xfId="0" applyFont="1" applyFill="1" applyBorder="1" applyAlignment="1">
      <alignment horizontal="center" vertical="center"/>
    </xf>
    <xf numFmtId="0" fontId="0" fillId="2" borderId="30" xfId="0" applyFill="1" applyBorder="1" applyAlignment="1">
      <alignment horizontal="center" vertical="center"/>
    </xf>
    <xf numFmtId="0" fontId="2" fillId="2" borderId="30" xfId="0" applyFont="1" applyFill="1" applyBorder="1" applyAlignment="1">
      <alignment horizontal="center" vertical="center"/>
    </xf>
    <xf numFmtId="0" fontId="22" fillId="6" borderId="122" xfId="0" applyFont="1" applyFill="1" applyBorder="1" applyAlignment="1" applyProtection="1">
      <alignment horizontal="left" vertical="center"/>
    </xf>
    <xf numFmtId="0" fontId="23" fillId="6" borderId="114" xfId="0" applyFont="1" applyFill="1" applyBorder="1" applyAlignment="1" applyProtection="1">
      <alignment horizontal="left" vertical="center"/>
    </xf>
    <xf numFmtId="0" fontId="23" fillId="6" borderId="2" xfId="0" applyFont="1" applyFill="1" applyBorder="1" applyAlignment="1" applyProtection="1">
      <alignment horizontal="left" vertical="center"/>
    </xf>
    <xf numFmtId="0" fontId="23" fillId="6" borderId="109" xfId="0" applyFont="1" applyFill="1" applyBorder="1" applyAlignment="1" applyProtection="1">
      <alignment horizontal="center" vertical="center" wrapText="1"/>
    </xf>
    <xf numFmtId="0" fontId="21" fillId="43" borderId="114" xfId="9" applyFont="1" applyBorder="1" applyAlignment="1">
      <alignment vertical="center"/>
    </xf>
    <xf numFmtId="0" fontId="57" fillId="6" borderId="39" xfId="0" applyFont="1" applyFill="1" applyBorder="1" applyAlignment="1" applyProtection="1">
      <alignment horizontal="left" vertical="center"/>
    </xf>
    <xf numFmtId="0" fontId="57" fillId="6" borderId="41" xfId="0" applyFont="1" applyFill="1" applyBorder="1" applyAlignment="1" applyProtection="1">
      <alignment horizontal="left" vertical="center"/>
    </xf>
    <xf numFmtId="0" fontId="23" fillId="6" borderId="0" xfId="0" applyFont="1" applyFill="1" applyBorder="1" applyAlignment="1" applyProtection="1">
      <alignment horizontal="center" vertical="center" wrapText="1"/>
    </xf>
    <xf numFmtId="0" fontId="58" fillId="2" borderId="113" xfId="0" applyFont="1" applyFill="1" applyBorder="1" applyAlignment="1" applyProtection="1">
      <alignment vertical="center"/>
    </xf>
    <xf numFmtId="0" fontId="22" fillId="2" borderId="0" xfId="0" applyFont="1" applyFill="1" applyBorder="1" applyAlignment="1" applyProtection="1">
      <alignment vertical="center"/>
    </xf>
    <xf numFmtId="0" fontId="58" fillId="2" borderId="0" xfId="0" applyFont="1" applyFill="1" applyAlignment="1" applyProtection="1">
      <alignment vertical="center"/>
    </xf>
    <xf numFmtId="0" fontId="22" fillId="2" borderId="0" xfId="0" applyFont="1" applyFill="1" applyBorder="1" applyAlignment="1">
      <alignment vertical="center"/>
    </xf>
    <xf numFmtId="0" fontId="58" fillId="2" borderId="0" xfId="0" applyFont="1" applyFill="1" applyAlignment="1">
      <alignment vertical="center"/>
    </xf>
    <xf numFmtId="0" fontId="58" fillId="2" borderId="0" xfId="0" applyFont="1" applyFill="1" applyBorder="1" applyAlignment="1" applyProtection="1">
      <alignment vertical="center"/>
    </xf>
    <xf numFmtId="0" fontId="58" fillId="2" borderId="6" xfId="0" applyFont="1" applyFill="1" applyBorder="1" applyAlignment="1" applyProtection="1">
      <alignment vertical="center"/>
    </xf>
    <xf numFmtId="0" fontId="58" fillId="2" borderId="141" xfId="0" applyFont="1" applyFill="1" applyBorder="1" applyAlignment="1" applyProtection="1">
      <alignment vertical="center"/>
    </xf>
    <xf numFmtId="0" fontId="23" fillId="2" borderId="2" xfId="0" applyFont="1" applyFill="1" applyBorder="1" applyAlignment="1" applyProtection="1">
      <alignment horizontal="left" vertical="center"/>
    </xf>
    <xf numFmtId="0" fontId="0" fillId="43" borderId="114" xfId="9" applyFont="1" applyBorder="1" applyAlignment="1" applyProtection="1">
      <alignment vertical="center"/>
    </xf>
    <xf numFmtId="0" fontId="58" fillId="6" borderId="0" xfId="0" applyFont="1" applyFill="1" applyAlignment="1" applyProtection="1">
      <alignment vertical="center"/>
    </xf>
    <xf numFmtId="3" fontId="22" fillId="2" borderId="0" xfId="0" applyNumberFormat="1" applyFont="1" applyFill="1" applyBorder="1" applyAlignment="1" applyProtection="1">
      <alignment vertical="center"/>
    </xf>
    <xf numFmtId="0" fontId="58" fillId="2" borderId="0" xfId="0" applyFont="1" applyFill="1" applyBorder="1" applyAlignment="1" applyProtection="1">
      <alignment horizontal="center" vertical="center"/>
    </xf>
    <xf numFmtId="0" fontId="58" fillId="2" borderId="0" xfId="0" applyFont="1" applyFill="1" applyBorder="1" applyAlignment="1" applyProtection="1">
      <alignment horizontal="left" vertical="center"/>
    </xf>
    <xf numFmtId="0" fontId="58" fillId="2" borderId="113" xfId="0" applyFont="1" applyFill="1" applyBorder="1" applyAlignment="1" applyProtection="1">
      <alignment horizontal="center" vertical="center"/>
    </xf>
    <xf numFmtId="0" fontId="58" fillId="2" borderId="113" xfId="0" applyFont="1" applyFill="1" applyBorder="1" applyAlignment="1" applyProtection="1">
      <alignment horizontal="left" vertical="center"/>
    </xf>
    <xf numFmtId="3" fontId="58" fillId="2" borderId="0" xfId="0" applyNumberFormat="1" applyFont="1" applyFill="1" applyBorder="1" applyAlignment="1" applyProtection="1">
      <alignment vertical="center"/>
    </xf>
    <xf numFmtId="0" fontId="58" fillId="2" borderId="114" xfId="0" applyFont="1" applyFill="1" applyBorder="1" applyAlignment="1" applyProtection="1">
      <alignment vertical="center"/>
    </xf>
    <xf numFmtId="3" fontId="59" fillId="2" borderId="114" xfId="0" applyNumberFormat="1" applyFont="1" applyFill="1" applyBorder="1" applyAlignment="1" applyProtection="1">
      <alignment vertical="center"/>
    </xf>
    <xf numFmtId="3" fontId="58" fillId="2" borderId="114" xfId="0" applyNumberFormat="1" applyFont="1" applyFill="1" applyBorder="1" applyAlignment="1" applyProtection="1">
      <alignment vertical="center"/>
    </xf>
    <xf numFmtId="0" fontId="58" fillId="2" borderId="131" xfId="0" applyFont="1" applyFill="1" applyBorder="1" applyAlignment="1">
      <alignment vertical="center"/>
    </xf>
    <xf numFmtId="0" fontId="58" fillId="2" borderId="141" xfId="0" applyFont="1" applyFill="1" applyBorder="1" applyAlignment="1">
      <alignment vertical="center"/>
    </xf>
    <xf numFmtId="0" fontId="23" fillId="6" borderId="114" xfId="0" applyFont="1" applyFill="1" applyBorder="1" applyAlignment="1" applyProtection="1">
      <alignment vertical="center"/>
    </xf>
    <xf numFmtId="0" fontId="23" fillId="6" borderId="24" xfId="0" applyFont="1" applyFill="1" applyBorder="1" applyAlignment="1" applyProtection="1">
      <alignment vertical="center"/>
    </xf>
    <xf numFmtId="0" fontId="23" fillId="6" borderId="49" xfId="0" applyFont="1" applyFill="1" applyBorder="1" applyAlignment="1" applyProtection="1">
      <alignment horizontal="left" vertical="center"/>
    </xf>
    <xf numFmtId="0" fontId="23" fillId="6" borderId="49" xfId="0" applyFont="1" applyFill="1" applyBorder="1" applyAlignment="1" applyProtection="1">
      <alignment vertical="center"/>
    </xf>
    <xf numFmtId="0" fontId="23" fillId="6" borderId="38" xfId="0" applyFont="1" applyFill="1" applyBorder="1" applyAlignment="1" applyProtection="1">
      <alignment vertical="center"/>
    </xf>
    <xf numFmtId="0" fontId="22" fillId="2" borderId="6" xfId="0" applyFont="1" applyFill="1" applyBorder="1" applyAlignment="1" applyProtection="1">
      <alignment vertical="center"/>
    </xf>
    <xf numFmtId="0" fontId="58" fillId="6" borderId="6" xfId="0" applyFont="1" applyFill="1" applyBorder="1" applyAlignment="1" applyProtection="1">
      <alignment vertical="center"/>
    </xf>
    <xf numFmtId="3" fontId="22" fillId="2" borderId="6" xfId="0" applyNumberFormat="1" applyFont="1" applyFill="1" applyBorder="1" applyAlignment="1" applyProtection="1">
      <alignment vertical="center"/>
    </xf>
    <xf numFmtId="0" fontId="58" fillId="2" borderId="127" xfId="0" applyFont="1" applyFill="1" applyBorder="1" applyAlignment="1">
      <alignment vertical="center"/>
    </xf>
    <xf numFmtId="0" fontId="26" fillId="6" borderId="2" xfId="0" applyFont="1" applyFill="1" applyBorder="1" applyAlignment="1" applyProtection="1">
      <alignment horizontal="left" vertical="center"/>
    </xf>
    <xf numFmtId="0" fontId="29" fillId="6" borderId="0" xfId="0" applyFont="1" applyFill="1" applyBorder="1" applyAlignment="1" applyProtection="1">
      <alignment horizontal="left"/>
    </xf>
    <xf numFmtId="0" fontId="26" fillId="6" borderId="122" xfId="0" applyFont="1" applyFill="1" applyBorder="1" applyAlignment="1" applyProtection="1">
      <alignment horizontal="left" vertical="center"/>
    </xf>
    <xf numFmtId="0" fontId="29" fillId="6" borderId="113" xfId="0" applyFont="1" applyFill="1" applyBorder="1" applyAlignment="1" applyProtection="1">
      <alignment horizontal="left"/>
    </xf>
    <xf numFmtId="0" fontId="29" fillId="6" borderId="113" xfId="0" applyFont="1" applyFill="1" applyBorder="1" applyAlignment="1" applyProtection="1">
      <alignment vertical="center"/>
    </xf>
    <xf numFmtId="0" fontId="29" fillId="6" borderId="113" xfId="0" applyFont="1" applyFill="1" applyBorder="1" applyAlignment="1">
      <alignment vertical="center"/>
    </xf>
    <xf numFmtId="0" fontId="29" fillId="6" borderId="110" xfId="0" applyFont="1" applyFill="1" applyBorder="1" applyAlignment="1">
      <alignment vertical="center"/>
    </xf>
    <xf numFmtId="0" fontId="29" fillId="6" borderId="113" xfId="0" applyFont="1" applyBorder="1" applyAlignment="1">
      <alignment vertical="center"/>
    </xf>
    <xf numFmtId="0" fontId="0" fillId="6" borderId="6" xfId="0" applyFont="1" applyFill="1" applyBorder="1" applyAlignment="1">
      <alignment vertical="center"/>
    </xf>
    <xf numFmtId="0" fontId="0" fillId="6" borderId="0" xfId="0" applyFont="1" applyAlignment="1">
      <alignment vertical="center"/>
    </xf>
    <xf numFmtId="0" fontId="0" fillId="6" borderId="0" xfId="0" applyFont="1" applyBorder="1" applyAlignment="1">
      <alignment vertical="center"/>
    </xf>
    <xf numFmtId="0" fontId="0" fillId="6" borderId="2" xfId="0" applyFont="1" applyFill="1" applyBorder="1" applyAlignment="1" applyProtection="1">
      <alignment vertical="center"/>
    </xf>
    <xf numFmtId="3" fontId="0" fillId="43" borderId="114" xfId="9" applyNumberFormat="1" applyFont="1" applyBorder="1" applyAlignment="1" applyProtection="1">
      <alignment vertical="center"/>
    </xf>
    <xf numFmtId="3" fontId="0" fillId="41" borderId="42" xfId="11" applyNumberFormat="1" applyFont="1" applyBorder="1" applyAlignment="1" applyProtection="1">
      <alignment horizontal="right" vertical="center"/>
      <protection locked="0"/>
    </xf>
    <xf numFmtId="3" fontId="0" fillId="41" borderId="151" xfId="11" applyNumberFormat="1" applyFont="1" applyBorder="1" applyAlignment="1" applyProtection="1">
      <alignment horizontal="right" vertical="center"/>
      <protection locked="0"/>
    </xf>
    <xf numFmtId="0" fontId="0" fillId="6" borderId="2" xfId="0" applyFont="1" applyFill="1" applyBorder="1" applyAlignment="1">
      <alignment vertical="center"/>
    </xf>
    <xf numFmtId="0" fontId="0" fillId="6" borderId="113" xfId="0" applyFont="1" applyFill="1" applyBorder="1" applyAlignment="1" applyProtection="1">
      <alignment horizontal="left" vertical="center"/>
    </xf>
    <xf numFmtId="0" fontId="0" fillId="6" borderId="113" xfId="0" applyFont="1" applyFill="1" applyBorder="1" applyAlignment="1" applyProtection="1">
      <alignment vertical="center"/>
    </xf>
    <xf numFmtId="0" fontId="0" fillId="6" borderId="113" xfId="0" applyFont="1" applyFill="1" applyBorder="1" applyAlignment="1">
      <alignment vertical="center"/>
    </xf>
    <xf numFmtId="0" fontId="0" fillId="6" borderId="110" xfId="0" applyFont="1" applyFill="1" applyBorder="1" applyAlignment="1">
      <alignment vertical="center"/>
    </xf>
    <xf numFmtId="0" fontId="0" fillId="6" borderId="6" xfId="0" applyFont="1" applyBorder="1" applyAlignment="1">
      <alignment vertical="center"/>
    </xf>
    <xf numFmtId="0" fontId="0" fillId="6" borderId="141" xfId="0" applyFont="1" applyFill="1" applyBorder="1" applyAlignment="1">
      <alignment vertical="center"/>
    </xf>
    <xf numFmtId="0" fontId="0" fillId="6" borderId="127" xfId="0" applyFont="1" applyFill="1" applyBorder="1" applyAlignment="1">
      <alignment vertical="center"/>
    </xf>
    <xf numFmtId="0" fontId="0" fillId="6" borderId="0" xfId="0" applyFont="1" applyFill="1" applyAlignment="1">
      <alignment vertical="center"/>
    </xf>
    <xf numFmtId="3" fontId="0" fillId="41" borderId="52" xfId="11" applyFont="1" applyBorder="1" applyAlignment="1" applyProtection="1">
      <alignment horizontal="right" vertical="center"/>
      <protection locked="0"/>
    </xf>
    <xf numFmtId="3" fontId="0" fillId="41" borderId="55" xfId="11" applyFont="1" applyBorder="1" applyAlignment="1" applyProtection="1">
      <alignment horizontal="right" vertical="center"/>
      <protection locked="0"/>
    </xf>
    <xf numFmtId="3" fontId="0" fillId="41" borderId="53" xfId="11" applyFont="1" applyBorder="1" applyAlignment="1" applyProtection="1">
      <alignment horizontal="right" vertical="center"/>
      <protection locked="0"/>
    </xf>
    <xf numFmtId="3" fontId="0" fillId="41" borderId="26" xfId="11" applyFont="1" applyBorder="1" applyAlignment="1" applyProtection="1">
      <alignment horizontal="right" vertical="center"/>
      <protection locked="0"/>
    </xf>
    <xf numFmtId="0" fontId="0" fillId="6" borderId="6" xfId="0" applyFont="1" applyFill="1" applyBorder="1" applyAlignment="1" applyProtection="1">
      <alignment vertical="center"/>
    </xf>
    <xf numFmtId="0" fontId="0" fillId="6" borderId="2" xfId="0" applyFont="1" applyBorder="1" applyAlignment="1" applyProtection="1">
      <alignment vertical="center"/>
    </xf>
    <xf numFmtId="0" fontId="0" fillId="6" borderId="0" xfId="0" applyFont="1" applyAlignment="1" applyProtection="1">
      <alignment vertical="center"/>
    </xf>
    <xf numFmtId="0" fontId="0" fillId="6" borderId="144" xfId="0" applyFont="1" applyFill="1" applyBorder="1" applyAlignment="1" applyProtection="1">
      <alignment horizontal="center" vertical="center" wrapText="1"/>
    </xf>
    <xf numFmtId="0" fontId="0" fillId="6" borderId="109" xfId="0" applyFont="1" applyFill="1" applyBorder="1" applyAlignment="1" applyProtection="1">
      <alignment horizontal="center" vertical="center" wrapText="1"/>
    </xf>
    <xf numFmtId="0" fontId="0" fillId="6" borderId="58" xfId="0" applyFont="1" applyFill="1" applyBorder="1" applyAlignment="1" applyProtection="1">
      <alignment horizontal="center" vertical="center" wrapText="1"/>
    </xf>
    <xf numFmtId="0" fontId="0" fillId="6" borderId="59" xfId="0" applyFont="1" applyFill="1" applyBorder="1" applyAlignment="1" applyProtection="1">
      <alignment horizontal="center" vertical="center" wrapText="1"/>
    </xf>
    <xf numFmtId="0" fontId="0" fillId="6" borderId="24" xfId="0" applyFont="1" applyFill="1" applyBorder="1" applyAlignment="1" applyProtection="1">
      <alignment horizontal="center" vertical="center" wrapText="1"/>
    </xf>
    <xf numFmtId="0" fontId="0" fillId="6" borderId="49" xfId="0" applyFont="1" applyFill="1" applyBorder="1" applyAlignment="1" applyProtection="1">
      <alignment vertical="center"/>
    </xf>
    <xf numFmtId="0" fontId="0" fillId="6" borderId="38" xfId="0" applyFont="1" applyFill="1" applyBorder="1" applyAlignment="1" applyProtection="1">
      <alignment vertical="center"/>
    </xf>
    <xf numFmtId="3" fontId="0" fillId="41" borderId="32" xfId="11" applyFont="1" applyBorder="1" applyAlignment="1" applyProtection="1">
      <alignment horizontal="right" vertical="center"/>
      <protection locked="0"/>
    </xf>
    <xf numFmtId="3" fontId="0" fillId="41" borderId="25" xfId="11" applyFont="1" applyBorder="1" applyAlignment="1" applyProtection="1">
      <alignment horizontal="right" vertical="center"/>
      <protection locked="0"/>
    </xf>
    <xf numFmtId="0" fontId="0" fillId="6" borderId="0" xfId="0" applyFont="1" applyBorder="1" applyAlignment="1" applyProtection="1">
      <alignment vertical="center"/>
    </xf>
    <xf numFmtId="0" fontId="0" fillId="6" borderId="26" xfId="0" applyFont="1" applyFill="1" applyBorder="1" applyAlignment="1" applyProtection="1">
      <alignment vertical="center"/>
    </xf>
    <xf numFmtId="0" fontId="0" fillId="6" borderId="30" xfId="0" applyFont="1" applyFill="1" applyBorder="1" applyAlignment="1" applyProtection="1">
      <alignment vertical="center"/>
    </xf>
    <xf numFmtId="0" fontId="0" fillId="6" borderId="27" xfId="0" applyFont="1" applyFill="1" applyBorder="1" applyAlignment="1" applyProtection="1">
      <alignment vertical="center"/>
    </xf>
    <xf numFmtId="3" fontId="0" fillId="41" borderId="42" xfId="11" applyFont="1" applyBorder="1" applyAlignment="1" applyProtection="1">
      <alignment horizontal="right" vertical="center"/>
      <protection locked="0"/>
    </xf>
    <xf numFmtId="3" fontId="0" fillId="41" borderId="87" xfId="11" applyFont="1" applyBorder="1" applyAlignment="1" applyProtection="1">
      <alignment horizontal="right" vertical="center"/>
      <protection locked="0"/>
    </xf>
    <xf numFmtId="3" fontId="0" fillId="41" borderId="88" xfId="11" applyFont="1" applyBorder="1" applyAlignment="1" applyProtection="1">
      <alignment horizontal="right" vertical="center"/>
      <protection locked="0"/>
    </xf>
    <xf numFmtId="3" fontId="0" fillId="41" borderId="41" xfId="11" applyFont="1" applyBorder="1" applyAlignment="1" applyProtection="1">
      <alignment horizontal="right" vertical="center"/>
      <protection locked="0"/>
    </xf>
    <xf numFmtId="0" fontId="0" fillId="6" borderId="28" xfId="0" applyFont="1" applyFill="1" applyBorder="1" applyAlignment="1" applyProtection="1">
      <alignment vertical="center"/>
    </xf>
    <xf numFmtId="0" fontId="0" fillId="6" borderId="25" xfId="0" applyFont="1" applyFill="1" applyBorder="1" applyAlignment="1" applyProtection="1">
      <alignment vertical="center"/>
    </xf>
    <xf numFmtId="3" fontId="0" fillId="6" borderId="20" xfId="30" applyFont="1" applyBorder="1" applyProtection="1">
      <alignment horizontal="right" vertical="center"/>
    </xf>
    <xf numFmtId="3" fontId="0" fillId="13" borderId="20" xfId="3" applyNumberFormat="1" applyFont="1" applyBorder="1" applyProtection="1">
      <alignment horizontal="center" vertical="center"/>
    </xf>
    <xf numFmtId="3" fontId="0" fillId="6" borderId="116" xfId="30" applyFont="1" applyBorder="1" applyProtection="1">
      <alignment horizontal="right" vertical="center"/>
    </xf>
    <xf numFmtId="3" fontId="0" fillId="13" borderId="52" xfId="3" applyNumberFormat="1" applyFont="1" applyBorder="1" applyProtection="1">
      <alignment horizontal="center" vertical="center"/>
    </xf>
    <xf numFmtId="3" fontId="0" fillId="6" borderId="55" xfId="30" applyFont="1" applyBorder="1" applyProtection="1">
      <alignment horizontal="right" vertical="center"/>
    </xf>
    <xf numFmtId="3" fontId="0" fillId="13" borderId="32" xfId="3" applyNumberFormat="1" applyFont="1" applyBorder="1" applyProtection="1">
      <alignment horizontal="center" vertical="center"/>
    </xf>
    <xf numFmtId="3" fontId="0" fillId="13" borderId="21" xfId="3" applyNumberFormat="1" applyFont="1" applyBorder="1" applyProtection="1">
      <alignment horizontal="center" vertical="center"/>
    </xf>
    <xf numFmtId="3" fontId="0" fillId="13" borderId="36" xfId="3" applyNumberFormat="1" applyFont="1" applyBorder="1" applyProtection="1">
      <alignment horizontal="center" vertical="center"/>
    </xf>
    <xf numFmtId="10" fontId="0" fillId="6" borderId="21" xfId="33" applyFont="1" applyBorder="1" applyProtection="1">
      <alignment horizontal="right" vertical="center"/>
    </xf>
    <xf numFmtId="3" fontId="0" fillId="13" borderId="152" xfId="3" applyNumberFormat="1" applyFont="1" applyBorder="1" applyProtection="1">
      <alignment horizontal="center" vertical="center"/>
    </xf>
    <xf numFmtId="3" fontId="0" fillId="13" borderId="56" xfId="3" applyNumberFormat="1" applyFont="1" applyBorder="1" applyProtection="1">
      <alignment horizontal="center" vertical="center"/>
    </xf>
    <xf numFmtId="3" fontId="0" fillId="13" borderId="53" xfId="3" applyNumberFormat="1" applyFont="1" applyBorder="1" applyProtection="1">
      <alignment horizontal="center" vertical="center"/>
    </xf>
    <xf numFmtId="175" fontId="0" fillId="6" borderId="29" xfId="0" applyNumberFormat="1" applyFont="1" applyFill="1" applyBorder="1" applyAlignment="1" applyProtection="1">
      <alignment vertical="center"/>
    </xf>
    <xf numFmtId="3" fontId="0" fillId="6" borderId="21" xfId="30" applyFont="1" applyBorder="1" applyProtection="1">
      <alignment horizontal="right" vertical="center"/>
    </xf>
    <xf numFmtId="3" fontId="0" fillId="13" borderId="23" xfId="3" applyNumberFormat="1" applyFont="1" applyBorder="1" applyProtection="1">
      <alignment horizontal="center" vertical="center"/>
    </xf>
    <xf numFmtId="3" fontId="0" fillId="6" borderId="36" xfId="30" applyFont="1" applyBorder="1" applyProtection="1">
      <alignment horizontal="right" vertical="center"/>
    </xf>
    <xf numFmtId="175" fontId="0" fillId="6" borderId="30" xfId="0" applyNumberFormat="1" applyFont="1" applyFill="1" applyBorder="1" applyAlignment="1" applyProtection="1">
      <alignment vertical="center"/>
    </xf>
    <xf numFmtId="3" fontId="0" fillId="13" borderId="22" xfId="3" applyNumberFormat="1" applyFont="1" applyBorder="1" applyProtection="1">
      <alignment horizontal="center" vertical="center"/>
    </xf>
    <xf numFmtId="3" fontId="0" fillId="13" borderId="57" xfId="3" applyNumberFormat="1" applyFont="1" applyBorder="1" applyProtection="1">
      <alignment horizontal="center" vertical="center"/>
    </xf>
    <xf numFmtId="0" fontId="0" fillId="6" borderId="114" xfId="0" applyFont="1" applyFill="1" applyBorder="1" applyAlignment="1" applyProtection="1">
      <alignment vertical="center"/>
    </xf>
    <xf numFmtId="0" fontId="0" fillId="6" borderId="24" xfId="0" applyFont="1" applyFill="1" applyBorder="1" applyAlignment="1" applyProtection="1">
      <alignment vertical="center"/>
    </xf>
    <xf numFmtId="0" fontId="0" fillId="13" borderId="144" xfId="3" applyFont="1" applyBorder="1" applyProtection="1">
      <alignment horizontal="center" vertical="center"/>
    </xf>
    <xf numFmtId="0" fontId="0" fillId="13" borderId="109" xfId="3" applyFont="1" applyBorder="1" applyProtection="1">
      <alignment horizontal="center" vertical="center"/>
    </xf>
    <xf numFmtId="3" fontId="0" fillId="6" borderId="59" xfId="30" applyFont="1" applyBorder="1" applyProtection="1">
      <alignment horizontal="right" vertical="center"/>
    </xf>
    <xf numFmtId="0" fontId="0" fillId="13" borderId="58" xfId="3" applyFont="1" applyBorder="1" applyProtection="1">
      <alignment horizontal="center" vertical="center"/>
    </xf>
    <xf numFmtId="3" fontId="0" fillId="43" borderId="109" xfId="6" applyFont="1" applyBorder="1" applyProtection="1">
      <alignment horizontal="right" vertical="center"/>
    </xf>
    <xf numFmtId="0" fontId="0" fillId="2" borderId="0" xfId="0" applyFont="1" applyFill="1" applyBorder="1" applyAlignment="1" applyProtection="1">
      <alignment vertical="center"/>
    </xf>
    <xf numFmtId="0" fontId="0" fillId="6" borderId="131" xfId="0" applyFont="1" applyFill="1" applyBorder="1" applyAlignment="1" applyProtection="1">
      <alignment vertical="center"/>
    </xf>
    <xf numFmtId="0" fontId="0" fillId="6" borderId="141" xfId="0" applyFont="1" applyFill="1" applyBorder="1" applyAlignment="1" applyProtection="1">
      <alignment vertical="center"/>
    </xf>
    <xf numFmtId="0" fontId="58" fillId="6" borderId="141" xfId="0" applyFont="1" applyFill="1" applyBorder="1" applyAlignment="1" applyProtection="1">
      <alignment vertical="center"/>
    </xf>
    <xf numFmtId="0" fontId="0" fillId="6" borderId="127"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160" xfId="0" applyFont="1" applyFill="1" applyBorder="1" applyAlignment="1" applyProtection="1">
      <alignment horizontal="center" vertical="center" wrapText="1"/>
    </xf>
    <xf numFmtId="0" fontId="0" fillId="2" borderId="161" xfId="0" applyFont="1" applyFill="1" applyBorder="1" applyAlignment="1" applyProtection="1">
      <alignment horizontal="center" vertical="center" wrapText="1"/>
    </xf>
    <xf numFmtId="3" fontId="0" fillId="41" borderId="165" xfId="11" applyNumberFormat="1" applyFont="1" applyBorder="1" applyAlignment="1" applyProtection="1">
      <alignment horizontal="right" vertical="center"/>
      <protection locked="0"/>
    </xf>
    <xf numFmtId="3" fontId="0" fillId="41" borderId="166" xfId="11" applyNumberFormat="1" applyFont="1" applyBorder="1" applyAlignment="1" applyProtection="1">
      <alignment horizontal="right" vertical="center"/>
      <protection locked="0"/>
    </xf>
    <xf numFmtId="3" fontId="0" fillId="0" borderId="166" xfId="11" applyNumberFormat="1" applyFont="1" applyFill="1" applyBorder="1" applyAlignment="1" applyProtection="1">
      <alignment horizontal="right" vertical="center"/>
    </xf>
    <xf numFmtId="3" fontId="0" fillId="41" borderId="164" xfId="11" applyNumberFormat="1" applyFont="1" applyBorder="1" applyAlignment="1" applyProtection="1">
      <alignment horizontal="right" vertical="center"/>
      <protection locked="0"/>
    </xf>
    <xf numFmtId="3" fontId="0" fillId="41" borderId="153" xfId="11" applyNumberFormat="1" applyFont="1" applyBorder="1" applyAlignment="1" applyProtection="1">
      <alignment horizontal="right" vertical="center"/>
      <protection locked="0"/>
    </xf>
    <xf numFmtId="3" fontId="0" fillId="41" borderId="168" xfId="11" applyNumberFormat="1" applyFont="1" applyBorder="1" applyAlignment="1" applyProtection="1">
      <alignment horizontal="right" vertical="center"/>
      <protection locked="0"/>
    </xf>
    <xf numFmtId="3" fontId="0" fillId="41" borderId="169" xfId="11" applyNumberFormat="1" applyFont="1" applyBorder="1" applyAlignment="1" applyProtection="1">
      <alignment horizontal="right" vertical="center"/>
      <protection locked="0"/>
    </xf>
    <xf numFmtId="3" fontId="0" fillId="0" borderId="169" xfId="11" applyNumberFormat="1" applyFont="1" applyFill="1" applyBorder="1" applyAlignment="1" applyProtection="1">
      <alignment horizontal="right" vertical="center"/>
    </xf>
    <xf numFmtId="3" fontId="0" fillId="41" borderId="167" xfId="11" applyNumberFormat="1" applyFont="1" applyBorder="1" applyAlignment="1" applyProtection="1">
      <alignment horizontal="right" vertical="center"/>
      <protection locked="0"/>
    </xf>
    <xf numFmtId="3" fontId="0" fillId="41" borderId="170" xfId="11" applyNumberFormat="1" applyFont="1" applyBorder="1" applyAlignment="1" applyProtection="1">
      <alignment horizontal="right" vertical="center"/>
      <protection locked="0"/>
    </xf>
    <xf numFmtId="4" fontId="0" fillId="41" borderId="171" xfId="11" applyNumberFormat="1" applyFont="1" applyBorder="1" applyAlignment="1" applyProtection="1">
      <alignment horizontal="right" vertical="center"/>
      <protection locked="0"/>
    </xf>
    <xf numFmtId="3" fontId="0" fillId="41" borderId="172" xfId="11" applyNumberFormat="1" applyFont="1" applyBorder="1" applyAlignment="1" applyProtection="1">
      <alignment horizontal="right" vertical="center"/>
      <protection locked="0"/>
    </xf>
    <xf numFmtId="3" fontId="0" fillId="41" borderId="162" xfId="11" applyNumberFormat="1" applyFont="1" applyBorder="1" applyAlignment="1" applyProtection="1">
      <alignment horizontal="right" vertical="center"/>
      <protection locked="0"/>
    </xf>
    <xf numFmtId="3" fontId="0" fillId="0" borderId="162" xfId="11" applyNumberFormat="1" applyFont="1" applyFill="1" applyBorder="1" applyAlignment="1" applyProtection="1">
      <alignment horizontal="right" vertical="center"/>
    </xf>
    <xf numFmtId="3" fontId="0" fillId="41" borderId="171" xfId="11" applyNumberFormat="1" applyFont="1" applyBorder="1" applyAlignment="1" applyProtection="1">
      <alignment horizontal="right" vertical="center"/>
      <protection locked="0"/>
    </xf>
    <xf numFmtId="3" fontId="0" fillId="41" borderId="131" xfId="11" applyNumberFormat="1" applyFont="1" applyBorder="1" applyAlignment="1" applyProtection="1">
      <alignment horizontal="right" vertical="center"/>
      <protection locked="0"/>
    </xf>
    <xf numFmtId="3" fontId="0" fillId="41" borderId="141" xfId="11" applyNumberFormat="1" applyFont="1" applyBorder="1" applyAlignment="1" applyProtection="1">
      <alignment horizontal="right" vertical="center"/>
      <protection locked="0"/>
    </xf>
    <xf numFmtId="3" fontId="0" fillId="13" borderId="114" xfId="3" applyNumberFormat="1" applyFont="1" applyBorder="1" applyProtection="1">
      <alignment horizontal="center" vertical="center"/>
    </xf>
    <xf numFmtId="3" fontId="0" fillId="43" borderId="109" xfId="6" applyNumberFormat="1" applyFont="1" applyBorder="1" applyProtection="1">
      <alignment horizontal="right" vertical="center"/>
    </xf>
    <xf numFmtId="3" fontId="0" fillId="13" borderId="142" xfId="3" applyNumberFormat="1" applyFont="1" applyBorder="1" applyProtection="1">
      <alignment horizontal="center" vertical="center"/>
    </xf>
    <xf numFmtId="3" fontId="0" fillId="43" borderId="59" xfId="6" applyNumberFormat="1" applyFont="1" applyBorder="1" applyProtection="1">
      <alignment horizontal="right" vertical="center"/>
    </xf>
    <xf numFmtId="3" fontId="0" fillId="43" borderId="144" xfId="6" applyNumberFormat="1" applyFont="1" applyBorder="1" applyProtection="1">
      <alignment horizontal="right" vertical="center"/>
    </xf>
    <xf numFmtId="0" fontId="0" fillId="6" borderId="0" xfId="9" applyFont="1" applyFill="1" applyBorder="1" applyAlignment="1" applyProtection="1">
      <alignment vertical="center"/>
    </xf>
    <xf numFmtId="3" fontId="0" fillId="6" borderId="0" xfId="3" applyNumberFormat="1" applyFont="1" applyFill="1" applyBorder="1" applyProtection="1">
      <alignment horizontal="center" vertical="center"/>
    </xf>
    <xf numFmtId="3" fontId="0" fillId="6" borderId="0" xfId="6" applyNumberFormat="1" applyFont="1" applyFill="1" applyBorder="1" applyProtection="1">
      <alignment horizontal="right" vertical="center"/>
    </xf>
    <xf numFmtId="3" fontId="0" fillId="6" borderId="0" xfId="0" applyNumberFormat="1" applyFont="1" applyFill="1" applyBorder="1" applyAlignment="1" applyProtection="1">
      <alignment vertical="center"/>
    </xf>
    <xf numFmtId="0" fontId="0" fillId="6" borderId="0" xfId="0" applyFont="1" applyFill="1" applyAlignment="1" applyProtection="1">
      <alignment vertical="center"/>
    </xf>
    <xf numFmtId="3" fontId="58" fillId="2" borderId="141" xfId="0" applyNumberFormat="1" applyFont="1" applyFill="1" applyBorder="1" applyAlignment="1" applyProtection="1">
      <alignment vertical="center"/>
    </xf>
    <xf numFmtId="3" fontId="59" fillId="2" borderId="141" xfId="0" applyNumberFormat="1" applyFont="1" applyFill="1" applyBorder="1" applyAlignment="1" applyProtection="1">
      <alignment vertical="center"/>
    </xf>
    <xf numFmtId="3" fontId="0" fillId="41" borderId="37" xfId="11" applyFont="1" applyBorder="1" applyAlignment="1" applyProtection="1">
      <alignment horizontal="right" vertical="center"/>
      <protection locked="0"/>
    </xf>
    <xf numFmtId="0" fontId="19" fillId="6" borderId="2" xfId="0" applyFont="1" applyFill="1" applyBorder="1" applyAlignment="1" applyProtection="1"/>
    <xf numFmtId="0" fontId="29" fillId="6" borderId="0" xfId="0" applyFont="1" applyFill="1" applyAlignment="1">
      <alignment vertical="center"/>
    </xf>
    <xf numFmtId="0" fontId="46" fillId="2" borderId="113" xfId="0" applyFont="1" applyFill="1" applyBorder="1" applyAlignment="1" applyProtection="1">
      <alignment vertical="center"/>
    </xf>
    <xf numFmtId="0" fontId="46" fillId="2" borderId="0" xfId="0" applyFont="1" applyFill="1" applyBorder="1" applyAlignment="1" applyProtection="1">
      <alignment vertical="center"/>
    </xf>
    <xf numFmtId="0" fontId="46" fillId="2" borderId="141" xfId="0" applyFont="1" applyFill="1" applyBorder="1" applyAlignment="1" applyProtection="1">
      <alignment vertical="center"/>
    </xf>
    <xf numFmtId="0" fontId="46" fillId="2" borderId="141" xfId="0" applyFont="1" applyFill="1" applyBorder="1" applyAlignment="1" applyProtection="1">
      <alignment horizontal="center" vertical="center" wrapText="1"/>
    </xf>
    <xf numFmtId="0" fontId="46" fillId="6" borderId="39" xfId="0" applyFont="1" applyFill="1" applyBorder="1" applyAlignment="1" applyProtection="1">
      <alignment horizontal="left" vertical="center" indent="1"/>
    </xf>
    <xf numFmtId="0" fontId="46" fillId="6" borderId="39" xfId="0" applyFont="1" applyFill="1" applyBorder="1" applyAlignment="1" applyProtection="1">
      <alignment horizontal="left" vertical="center" indent="2"/>
    </xf>
    <xf numFmtId="0" fontId="46" fillId="6" borderId="39" xfId="0" applyFont="1" applyFill="1" applyBorder="1" applyAlignment="1" applyProtection="1">
      <alignment horizontal="left" vertical="center"/>
    </xf>
    <xf numFmtId="0" fontId="46" fillId="6" borderId="41" xfId="0" applyFont="1" applyFill="1" applyBorder="1" applyAlignment="1" applyProtection="1">
      <alignment horizontal="left" vertical="center"/>
    </xf>
    <xf numFmtId="0" fontId="46" fillId="6" borderId="30" xfId="0" applyFont="1" applyFill="1" applyBorder="1" applyAlignment="1" applyProtection="1">
      <alignment horizontal="left" vertical="center" indent="2"/>
    </xf>
    <xf numFmtId="0" fontId="46" fillId="6" borderId="30" xfId="0" applyFont="1" applyFill="1" applyBorder="1" applyAlignment="1" applyProtection="1">
      <alignment horizontal="left" vertical="center"/>
    </xf>
    <xf numFmtId="0" fontId="46" fillId="6" borderId="27" xfId="0" applyFont="1" applyFill="1" applyBorder="1" applyAlignment="1" applyProtection="1">
      <alignment horizontal="left" vertical="center"/>
    </xf>
    <xf numFmtId="0" fontId="46" fillId="6" borderId="49" xfId="0" applyFont="1" applyFill="1" applyBorder="1" applyAlignment="1" applyProtection="1">
      <alignment horizontal="left" vertical="center"/>
    </xf>
    <xf numFmtId="0" fontId="46" fillId="6" borderId="29" xfId="0" applyFont="1" applyFill="1" applyBorder="1" applyAlignment="1" applyProtection="1">
      <alignment horizontal="left" vertical="center"/>
    </xf>
    <xf numFmtId="0" fontId="38" fillId="6" borderId="109" xfId="0" applyFont="1" applyFill="1" applyBorder="1" applyAlignment="1" applyProtection="1">
      <alignment horizontal="left" vertical="center"/>
    </xf>
    <xf numFmtId="3" fontId="0" fillId="13" borderId="29" xfId="3" applyNumberFormat="1" applyFont="1" applyBorder="1">
      <alignment horizontal="center" vertical="center"/>
    </xf>
    <xf numFmtId="0" fontId="46" fillId="6" borderId="49" xfId="0" applyFont="1" applyFill="1" applyBorder="1" applyAlignment="1" applyProtection="1">
      <alignment horizontal="left" vertical="center" indent="1"/>
    </xf>
    <xf numFmtId="3" fontId="21" fillId="6" borderId="37" xfId="11" applyFont="1" applyFill="1" applyBorder="1" applyAlignment="1" applyProtection="1">
      <alignment horizontal="right" vertical="center"/>
    </xf>
    <xf numFmtId="0" fontId="0" fillId="0" borderId="26" xfId="0" applyFont="1" applyFill="1" applyBorder="1" applyAlignment="1">
      <alignment vertical="center"/>
    </xf>
    <xf numFmtId="0" fontId="0" fillId="6" borderId="40" xfId="0" applyFont="1" applyFill="1" applyBorder="1" applyAlignment="1">
      <alignment vertical="center" wrapText="1"/>
    </xf>
    <xf numFmtId="0" fontId="23" fillId="2" borderId="144" xfId="0" applyFont="1" applyFill="1" applyBorder="1" applyAlignment="1">
      <alignment horizontal="center" vertical="center" wrapText="1"/>
    </xf>
    <xf numFmtId="0" fontId="23" fillId="2" borderId="129" xfId="0" applyFont="1" applyFill="1" applyBorder="1" applyAlignment="1">
      <alignment horizontal="center" vertical="center" wrapText="1"/>
    </xf>
    <xf numFmtId="0" fontId="23" fillId="2" borderId="130" xfId="0" applyFont="1" applyFill="1" applyBorder="1" applyAlignment="1">
      <alignment horizontal="center" vertical="center" wrapText="1"/>
    </xf>
    <xf numFmtId="0" fontId="0" fillId="2" borderId="20" xfId="0" applyFont="1" applyFill="1" applyBorder="1" applyAlignment="1">
      <alignment vertical="center" wrapText="1"/>
    </xf>
    <xf numFmtId="0" fontId="0" fillId="2" borderId="21" xfId="0" applyFont="1" applyFill="1" applyBorder="1" applyAlignment="1">
      <alignment horizontal="left" vertical="center" wrapText="1"/>
    </xf>
    <xf numFmtId="0" fontId="0" fillId="2" borderId="27" xfId="0" applyFont="1" applyFill="1" applyBorder="1" applyAlignment="1">
      <alignment vertical="center" wrapText="1"/>
    </xf>
    <xf numFmtId="0" fontId="23" fillId="6" borderId="144" xfId="0" applyFont="1" applyFill="1" applyBorder="1" applyAlignment="1">
      <alignment horizontal="center" vertical="center" wrapText="1"/>
    </xf>
    <xf numFmtId="0" fontId="23" fillId="6" borderId="109" xfId="0" applyFont="1" applyFill="1" applyBorder="1" applyAlignment="1">
      <alignment horizontal="center" vertical="center" wrapText="1"/>
    </xf>
    <xf numFmtId="0" fontId="0" fillId="2" borderId="21" xfId="0" applyFont="1" applyFill="1" applyBorder="1" applyAlignment="1">
      <alignment horizontal="left" vertical="center" wrapText="1" indent="1"/>
    </xf>
    <xf numFmtId="0" fontId="23" fillId="6" borderId="114" xfId="5" applyFont="1" applyFill="1" applyBorder="1" applyAlignment="1">
      <alignment horizontal="center" vertical="center" wrapText="1"/>
    </xf>
    <xf numFmtId="0" fontId="23" fillId="6" borderId="109" xfId="5" applyFont="1" applyFill="1" applyBorder="1" applyAlignment="1">
      <alignment horizontal="center" vertical="center" wrapText="1"/>
    </xf>
    <xf numFmtId="0" fontId="23" fillId="2" borderId="109" xfId="5" applyFont="1" applyFill="1" applyBorder="1" applyAlignment="1">
      <alignment horizontal="center" vertical="center" wrapText="1"/>
    </xf>
    <xf numFmtId="0" fontId="23" fillId="2" borderId="114" xfId="5" applyFont="1" applyFill="1" applyBorder="1" applyAlignment="1">
      <alignment horizontal="center" vertical="center" wrapText="1"/>
    </xf>
    <xf numFmtId="0" fontId="23" fillId="6" borderId="58" xfId="0" applyFont="1" applyFill="1" applyBorder="1" applyAlignment="1">
      <alignment horizontal="center" vertical="center" wrapText="1"/>
    </xf>
    <xf numFmtId="0" fontId="23" fillId="2" borderId="108" xfId="5" applyFont="1" applyFill="1" applyBorder="1" applyAlignment="1">
      <alignment horizontal="center" vertical="center" wrapText="1"/>
    </xf>
    <xf numFmtId="0" fontId="23" fillId="2" borderId="128" xfId="0" applyFont="1" applyFill="1" applyBorder="1" applyAlignment="1">
      <alignment horizontal="center" vertical="center" wrapText="1"/>
    </xf>
    <xf numFmtId="0" fontId="0" fillId="2" borderId="141" xfId="0" applyFont="1" applyFill="1" applyBorder="1" applyAlignment="1">
      <alignment horizontal="left" vertical="center" wrapText="1"/>
    </xf>
    <xf numFmtId="0" fontId="24" fillId="2" borderId="33" xfId="83" applyFont="1" applyFill="1" applyBorder="1" applyAlignment="1">
      <alignment vertical="center" wrapText="1"/>
    </xf>
    <xf numFmtId="0" fontId="23" fillId="2" borderId="130" xfId="5" applyFont="1" applyFill="1" applyBorder="1" applyAlignment="1">
      <alignment horizontal="center" vertical="center" wrapText="1"/>
    </xf>
    <xf numFmtId="0" fontId="23" fillId="2" borderId="141" xfId="5" applyFont="1" applyFill="1" applyBorder="1" applyAlignment="1">
      <alignment horizontal="center" vertical="center" wrapText="1"/>
    </xf>
    <xf numFmtId="0" fontId="23" fillId="2" borderId="144" xfId="5" applyFont="1" applyFill="1" applyBorder="1" applyAlignment="1">
      <alignment horizontal="center" vertical="center" wrapText="1"/>
    </xf>
    <xf numFmtId="0" fontId="23" fillId="2" borderId="144" xfId="0" applyFont="1" applyFill="1" applyBorder="1" applyAlignment="1" applyProtection="1">
      <alignment horizontal="center" vertical="center" wrapText="1"/>
    </xf>
    <xf numFmtId="0" fontId="0" fillId="2" borderId="110" xfId="0" applyFont="1" applyFill="1" applyBorder="1">
      <alignment vertical="center"/>
    </xf>
    <xf numFmtId="0" fontId="0" fillId="6" borderId="2" xfId="0" applyFont="1" applyFill="1" applyBorder="1">
      <alignment vertical="center"/>
    </xf>
    <xf numFmtId="0" fontId="0" fillId="6" borderId="6" xfId="0" applyFont="1" applyBorder="1">
      <alignment vertical="center"/>
    </xf>
    <xf numFmtId="0" fontId="0" fillId="6" borderId="0" xfId="0" applyFont="1">
      <alignment vertical="center"/>
    </xf>
    <xf numFmtId="0" fontId="0" fillId="6" borderId="0" xfId="0" applyFont="1" applyFill="1">
      <alignment vertical="center"/>
    </xf>
    <xf numFmtId="0" fontId="0" fillId="2" borderId="116" xfId="0" applyFont="1" applyFill="1" applyBorder="1" applyAlignment="1" applyProtection="1">
      <alignment horizontal="center" vertical="center"/>
    </xf>
    <xf numFmtId="0" fontId="0" fillId="6" borderId="0" xfId="0" applyFont="1" applyBorder="1">
      <alignment vertical="center"/>
    </xf>
    <xf numFmtId="0" fontId="0" fillId="2" borderId="129" xfId="0" applyFont="1" applyFill="1" applyBorder="1" applyAlignment="1" applyProtection="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13" borderId="32" xfId="3" applyFont="1" applyBorder="1">
      <alignment horizontal="center" vertical="center"/>
    </xf>
    <xf numFmtId="0" fontId="0" fillId="13" borderId="36" xfId="3" applyFont="1" applyBorder="1">
      <alignment horizontal="center" vertical="center"/>
    </xf>
    <xf numFmtId="0" fontId="0" fillId="0" borderId="141" xfId="0" applyFont="1" applyFill="1" applyBorder="1" applyAlignment="1">
      <alignment horizontal="center" vertical="center"/>
    </xf>
    <xf numFmtId="0" fontId="0" fillId="6" borderId="131" xfId="0" applyFont="1" applyFill="1" applyBorder="1">
      <alignment vertical="center"/>
    </xf>
    <xf numFmtId="0" fontId="0" fillId="6" borderId="141" xfId="0" applyFont="1" applyFill="1" applyBorder="1">
      <alignment vertical="center"/>
    </xf>
    <xf numFmtId="0" fontId="0" fillId="6" borderId="127" xfId="0" applyFont="1" applyBorder="1">
      <alignment vertical="center"/>
    </xf>
    <xf numFmtId="0" fontId="0" fillId="0" borderId="26" xfId="3" applyFont="1" applyFill="1" applyBorder="1" applyAlignment="1" applyProtection="1">
      <alignment horizontal="center" vertical="center" wrapText="1"/>
    </xf>
    <xf numFmtId="0" fontId="0" fillId="6" borderId="21" xfId="0" applyFont="1" applyFill="1" applyBorder="1" applyAlignment="1">
      <alignment vertical="center"/>
    </xf>
    <xf numFmtId="3" fontId="0" fillId="41" borderId="37" xfId="11" applyFont="1" applyBorder="1">
      <alignment horizontal="right" vertical="center"/>
      <protection locked="0"/>
    </xf>
    <xf numFmtId="0" fontId="0" fillId="0" borderId="41" xfId="3" applyFont="1" applyFill="1" applyBorder="1" applyAlignment="1" applyProtection="1">
      <alignment horizontal="center" vertical="center" wrapText="1"/>
    </xf>
    <xf numFmtId="0" fontId="0" fillId="6" borderId="40" xfId="0" applyFont="1" applyFill="1" applyBorder="1" applyAlignment="1">
      <alignment vertical="center"/>
    </xf>
    <xf numFmtId="0" fontId="0" fillId="6" borderId="2" xfId="0" applyFont="1" applyFill="1" applyBorder="1" applyAlignment="1">
      <alignment vertical="center" wrapText="1"/>
    </xf>
    <xf numFmtId="3" fontId="0" fillId="41" borderId="42" xfId="11" applyFont="1" applyBorder="1" applyAlignment="1">
      <alignment horizontal="right" vertical="center" wrapText="1"/>
      <protection locked="0"/>
    </xf>
    <xf numFmtId="0" fontId="0" fillId="6" borderId="0" xfId="0" applyFont="1" applyAlignment="1">
      <alignment vertical="center" wrapText="1"/>
    </xf>
    <xf numFmtId="3" fontId="0" fillId="41" borderId="39" xfId="11" applyFont="1" applyBorder="1" applyAlignment="1">
      <alignment horizontal="right" vertical="center" wrapText="1"/>
      <protection locked="0"/>
    </xf>
    <xf numFmtId="0" fontId="0" fillId="6" borderId="6" xfId="0" applyFont="1" applyBorder="1" applyAlignment="1">
      <alignment vertical="center" wrapText="1"/>
    </xf>
    <xf numFmtId="0" fontId="0" fillId="41" borderId="36" xfId="0" applyFont="1" applyFill="1" applyBorder="1" applyAlignment="1">
      <alignment vertical="center" wrapText="1"/>
    </xf>
    <xf numFmtId="0" fontId="0" fillId="41" borderId="29" xfId="0" applyFont="1" applyFill="1" applyBorder="1" applyAlignment="1">
      <alignment vertical="center" wrapText="1"/>
    </xf>
    <xf numFmtId="0" fontId="0" fillId="6" borderId="27" xfId="0" applyFont="1" applyFill="1" applyBorder="1" applyAlignment="1">
      <alignment horizontal="center" vertical="center"/>
    </xf>
    <xf numFmtId="0" fontId="0" fillId="0" borderId="27" xfId="0" applyFont="1" applyFill="1" applyBorder="1" applyAlignment="1">
      <alignment vertical="center" wrapText="1"/>
    </xf>
    <xf numFmtId="3" fontId="0" fillId="41" borderId="30" xfId="11" applyFont="1" applyBorder="1">
      <alignment horizontal="right" vertical="center"/>
      <protection locked="0"/>
    </xf>
    <xf numFmtId="3" fontId="0" fillId="41" borderId="112" xfId="11" applyFont="1" applyBorder="1" applyAlignment="1">
      <alignment horizontal="right" vertical="center" wrapText="1"/>
      <protection locked="0"/>
    </xf>
    <xf numFmtId="0" fontId="0" fillId="0" borderId="27" xfId="3" applyFont="1" applyFill="1" applyBorder="1" applyAlignment="1" applyProtection="1">
      <alignment horizontal="center" vertical="center" wrapText="1"/>
    </xf>
    <xf numFmtId="3" fontId="0" fillId="41" borderId="33" xfId="11" applyFont="1" applyBorder="1" applyAlignment="1">
      <alignment horizontal="right" vertical="center" wrapText="1"/>
      <protection locked="0"/>
    </xf>
    <xf numFmtId="3" fontId="0" fillId="41" borderId="30" xfId="11" applyFont="1" applyBorder="1" applyAlignment="1">
      <alignment horizontal="right" vertical="center" wrapText="1"/>
      <protection locked="0"/>
    </xf>
    <xf numFmtId="0" fontId="0" fillId="0" borderId="141" xfId="3" applyFont="1" applyFill="1" applyBorder="1" applyAlignment="1" applyProtection="1">
      <alignment horizontal="center" vertical="center" wrapText="1"/>
    </xf>
    <xf numFmtId="0" fontId="0" fillId="2" borderId="141" xfId="0" applyFont="1" applyFill="1" applyBorder="1" applyAlignment="1">
      <alignment horizontal="left" vertical="center" wrapText="1" indent="1"/>
    </xf>
    <xf numFmtId="0" fontId="0" fillId="6" borderId="141" xfId="0" applyFont="1" applyBorder="1">
      <alignment vertical="center"/>
    </xf>
    <xf numFmtId="0" fontId="0" fillId="2" borderId="25" xfId="0" applyFont="1" applyFill="1" applyBorder="1" applyAlignment="1">
      <alignment horizontal="center" vertical="center"/>
    </xf>
    <xf numFmtId="3" fontId="0" fillId="13" borderId="20" xfId="3" applyNumberFormat="1" applyFont="1" applyBorder="1">
      <alignment horizontal="center" vertical="center"/>
    </xf>
    <xf numFmtId="0" fontId="0" fillId="13" borderId="20" xfId="3" applyFont="1" applyBorder="1">
      <alignment horizontal="center" vertical="center"/>
    </xf>
    <xf numFmtId="0" fontId="0" fillId="13" borderId="26" xfId="3" applyFont="1" applyBorder="1" applyAlignment="1" applyProtection="1">
      <alignment vertical="center" wrapText="1"/>
    </xf>
    <xf numFmtId="0" fontId="0" fillId="2" borderId="21" xfId="0" applyFont="1" applyFill="1" applyBorder="1" applyAlignment="1">
      <alignment horizontal="left" vertical="center" indent="1"/>
    </xf>
    <xf numFmtId="0" fontId="0" fillId="13" borderId="21" xfId="3" applyFont="1" applyBorder="1">
      <alignment horizontal="center" vertical="center"/>
    </xf>
    <xf numFmtId="3" fontId="0" fillId="14" borderId="21" xfId="20" applyFont="1" applyBorder="1">
      <alignment horizontal="right" vertical="center"/>
      <protection locked="0"/>
    </xf>
    <xf numFmtId="3" fontId="0" fillId="14" borderId="26" xfId="20" applyFont="1" applyBorder="1">
      <alignment horizontal="right" vertical="center"/>
      <protection locked="0"/>
    </xf>
    <xf numFmtId="0" fontId="0" fillId="13" borderId="41" xfId="3" applyFont="1" applyBorder="1" applyAlignment="1" applyProtection="1">
      <alignment vertical="center" wrapText="1"/>
    </xf>
    <xf numFmtId="0" fontId="0" fillId="2" borderId="40" xfId="0" applyFont="1" applyFill="1" applyBorder="1" applyAlignment="1">
      <alignment horizontal="left" vertical="center" indent="1"/>
    </xf>
    <xf numFmtId="3" fontId="0" fillId="13" borderId="40" xfId="3" applyNumberFormat="1" applyFont="1" applyBorder="1">
      <alignment horizontal="center" vertical="center"/>
    </xf>
    <xf numFmtId="3" fontId="0" fillId="6" borderId="40" xfId="30" applyFont="1" applyBorder="1">
      <alignment horizontal="right" vertical="center"/>
    </xf>
    <xf numFmtId="3" fontId="0" fillId="6" borderId="42" xfId="30" applyFont="1" applyBorder="1">
      <alignment horizontal="right" vertical="center"/>
    </xf>
    <xf numFmtId="3" fontId="0" fillId="13" borderId="41" xfId="3" applyNumberFormat="1" applyFont="1" applyBorder="1">
      <alignment horizontal="center" vertical="center"/>
    </xf>
    <xf numFmtId="0" fontId="0" fillId="13" borderId="27" xfId="3" applyFont="1" applyBorder="1" applyAlignment="1" applyProtection="1">
      <alignment vertical="center" wrapText="1"/>
    </xf>
    <xf numFmtId="0" fontId="0" fillId="6" borderId="22" xfId="2" applyFont="1" applyBorder="1">
      <alignment horizontal="center" vertical="center"/>
    </xf>
    <xf numFmtId="0" fontId="0" fillId="6" borderId="33" xfId="2" applyFont="1" applyBorder="1">
      <alignment horizontal="center" vertical="center"/>
    </xf>
    <xf numFmtId="0" fontId="0" fillId="0" borderId="0" xfId="3" applyFont="1" applyFill="1" applyBorder="1" applyAlignment="1" applyProtection="1">
      <alignment vertical="center" wrapText="1"/>
    </xf>
    <xf numFmtId="0" fontId="0" fillId="2" borderId="0" xfId="0" applyFont="1" applyFill="1" applyBorder="1" applyAlignment="1">
      <alignment horizontal="left" vertical="center" indent="1"/>
    </xf>
    <xf numFmtId="0" fontId="0" fillId="0" borderId="0" xfId="3" applyFont="1" applyFill="1" applyBorder="1">
      <alignment horizontal="center" vertical="center"/>
    </xf>
    <xf numFmtId="3" fontId="0" fillId="6" borderId="0" xfId="30" applyFont="1" applyBorder="1">
      <alignment horizontal="right" vertical="center"/>
    </xf>
    <xf numFmtId="3" fontId="0" fillId="14" borderId="112" xfId="20" applyFont="1" applyBorder="1">
      <alignment horizontal="right" vertical="center"/>
      <protection locked="0"/>
    </xf>
    <xf numFmtId="3" fontId="0" fillId="14" borderId="113" xfId="20" applyFont="1" applyBorder="1">
      <alignment horizontal="right" vertical="center"/>
      <protection locked="0"/>
    </xf>
    <xf numFmtId="0" fontId="0" fillId="13" borderId="112" xfId="3" applyFont="1" applyBorder="1">
      <alignment horizontal="center" vertical="center"/>
    </xf>
    <xf numFmtId="0" fontId="0" fillId="2" borderId="38" xfId="0" applyFont="1" applyFill="1" applyBorder="1" applyAlignment="1">
      <alignment horizontal="center" vertical="center"/>
    </xf>
    <xf numFmtId="0" fontId="0" fillId="6" borderId="36" xfId="2" applyFont="1" applyBorder="1">
      <alignment horizontal="center" vertical="center"/>
    </xf>
    <xf numFmtId="3" fontId="0" fillId="14" borderId="29" xfId="20" applyFont="1" applyBorder="1">
      <alignment horizontal="right" vertical="center"/>
      <protection locked="0"/>
    </xf>
    <xf numFmtId="3" fontId="0" fillId="13" borderId="22" xfId="3" applyNumberFormat="1" applyFont="1" applyFill="1" applyBorder="1">
      <alignment horizontal="center" vertical="center"/>
    </xf>
    <xf numFmtId="3" fontId="0" fillId="13" borderId="33" xfId="3" applyNumberFormat="1" applyFont="1" applyFill="1" applyBorder="1">
      <alignment horizontal="center" vertical="center"/>
    </xf>
    <xf numFmtId="3" fontId="0" fillId="13" borderId="130" xfId="3" applyNumberFormat="1" applyFont="1" applyFill="1" applyBorder="1">
      <alignment horizontal="center" vertical="center"/>
    </xf>
    <xf numFmtId="0" fontId="0" fillId="2" borderId="29" xfId="0" applyFont="1" applyFill="1" applyBorder="1" applyAlignment="1">
      <alignment vertical="center" wrapText="1"/>
    </xf>
    <xf numFmtId="0" fontId="0" fillId="49" borderId="0" xfId="0" applyFont="1" applyFill="1">
      <alignment vertical="center"/>
    </xf>
    <xf numFmtId="3" fontId="0" fillId="14" borderId="122" xfId="20" applyFont="1" applyBorder="1">
      <alignment horizontal="right" vertical="center"/>
      <protection locked="0"/>
    </xf>
    <xf numFmtId="3" fontId="0" fillId="13" borderId="22" xfId="3" applyNumberFormat="1" applyFont="1" applyBorder="1">
      <alignment horizontal="center" vertical="center"/>
    </xf>
    <xf numFmtId="3" fontId="0" fillId="13" borderId="54" xfId="3" applyNumberFormat="1" applyFont="1" applyBorder="1">
      <alignment horizontal="center" vertical="center"/>
    </xf>
    <xf numFmtId="0" fontId="0" fillId="6" borderId="182" xfId="2" applyFont="1" applyBorder="1">
      <alignment horizontal="center" vertical="center"/>
    </xf>
    <xf numFmtId="3" fontId="0" fillId="13" borderId="33" xfId="3" applyNumberFormat="1" applyFont="1" applyBorder="1">
      <alignment horizontal="center" vertical="center"/>
    </xf>
    <xf numFmtId="0" fontId="0" fillId="14" borderId="36" xfId="26" applyFont="1" applyBorder="1">
      <alignment horizontal="center" vertical="center" wrapText="1"/>
      <protection locked="0"/>
    </xf>
    <xf numFmtId="3" fontId="0" fillId="14" borderId="40" xfId="20" applyFont="1" applyBorder="1">
      <alignment horizontal="right" vertical="center"/>
      <protection locked="0"/>
    </xf>
    <xf numFmtId="0" fontId="0" fillId="14" borderId="42" xfId="26" applyFont="1" applyBorder="1">
      <alignment horizontal="center" vertical="center" wrapText="1"/>
      <protection locked="0"/>
    </xf>
    <xf numFmtId="3" fontId="0" fillId="14" borderId="144" xfId="20" applyFont="1" applyBorder="1">
      <alignment horizontal="right" vertical="center"/>
      <protection locked="0"/>
    </xf>
    <xf numFmtId="3" fontId="0" fillId="48" borderId="109" xfId="11" applyFont="1" applyFill="1" applyBorder="1">
      <alignment horizontal="right" vertical="center"/>
      <protection locked="0"/>
    </xf>
    <xf numFmtId="3" fontId="0" fillId="14" borderId="23" xfId="20" applyFont="1" applyBorder="1">
      <alignment horizontal="right" vertical="center"/>
      <protection locked="0"/>
    </xf>
    <xf numFmtId="0" fontId="0" fillId="14" borderId="37" xfId="26" applyFont="1" applyBorder="1">
      <alignment horizontal="center" vertical="center" wrapText="1"/>
      <protection locked="0"/>
    </xf>
    <xf numFmtId="3" fontId="46" fillId="41" borderId="55" xfId="11" applyFont="1" applyBorder="1">
      <alignment horizontal="right" vertical="center"/>
      <protection locked="0"/>
    </xf>
    <xf numFmtId="0" fontId="46" fillId="6" borderId="113" xfId="0" applyFont="1" applyFill="1" applyBorder="1" applyAlignment="1"/>
    <xf numFmtId="3" fontId="46" fillId="46" borderId="36" xfId="11" applyFont="1" applyFill="1" applyBorder="1">
      <alignment horizontal="right" vertical="center"/>
      <protection locked="0"/>
    </xf>
    <xf numFmtId="0" fontId="0" fillId="2" borderId="29" xfId="0" applyFont="1" applyFill="1" applyBorder="1" applyAlignment="1">
      <alignment horizontal="left" vertical="center" indent="1"/>
    </xf>
    <xf numFmtId="0" fontId="23" fillId="6" borderId="109" xfId="5" applyFont="1" applyFill="1" applyBorder="1" applyAlignment="1">
      <alignment horizontal="center" vertical="center" wrapText="1"/>
    </xf>
    <xf numFmtId="3" fontId="46" fillId="6" borderId="159" xfId="30" applyFont="1" applyBorder="1">
      <alignment horizontal="right" vertical="center"/>
    </xf>
    <xf numFmtId="3" fontId="21" fillId="6" borderId="183" xfId="30" applyFont="1" applyBorder="1">
      <alignment horizontal="right" vertical="center"/>
    </xf>
    <xf numFmtId="3" fontId="21" fillId="6" borderId="176" xfId="30" applyFont="1" applyBorder="1">
      <alignment horizontal="right" vertical="center"/>
    </xf>
    <xf numFmtId="0" fontId="35" fillId="46" borderId="141" xfId="3" applyFont="1" applyFill="1" applyBorder="1">
      <alignment horizontal="center" vertical="center"/>
    </xf>
    <xf numFmtId="0" fontId="35" fillId="46" borderId="183" xfId="3" applyFont="1" applyFill="1" applyBorder="1">
      <alignment horizontal="center" vertical="center"/>
    </xf>
    <xf numFmtId="3" fontId="21" fillId="13" borderId="183" xfId="3" applyNumberFormat="1" applyFont="1" applyBorder="1">
      <alignment horizontal="center" vertical="center"/>
    </xf>
    <xf numFmtId="0" fontId="23" fillId="6" borderId="114" xfId="0" applyFont="1" applyFill="1" applyBorder="1" applyAlignment="1">
      <alignment horizontal="left"/>
    </xf>
    <xf numFmtId="0" fontId="23" fillId="6" borderId="114" xfId="0" applyFont="1" applyFill="1" applyBorder="1" applyProtection="1">
      <alignment vertical="center"/>
    </xf>
    <xf numFmtId="3" fontId="46" fillId="6" borderId="141" xfId="0" applyNumberFormat="1" applyFont="1" applyBorder="1" applyAlignment="1"/>
    <xf numFmtId="0" fontId="23" fillId="13" borderId="32" xfId="3" applyFont="1" applyBorder="1" applyAlignment="1">
      <alignment horizontal="center" vertical="center"/>
    </xf>
    <xf numFmtId="9" fontId="21" fillId="6" borderId="183" xfId="34" applyFont="1" applyBorder="1" applyAlignment="1">
      <alignment horizontal="center" vertical="center"/>
    </xf>
    <xf numFmtId="3" fontId="46" fillId="41" borderId="39" xfId="11" applyFont="1" applyBorder="1">
      <alignment horizontal="right" vertical="center"/>
      <protection locked="0"/>
    </xf>
    <xf numFmtId="3" fontId="46" fillId="6" borderId="185" xfId="30" applyFont="1" applyBorder="1">
      <alignment horizontal="right" vertical="center"/>
    </xf>
    <xf numFmtId="3" fontId="46" fillId="41" borderId="186" xfId="11" applyFont="1" applyBorder="1">
      <alignment horizontal="right" vertical="center"/>
      <protection locked="0"/>
    </xf>
    <xf numFmtId="3" fontId="46" fillId="41" borderId="187" xfId="11" applyFont="1" applyBorder="1">
      <alignment horizontal="right" vertical="center"/>
      <protection locked="0"/>
    </xf>
    <xf numFmtId="3" fontId="21" fillId="6" borderId="187" xfId="30" applyFont="1" applyBorder="1">
      <alignment horizontal="right" vertical="center"/>
    </xf>
    <xf numFmtId="0" fontId="21" fillId="6" borderId="187" xfId="2" applyFont="1" applyFill="1" applyBorder="1">
      <alignment horizontal="center" vertical="center"/>
    </xf>
    <xf numFmtId="3" fontId="46" fillId="13" borderId="187" xfId="3" applyNumberFormat="1" applyFont="1" applyBorder="1">
      <alignment horizontal="center" vertical="center"/>
    </xf>
    <xf numFmtId="3" fontId="46" fillId="41" borderId="188" xfId="11" applyFont="1" applyBorder="1">
      <alignment horizontal="right" vertical="center"/>
      <protection locked="0"/>
    </xf>
    <xf numFmtId="0" fontId="21" fillId="6" borderId="189" xfId="2" applyFont="1" applyFill="1" applyBorder="1">
      <alignment horizontal="center" vertical="center"/>
    </xf>
    <xf numFmtId="0" fontId="23" fillId="6" borderId="109" xfId="0" applyFont="1" applyFill="1" applyBorder="1" applyAlignment="1" applyProtection="1">
      <alignment horizontal="center" vertical="center" wrapText="1"/>
    </xf>
    <xf numFmtId="0" fontId="23" fillId="6" borderId="184" xfId="0" applyFont="1" applyFill="1" applyBorder="1" applyAlignment="1" applyProtection="1">
      <alignment horizontal="center" vertical="center" wrapText="1"/>
    </xf>
    <xf numFmtId="0" fontId="23" fillId="6" borderId="144" xfId="0" applyFont="1" applyFill="1" applyBorder="1" applyAlignment="1" applyProtection="1">
      <alignment horizontal="center" vertical="center" wrapText="1"/>
    </xf>
    <xf numFmtId="0" fontId="0" fillId="6" borderId="114" xfId="0" applyFont="1" applyBorder="1" applyAlignment="1">
      <alignment vertical="center" wrapText="1"/>
    </xf>
    <xf numFmtId="3" fontId="46" fillId="41" borderId="109" xfId="11" applyFont="1" applyBorder="1">
      <alignment horizontal="right" vertical="center"/>
      <protection locked="0"/>
    </xf>
    <xf numFmtId="3" fontId="0" fillId="41" borderId="144" xfId="11" applyFont="1" applyBorder="1">
      <alignment horizontal="right" vertical="center"/>
      <protection locked="0"/>
    </xf>
    <xf numFmtId="3" fontId="23" fillId="13" borderId="144" xfId="3" applyNumberFormat="1" applyFont="1" applyBorder="1">
      <alignment horizontal="center" vertical="center"/>
    </xf>
    <xf numFmtId="0" fontId="46" fillId="6" borderId="2" xfId="0" applyFont="1" applyFill="1" applyBorder="1" applyAlignment="1">
      <alignment vertical="center"/>
    </xf>
    <xf numFmtId="0" fontId="46" fillId="6" borderId="28" xfId="0" applyFont="1" applyBorder="1" applyAlignment="1">
      <alignment vertical="center"/>
    </xf>
    <xf numFmtId="3" fontId="46" fillId="6" borderId="20" xfId="30" applyFont="1" applyBorder="1" applyAlignment="1">
      <alignment horizontal="right" vertical="center"/>
    </xf>
    <xf numFmtId="3" fontId="46" fillId="6" borderId="32" xfId="30" applyFont="1" applyBorder="1" applyAlignment="1">
      <alignment horizontal="right" vertical="center"/>
    </xf>
    <xf numFmtId="3" fontId="21" fillId="6" borderId="20" xfId="30" applyFont="1" applyFill="1" applyBorder="1" applyAlignment="1">
      <alignment horizontal="right" vertical="center"/>
    </xf>
    <xf numFmtId="0" fontId="21" fillId="6" borderId="32" xfId="0" applyFont="1" applyBorder="1" applyAlignment="1">
      <alignment vertical="center"/>
    </xf>
    <xf numFmtId="0" fontId="46" fillId="6" borderId="6" xfId="0" applyFont="1" applyBorder="1" applyAlignment="1">
      <alignment vertical="center"/>
    </xf>
    <xf numFmtId="0" fontId="46" fillId="6" borderId="0" xfId="0" applyFont="1" applyAlignment="1">
      <alignment vertical="center"/>
    </xf>
    <xf numFmtId="3" fontId="46" fillId="6" borderId="116" xfId="30" applyFont="1" applyBorder="1">
      <alignment horizontal="right" vertical="center"/>
    </xf>
    <xf numFmtId="3" fontId="21" fillId="6" borderId="112" xfId="30" applyFont="1" applyBorder="1">
      <alignment horizontal="right" vertical="center"/>
    </xf>
    <xf numFmtId="3" fontId="46" fillId="6" borderId="139" xfId="30" applyFont="1" applyBorder="1">
      <alignment horizontal="right" vertical="center"/>
    </xf>
    <xf numFmtId="0" fontId="35" fillId="46" borderId="109" xfId="3" applyFont="1" applyFill="1" applyBorder="1">
      <alignment horizontal="center" vertical="center"/>
    </xf>
    <xf numFmtId="0" fontId="35" fillId="46" borderId="37" xfId="3" applyFont="1" applyFill="1" applyBorder="1">
      <alignment horizontal="center" vertical="center"/>
    </xf>
    <xf numFmtId="0" fontId="23" fillId="6" borderId="109" xfId="0" applyFont="1" applyFill="1" applyBorder="1" applyAlignment="1" applyProtection="1">
      <alignment horizontal="center" vertical="center" wrapText="1"/>
    </xf>
    <xf numFmtId="0" fontId="23" fillId="6" borderId="114" xfId="0" applyFont="1" applyFill="1" applyBorder="1" applyAlignment="1" applyProtection="1">
      <alignment horizontal="center" vertical="center" wrapText="1"/>
    </xf>
    <xf numFmtId="0" fontId="23" fillId="6" borderId="116" xfId="0" applyFont="1" applyFill="1" applyBorder="1" applyAlignment="1" applyProtection="1">
      <alignment horizontal="center" vertical="center" wrapText="1"/>
    </xf>
    <xf numFmtId="0" fontId="0" fillId="6" borderId="29" xfId="0" applyFont="1" applyFill="1" applyBorder="1" applyAlignment="1">
      <alignment horizontal="center" vertical="center"/>
    </xf>
    <xf numFmtId="0" fontId="0" fillId="6" borderId="30" xfId="0" applyFont="1" applyFill="1" applyBorder="1" applyAlignment="1">
      <alignment horizontal="center" vertical="center"/>
    </xf>
    <xf numFmtId="0" fontId="23" fillId="6" borderId="108" xfId="0" applyFont="1" applyFill="1" applyBorder="1" applyAlignment="1" applyProtection="1">
      <alignment horizontal="center" vertical="center" wrapText="1"/>
    </xf>
    <xf numFmtId="0" fontId="23" fillId="6" borderId="109" xfId="0" applyFont="1" applyFill="1" applyBorder="1" applyAlignment="1">
      <alignment horizontal="center" vertical="center" wrapText="1"/>
    </xf>
    <xf numFmtId="0" fontId="23" fillId="6" borderId="144" xfId="0" applyFont="1" applyFill="1" applyBorder="1" applyAlignment="1" applyProtection="1">
      <alignment horizontal="center" vertical="center" wrapText="1"/>
    </xf>
    <xf numFmtId="0" fontId="38" fillId="6" borderId="114" xfId="0" applyFont="1" applyBorder="1" applyAlignment="1">
      <alignment horizontal="center" vertical="center"/>
    </xf>
    <xf numFmtId="0" fontId="23" fillId="2" borderId="114" xfId="0" applyFont="1" applyFill="1" applyBorder="1" applyAlignment="1">
      <alignment horizontal="center" vertical="center"/>
    </xf>
    <xf numFmtId="3" fontId="21" fillId="6" borderId="0" xfId="1" applyFont="1" applyBorder="1" applyAlignment="1" applyProtection="1">
      <alignment horizontal="center" vertical="center"/>
    </xf>
    <xf numFmtId="0" fontId="25" fillId="2" borderId="130" xfId="0" applyFont="1" applyFill="1" applyBorder="1" applyAlignment="1">
      <alignment horizontal="center" vertical="center" wrapText="1"/>
    </xf>
    <xf numFmtId="3" fontId="21" fillId="6" borderId="20" xfId="1" applyFont="1" applyBorder="1" applyAlignment="1" applyProtection="1">
      <alignment horizontal="center" vertical="center"/>
    </xf>
    <xf numFmtId="3" fontId="21" fillId="6" borderId="32" xfId="1" applyFont="1" applyBorder="1" applyAlignment="1" applyProtection="1">
      <alignment horizontal="center" vertical="center"/>
    </xf>
    <xf numFmtId="3" fontId="21" fillId="6" borderId="21" xfId="1" applyFont="1" applyBorder="1" applyAlignment="1" applyProtection="1">
      <alignment horizontal="center" vertical="center"/>
    </xf>
    <xf numFmtId="3" fontId="21" fillId="6" borderId="22" xfId="1" applyFont="1" applyBorder="1" applyAlignment="1" applyProtection="1">
      <alignment horizontal="center" vertical="center"/>
    </xf>
    <xf numFmtId="3" fontId="21" fillId="13" borderId="33" xfId="3" applyNumberFormat="1" applyFont="1" applyBorder="1">
      <alignment horizontal="center" vertical="center"/>
    </xf>
    <xf numFmtId="3" fontId="21" fillId="13" borderId="36" xfId="3" applyNumberFormat="1" applyFont="1" applyBorder="1">
      <alignment horizontal="center" vertical="center"/>
    </xf>
    <xf numFmtId="0" fontId="0" fillId="2" borderId="0" xfId="0" applyFont="1" applyFill="1" applyBorder="1" applyAlignment="1">
      <alignment horizontal="center" vertical="center" wrapText="1"/>
    </xf>
    <xf numFmtId="0" fontId="0" fillId="6" borderId="6" xfId="0" applyFont="1" applyFill="1" applyBorder="1" applyProtection="1">
      <alignment vertical="center"/>
    </xf>
    <xf numFmtId="3" fontId="21" fillId="13" borderId="20" xfId="3" applyNumberFormat="1" applyFont="1" applyBorder="1">
      <alignment horizontal="center" vertical="center"/>
    </xf>
    <xf numFmtId="3" fontId="21" fillId="13" borderId="32" xfId="3" applyNumberFormat="1" applyFont="1" applyBorder="1">
      <alignment horizontal="center" vertical="center"/>
    </xf>
    <xf numFmtId="0" fontId="22" fillId="6" borderId="2" xfId="0" applyFont="1" applyFill="1" applyBorder="1">
      <alignment vertical="center"/>
    </xf>
    <xf numFmtId="0" fontId="0" fillId="6" borderId="141" xfId="3" applyFont="1" applyFill="1" applyBorder="1" applyAlignment="1" applyProtection="1">
      <alignment vertical="center" wrapText="1"/>
    </xf>
    <xf numFmtId="0" fontId="0" fillId="6" borderId="141" xfId="0" applyFont="1" applyFill="1" applyBorder="1" applyAlignment="1">
      <alignment horizontal="left" vertical="center" indent="1"/>
    </xf>
    <xf numFmtId="0" fontId="0" fillId="6" borderId="141" xfId="3" applyFont="1" applyFill="1" applyBorder="1">
      <alignment horizontal="center" vertical="center"/>
    </xf>
    <xf numFmtId="3" fontId="0" fillId="6" borderId="141" xfId="30" applyFont="1" applyFill="1" applyBorder="1">
      <alignment horizontal="right" vertical="center"/>
    </xf>
    <xf numFmtId="0" fontId="46" fillId="6" borderId="141" xfId="0" applyFont="1" applyFill="1" applyBorder="1" applyAlignment="1"/>
    <xf numFmtId="0" fontId="19" fillId="6" borderId="142" xfId="4" applyFont="1" applyFill="1" applyBorder="1" applyAlignment="1" applyProtection="1"/>
    <xf numFmtId="0" fontId="46" fillId="6" borderId="2" xfId="0" applyFont="1" applyFill="1" applyBorder="1" applyAlignment="1">
      <alignment horizontal="left" vertical="center"/>
    </xf>
    <xf numFmtId="0" fontId="46" fillId="6" borderId="110" xfId="0" applyFont="1" applyBorder="1" applyAlignment="1">
      <alignment horizontal="left" vertical="center"/>
    </xf>
    <xf numFmtId="0" fontId="46" fillId="6" borderId="127" xfId="0" applyFont="1" applyBorder="1" applyAlignment="1">
      <alignment horizontal="left" vertical="center"/>
    </xf>
    <xf numFmtId="0" fontId="54" fillId="6" borderId="2" xfId="0" applyFont="1" applyFill="1" applyBorder="1">
      <alignment vertical="center"/>
    </xf>
    <xf numFmtId="0" fontId="21" fillId="6" borderId="131" xfId="0" applyFont="1" applyFill="1" applyBorder="1">
      <alignment vertical="center"/>
    </xf>
    <xf numFmtId="0" fontId="23" fillId="6" borderId="141" xfId="0" applyFont="1" applyFill="1" applyBorder="1" applyAlignment="1">
      <alignment horizontal="left" vertical="center" wrapText="1"/>
    </xf>
    <xf numFmtId="3" fontId="0" fillId="6" borderId="141" xfId="30" applyFont="1" applyBorder="1">
      <alignment horizontal="right" vertical="center"/>
    </xf>
    <xf numFmtId="0" fontId="0" fillId="6" borderId="131" xfId="0" applyFont="1" applyFill="1" applyBorder="1" applyProtection="1">
      <alignment vertical="center"/>
    </xf>
    <xf numFmtId="0" fontId="0" fillId="2" borderId="6" xfId="0" applyFont="1" applyFill="1" applyBorder="1">
      <alignment vertical="center"/>
    </xf>
    <xf numFmtId="3" fontId="46" fillId="41" borderId="130" xfId="11" applyFont="1" applyBorder="1">
      <alignment horizontal="right" vertical="center"/>
      <protection locked="0"/>
    </xf>
    <xf numFmtId="0" fontId="0" fillId="6" borderId="143" xfId="0" applyFill="1" applyBorder="1">
      <alignment vertical="center"/>
    </xf>
    <xf numFmtId="0" fontId="0" fillId="6" borderId="131" xfId="0" applyFill="1" applyBorder="1">
      <alignment vertical="center"/>
    </xf>
    <xf numFmtId="3" fontId="23" fillId="6" borderId="144" xfId="3" applyNumberFormat="1" applyFont="1" applyFill="1" applyBorder="1">
      <alignment horizontal="center" vertical="center"/>
    </xf>
    <xf numFmtId="3" fontId="23" fillId="6" borderId="109" xfId="3" applyNumberFormat="1" applyFont="1" applyFill="1" applyBorder="1">
      <alignment horizontal="center" vertical="center"/>
    </xf>
    <xf numFmtId="0" fontId="23" fillId="6" borderId="108" xfId="0" applyFont="1" applyFill="1" applyBorder="1" applyAlignment="1">
      <alignment horizontal="center" vertical="center"/>
    </xf>
    <xf numFmtId="0" fontId="0" fillId="6" borderId="108" xfId="0" applyFont="1" applyFill="1" applyBorder="1" applyAlignment="1">
      <alignment horizontal="center" vertical="center"/>
    </xf>
    <xf numFmtId="0" fontId="0" fillId="6" borderId="25" xfId="0" applyFont="1" applyFill="1" applyBorder="1" applyAlignment="1">
      <alignment horizontal="center" vertical="center"/>
    </xf>
    <xf numFmtId="0" fontId="21" fillId="6" borderId="20" xfId="0" applyFont="1" applyFill="1" applyBorder="1" applyAlignment="1">
      <alignment vertical="center" wrapText="1"/>
    </xf>
    <xf numFmtId="0" fontId="0" fillId="6" borderId="26" xfId="0" applyFont="1" applyFill="1" applyBorder="1" applyAlignment="1">
      <alignment horizontal="center" vertical="center"/>
    </xf>
    <xf numFmtId="0" fontId="21" fillId="6" borderId="22" xfId="0" applyFont="1" applyFill="1" applyBorder="1" applyAlignment="1">
      <alignment vertical="center" wrapText="1"/>
    </xf>
    <xf numFmtId="0" fontId="23" fillId="6" borderId="144" xfId="0" applyFont="1" applyFill="1" applyBorder="1" applyAlignment="1">
      <alignment vertical="center"/>
    </xf>
    <xf numFmtId="0" fontId="0" fillId="6" borderId="20" xfId="0" applyFont="1" applyFill="1" applyBorder="1" applyAlignment="1">
      <alignment vertical="center"/>
    </xf>
    <xf numFmtId="0" fontId="0" fillId="6" borderId="0" xfId="0" applyFont="1" applyFill="1" applyBorder="1" applyAlignment="1">
      <alignment horizontal="center" vertical="center"/>
    </xf>
    <xf numFmtId="0" fontId="23" fillId="6" borderId="28" xfId="0" applyFont="1" applyFill="1" applyBorder="1" applyAlignment="1">
      <alignment horizontal="center" vertical="center"/>
    </xf>
    <xf numFmtId="0" fontId="23" fillId="6" borderId="20" xfId="0" applyFont="1" applyFill="1" applyBorder="1" applyAlignment="1">
      <alignment vertical="center"/>
    </xf>
    <xf numFmtId="0" fontId="0" fillId="6" borderId="21" xfId="0" applyFont="1" applyFill="1" applyBorder="1" applyAlignment="1">
      <alignment horizontal="left" vertical="center" indent="1"/>
    </xf>
    <xf numFmtId="0" fontId="0" fillId="6" borderId="21" xfId="0" applyFont="1" applyFill="1" applyBorder="1" applyAlignment="1">
      <alignment horizontal="left" vertical="center" indent="2"/>
    </xf>
    <xf numFmtId="0" fontId="0" fillId="6" borderId="21" xfId="0" applyFont="1" applyFill="1" applyBorder="1" applyAlignment="1">
      <alignment horizontal="left" vertical="center"/>
    </xf>
    <xf numFmtId="0" fontId="0" fillId="6" borderId="22" xfId="0" applyFont="1" applyFill="1" applyBorder="1" applyAlignment="1">
      <alignment horizontal="left" vertical="center" indent="1"/>
    </xf>
    <xf numFmtId="0" fontId="0" fillId="6" borderId="49"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0" xfId="0" applyFont="1" applyFill="1" applyBorder="1" applyAlignment="1">
      <alignment horizontal="center" vertical="center" wrapText="1"/>
    </xf>
    <xf numFmtId="0" fontId="21" fillId="6" borderId="127" xfId="0" applyFont="1" applyFill="1" applyBorder="1" applyProtection="1">
      <alignment vertical="center"/>
    </xf>
    <xf numFmtId="0" fontId="0" fillId="6" borderId="127" xfId="0" applyFont="1" applyFill="1" applyBorder="1" applyProtection="1">
      <alignment vertical="center"/>
    </xf>
    <xf numFmtId="3" fontId="21" fillId="6" borderId="144" xfId="3" applyNumberFormat="1" applyFont="1" applyFill="1" applyBorder="1">
      <alignment horizontal="center" vertical="center"/>
    </xf>
    <xf numFmtId="3" fontId="21" fillId="6" borderId="109" xfId="3" applyNumberFormat="1" applyFont="1" applyFill="1" applyBorder="1">
      <alignment horizontal="center" vertical="center"/>
    </xf>
    <xf numFmtId="0" fontId="23" fillId="6" borderId="32" xfId="0" applyFont="1" applyFill="1" applyBorder="1" applyAlignment="1">
      <alignment vertical="center"/>
    </xf>
    <xf numFmtId="0" fontId="0" fillId="6" borderId="36" xfId="0" applyFont="1" applyFill="1" applyBorder="1" applyAlignment="1">
      <alignment vertical="center"/>
    </xf>
    <xf numFmtId="0" fontId="0" fillId="6" borderId="36" xfId="0" applyFont="1" applyFill="1" applyBorder="1" applyAlignment="1">
      <alignment horizontal="left" vertical="center" indent="1"/>
    </xf>
    <xf numFmtId="0" fontId="23" fillId="6" borderId="36" xfId="0" applyFont="1" applyFill="1" applyBorder="1" applyAlignment="1">
      <alignment vertical="center"/>
    </xf>
    <xf numFmtId="0" fontId="0" fillId="6" borderId="33" xfId="0" applyFont="1" applyFill="1" applyBorder="1" applyAlignment="1">
      <alignment horizontal="left" vertical="center" indent="1"/>
    </xf>
    <xf numFmtId="0" fontId="0" fillId="6" borderId="112" xfId="0" applyFont="1" applyFill="1" applyBorder="1" applyAlignment="1">
      <alignment vertical="center" wrapText="1"/>
    </xf>
    <xf numFmtId="0" fontId="0" fillId="6" borderId="33" xfId="0" applyFont="1" applyFill="1" applyBorder="1" applyAlignment="1">
      <alignment vertical="center" wrapText="1"/>
    </xf>
    <xf numFmtId="0" fontId="21" fillId="6" borderId="20" xfId="2" applyBorder="1">
      <alignment horizontal="center" vertical="center"/>
    </xf>
    <xf numFmtId="0" fontId="21" fillId="6" borderId="32" xfId="2" applyBorder="1">
      <alignment horizontal="center" vertical="center"/>
    </xf>
    <xf numFmtId="0" fontId="23" fillId="6" borderId="32" xfId="0" applyFont="1" applyFill="1" applyBorder="1" applyProtection="1">
      <alignment vertical="center"/>
    </xf>
    <xf numFmtId="0" fontId="0" fillId="6" borderId="37" xfId="0" applyFont="1" applyFill="1" applyBorder="1" applyAlignment="1">
      <alignment vertical="center"/>
    </xf>
    <xf numFmtId="0" fontId="0" fillId="6" borderId="42" xfId="0" applyFont="1" applyFill="1" applyBorder="1" applyAlignment="1">
      <alignment horizontal="left" vertical="center" indent="1"/>
    </xf>
    <xf numFmtId="4" fontId="0" fillId="6" borderId="36" xfId="0" applyNumberFormat="1" applyFont="1" applyFill="1" applyBorder="1" applyAlignment="1">
      <alignment horizontal="left" vertical="center" indent="1"/>
    </xf>
    <xf numFmtId="4" fontId="0" fillId="6" borderId="33" xfId="0" applyNumberFormat="1" applyFont="1" applyFill="1" applyBorder="1" applyAlignment="1">
      <alignment horizontal="left" vertical="center" indent="1"/>
    </xf>
    <xf numFmtId="0" fontId="0" fillId="6" borderId="36" xfId="0" applyFont="1" applyFill="1" applyBorder="1" applyAlignment="1">
      <alignment horizontal="left" vertical="center" indent="2"/>
    </xf>
    <xf numFmtId="0" fontId="0" fillId="6" borderId="32" xfId="0" applyFont="1" applyFill="1" applyBorder="1" applyAlignment="1">
      <alignment vertical="center"/>
    </xf>
    <xf numFmtId="0" fontId="0" fillId="6" borderId="33" xfId="0" applyFont="1" applyFill="1" applyBorder="1" applyAlignment="1">
      <alignment vertical="center"/>
    </xf>
    <xf numFmtId="0" fontId="21" fillId="6" borderId="109" xfId="0" applyFont="1" applyFill="1" applyBorder="1" applyAlignment="1">
      <alignment vertical="center" wrapText="1"/>
    </xf>
    <xf numFmtId="0" fontId="21" fillId="6" borderId="109" xfId="2" applyBorder="1">
      <alignment horizontal="center" vertical="center"/>
    </xf>
    <xf numFmtId="0" fontId="46" fillId="6" borderId="6" xfId="0" applyFont="1" applyFill="1" applyBorder="1" applyAlignment="1"/>
    <xf numFmtId="0" fontId="21" fillId="6" borderId="0" xfId="2" applyBorder="1">
      <alignment horizontal="center" vertical="center"/>
    </xf>
    <xf numFmtId="0" fontId="0" fillId="6" borderId="144" xfId="0" applyFont="1" applyFill="1" applyBorder="1" applyAlignment="1">
      <alignment vertical="center" wrapText="1"/>
    </xf>
    <xf numFmtId="0" fontId="22" fillId="6" borderId="122" xfId="0" applyFont="1" applyFill="1" applyBorder="1" applyAlignment="1">
      <alignment vertical="center"/>
    </xf>
    <xf numFmtId="3" fontId="23" fillId="6" borderId="144" xfId="3" applyNumberFormat="1" applyFont="1" applyFill="1" applyBorder="1" applyAlignment="1">
      <alignment horizontal="center" vertical="center" wrapText="1"/>
    </xf>
    <xf numFmtId="3" fontId="23" fillId="6" borderId="109" xfId="3" applyNumberFormat="1" applyFont="1" applyFill="1" applyBorder="1" applyAlignment="1">
      <alignment horizontal="center" vertical="center" wrapText="1"/>
    </xf>
    <xf numFmtId="4" fontId="0" fillId="6" borderId="0" xfId="0" applyNumberFormat="1" applyFont="1" applyFill="1" applyBorder="1" applyAlignment="1">
      <alignment horizontal="left" vertical="center" indent="1"/>
    </xf>
    <xf numFmtId="3" fontId="21" fillId="6" borderId="114" xfId="3" applyNumberFormat="1" applyFont="1" applyFill="1" applyBorder="1">
      <alignment horizontal="center" vertical="center"/>
    </xf>
    <xf numFmtId="0" fontId="23" fillId="6" borderId="121" xfId="0" applyFont="1" applyFill="1" applyBorder="1" applyAlignment="1" applyProtection="1">
      <alignment horizontal="center" vertical="center" wrapText="1"/>
    </xf>
    <xf numFmtId="0" fontId="23" fillId="6" borderId="108" xfId="0" applyFont="1" applyFill="1" applyBorder="1" applyAlignment="1" applyProtection="1">
      <alignment horizontal="center" vertical="center" wrapText="1"/>
    </xf>
    <xf numFmtId="0" fontId="38" fillId="6" borderId="144" xfId="0" applyFont="1" applyBorder="1" applyAlignment="1">
      <alignment horizontal="center" vertical="center" wrapText="1"/>
    </xf>
    <xf numFmtId="0" fontId="38" fillId="6" borderId="109" xfId="0" applyFont="1" applyBorder="1" applyAlignment="1">
      <alignment horizontal="center" vertical="center" wrapText="1"/>
    </xf>
    <xf numFmtId="0" fontId="38" fillId="6" borderId="114" xfId="0" applyFont="1" applyBorder="1" applyAlignment="1">
      <alignment horizontal="center" vertical="center" wrapText="1"/>
    </xf>
    <xf numFmtId="0" fontId="38" fillId="6" borderId="108" xfId="0" applyFont="1" applyBorder="1" applyAlignment="1">
      <alignment horizontal="center" vertical="center" wrapText="1"/>
    </xf>
    <xf numFmtId="3" fontId="46" fillId="6" borderId="108" xfId="30" applyFont="1" applyBorder="1">
      <alignment horizontal="right" vertical="center"/>
    </xf>
    <xf numFmtId="0" fontId="0" fillId="13" borderId="144" xfId="3" applyFont="1" applyBorder="1">
      <alignment horizontal="center" vertical="center"/>
    </xf>
    <xf numFmtId="0" fontId="0" fillId="13" borderId="109" xfId="3" applyFont="1" applyBorder="1">
      <alignment horizontal="center" vertical="center"/>
    </xf>
    <xf numFmtId="0" fontId="0" fillId="6" borderId="29" xfId="0" applyFont="1" applyBorder="1" applyAlignment="1">
      <alignment horizontal="left" vertical="center" wrapText="1" indent="1"/>
    </xf>
    <xf numFmtId="3" fontId="46" fillId="41" borderId="28" xfId="11" applyFont="1" applyBorder="1">
      <alignment horizontal="right" vertical="center"/>
      <protection locked="0"/>
    </xf>
    <xf numFmtId="3" fontId="46" fillId="6" borderId="29" xfId="30" applyFont="1" applyBorder="1">
      <alignment horizontal="right" vertical="center"/>
    </xf>
    <xf numFmtId="3" fontId="46" fillId="6" borderId="114" xfId="30" applyFont="1" applyBorder="1">
      <alignment horizontal="right" vertical="center"/>
    </xf>
    <xf numFmtId="3" fontId="46" fillId="41" borderId="41" xfId="11" applyFont="1" applyBorder="1">
      <alignment horizontal="right" vertical="center"/>
      <protection locked="0"/>
    </xf>
    <xf numFmtId="3" fontId="46" fillId="13" borderId="27" xfId="3" applyNumberFormat="1" applyFont="1" applyBorder="1">
      <alignment horizontal="center" vertical="center"/>
    </xf>
    <xf numFmtId="0" fontId="0" fillId="2" borderId="49" xfId="0" applyFont="1" applyFill="1" applyBorder="1" applyAlignment="1">
      <alignment vertical="center"/>
    </xf>
    <xf numFmtId="0" fontId="46" fillId="6" borderId="29" xfId="0" applyFont="1" applyBorder="1" applyAlignment="1">
      <alignment horizontal="left" vertical="center" indent="1"/>
    </xf>
    <xf numFmtId="0" fontId="0" fillId="2" borderId="28" xfId="0" applyFont="1" applyFill="1" applyBorder="1" applyAlignment="1">
      <alignment vertical="center"/>
    </xf>
    <xf numFmtId="0" fontId="24" fillId="6" borderId="29" xfId="0" applyFont="1" applyBorder="1" applyAlignment="1">
      <alignment horizontal="left" vertical="center" indent="1"/>
    </xf>
    <xf numFmtId="0" fontId="24" fillId="6" borderId="30" xfId="0" applyFont="1" applyBorder="1" applyAlignment="1">
      <alignment horizontal="left" vertical="center" indent="1"/>
    </xf>
    <xf numFmtId="0" fontId="0" fillId="2" borderId="39" xfId="0" applyFill="1" applyBorder="1" applyAlignment="1">
      <alignment horizontal="left" vertical="center" indent="1"/>
    </xf>
    <xf numFmtId="3" fontId="23" fillId="6" borderId="25" xfId="30" applyFont="1" applyBorder="1">
      <alignment horizontal="right" vertical="center"/>
    </xf>
    <xf numFmtId="0" fontId="21" fillId="2" borderId="49" xfId="0" applyFont="1" applyFill="1" applyBorder="1" applyAlignment="1">
      <alignment vertical="center"/>
    </xf>
    <xf numFmtId="0" fontId="23" fillId="13" borderId="25" xfId="3" applyFont="1" applyBorder="1" applyAlignment="1">
      <alignment horizontal="center" vertical="center"/>
    </xf>
    <xf numFmtId="3" fontId="46" fillId="6" borderId="26" xfId="30" applyFont="1" applyBorder="1" applyAlignment="1">
      <alignment horizontal="center" vertical="center"/>
    </xf>
    <xf numFmtId="0" fontId="23" fillId="13" borderId="26" xfId="3" applyFont="1" applyBorder="1" applyAlignment="1">
      <alignment horizontal="center" vertical="center"/>
    </xf>
    <xf numFmtId="3" fontId="46" fillId="6" borderId="27" xfId="30" applyFont="1" applyBorder="1" applyAlignment="1">
      <alignment horizontal="center" vertical="center"/>
    </xf>
    <xf numFmtId="3" fontId="46" fillId="0" borderId="26" xfId="11" applyFont="1" applyFill="1" applyBorder="1" applyAlignment="1">
      <alignment horizontal="center" vertical="center"/>
      <protection locked="0"/>
    </xf>
    <xf numFmtId="3" fontId="46" fillId="0" borderId="27" xfId="11" applyFont="1" applyFill="1" applyBorder="1" applyAlignment="1">
      <alignment horizontal="center" vertical="center"/>
      <protection locked="0"/>
    </xf>
    <xf numFmtId="3" fontId="46" fillId="6" borderId="155" xfId="30" applyFont="1" applyBorder="1">
      <alignment horizontal="right" vertical="center"/>
    </xf>
    <xf numFmtId="0" fontId="35" fillId="46" borderId="27" xfId="3" applyFont="1" applyFill="1" applyBorder="1">
      <alignment horizontal="center" vertical="center"/>
    </xf>
    <xf numFmtId="3" fontId="21" fillId="6" borderId="177" xfId="30" applyFont="1" applyBorder="1">
      <alignment horizontal="right" vertical="center"/>
    </xf>
    <xf numFmtId="0" fontId="35" fillId="46" borderId="41" xfId="3" applyFont="1" applyFill="1" applyBorder="1">
      <alignment horizontal="center" vertical="center"/>
    </xf>
    <xf numFmtId="3" fontId="35" fillId="13" borderId="50" xfId="3" applyNumberFormat="1" applyFont="1" applyBorder="1">
      <alignment horizontal="center" vertical="center"/>
    </xf>
    <xf numFmtId="3" fontId="35" fillId="13" borderId="27" xfId="3" applyNumberFormat="1" applyFont="1" applyBorder="1">
      <alignment horizontal="center" vertical="center"/>
    </xf>
    <xf numFmtId="0" fontId="35" fillId="46" borderId="128" xfId="3" applyFont="1" applyFill="1" applyBorder="1">
      <alignment horizontal="center" vertical="center"/>
    </xf>
    <xf numFmtId="3" fontId="46" fillId="6" borderId="25" xfId="30" applyFont="1" applyBorder="1" applyAlignment="1">
      <alignment horizontal="right" vertical="center"/>
    </xf>
    <xf numFmtId="0" fontId="46" fillId="46" borderId="41" xfId="3" applyFont="1" applyFill="1" applyBorder="1">
      <alignment horizontal="center" vertical="center"/>
    </xf>
    <xf numFmtId="0" fontId="46" fillId="46" borderId="27" xfId="3" applyFont="1" applyFill="1" applyBorder="1">
      <alignment horizontal="center" vertical="center"/>
    </xf>
    <xf numFmtId="3" fontId="46" fillId="6" borderId="192" xfId="30" applyFont="1" applyBorder="1">
      <alignment horizontal="right" vertical="center"/>
    </xf>
    <xf numFmtId="3" fontId="0" fillId="6" borderId="56" xfId="30" applyFont="1" applyBorder="1">
      <alignment horizontal="right" vertical="center"/>
    </xf>
    <xf numFmtId="0" fontId="21" fillId="6" borderId="28" xfId="2" applyFont="1" applyFill="1" applyBorder="1">
      <alignment horizontal="center" vertical="center"/>
    </xf>
    <xf numFmtId="3" fontId="24" fillId="6" borderId="20" xfId="1" applyBorder="1">
      <alignment horizontal="right" vertical="center"/>
    </xf>
    <xf numFmtId="3" fontId="0" fillId="6" borderId="58" xfId="30" applyFont="1" applyBorder="1">
      <alignment horizontal="right" vertical="center"/>
    </xf>
    <xf numFmtId="0" fontId="23" fillId="6" borderId="109" xfId="5" applyFont="1" applyFill="1" applyBorder="1" applyAlignment="1">
      <alignment horizontal="center" vertical="center" wrapText="1"/>
    </xf>
    <xf numFmtId="0" fontId="23" fillId="6" borderId="114" xfId="5" applyFont="1" applyFill="1" applyBorder="1" applyAlignment="1">
      <alignment horizontal="center" vertical="center" wrapText="1"/>
    </xf>
    <xf numFmtId="0" fontId="23" fillId="6" borderId="176" xfId="0" applyFont="1" applyFill="1" applyBorder="1" applyAlignment="1" applyProtection="1">
      <alignment horizontal="center" vertical="center" wrapText="1"/>
    </xf>
    <xf numFmtId="3" fontId="23" fillId="13" borderId="109" xfId="3" applyNumberFormat="1" applyFont="1" applyBorder="1">
      <alignment horizontal="center" vertical="center"/>
    </xf>
    <xf numFmtId="0" fontId="38" fillId="6" borderId="114" xfId="0" applyFont="1" applyBorder="1" applyAlignment="1">
      <alignment horizontal="center" vertical="center" wrapText="1"/>
    </xf>
    <xf numFmtId="0" fontId="0" fillId="6" borderId="29" xfId="0" applyFont="1" applyFill="1" applyBorder="1" applyAlignment="1" applyProtection="1">
      <alignment horizontal="left" vertical="center"/>
    </xf>
    <xf numFmtId="0" fontId="0" fillId="6" borderId="28" xfId="0" applyFont="1" applyFill="1" applyBorder="1" applyAlignment="1" applyProtection="1">
      <alignment horizontal="left" vertical="center"/>
    </xf>
    <xf numFmtId="0" fontId="0" fillId="6" borderId="30" xfId="0" applyFont="1" applyFill="1" applyBorder="1" applyAlignment="1" applyProtection="1">
      <alignment horizontal="left" vertical="center"/>
    </xf>
    <xf numFmtId="0" fontId="23" fillId="6" borderId="108" xfId="0" applyFont="1" applyFill="1" applyBorder="1" applyAlignment="1" applyProtection="1">
      <alignment horizontal="center" vertical="center" wrapText="1"/>
    </xf>
    <xf numFmtId="0" fontId="23" fillId="6" borderId="144" xfId="0" applyFont="1" applyFill="1" applyBorder="1" applyAlignment="1" applyProtection="1">
      <alignment horizontal="center" vertical="center" wrapText="1"/>
    </xf>
    <xf numFmtId="0" fontId="26" fillId="50" borderId="2" xfId="116" applyFont="1" applyFill="1" applyBorder="1" applyAlignment="1" applyProtection="1">
      <alignment horizontal="left" vertical="center"/>
    </xf>
    <xf numFmtId="0" fontId="23" fillId="50" borderId="0" xfId="0" applyFont="1" applyFill="1" applyBorder="1" applyAlignment="1">
      <alignment vertical="center"/>
    </xf>
    <xf numFmtId="0" fontId="21" fillId="50" borderId="0" xfId="0" applyFont="1" applyFill="1" applyBorder="1">
      <alignment vertical="center"/>
    </xf>
    <xf numFmtId="0" fontId="21" fillId="50" borderId="6" xfId="0" applyFont="1" applyFill="1" applyBorder="1">
      <alignment vertical="center"/>
    </xf>
    <xf numFmtId="3" fontId="46" fillId="41" borderId="22" xfId="11" quotePrefix="1" applyFont="1" applyBorder="1">
      <alignment horizontal="right" vertical="center"/>
      <protection locked="0"/>
    </xf>
    <xf numFmtId="0" fontId="21" fillId="50" borderId="2" xfId="0" applyFont="1" applyFill="1" applyBorder="1">
      <alignment vertical="center"/>
    </xf>
    <xf numFmtId="0" fontId="21" fillId="50" borderId="131" xfId="0" applyFont="1" applyFill="1" applyBorder="1">
      <alignment vertical="center"/>
    </xf>
    <xf numFmtId="0" fontId="21" fillId="50" borderId="127" xfId="0" applyFont="1" applyFill="1" applyBorder="1">
      <alignment vertical="center"/>
    </xf>
    <xf numFmtId="0" fontId="21" fillId="50" borderId="141" xfId="0" applyFont="1" applyFill="1" applyBorder="1">
      <alignment vertical="center"/>
    </xf>
    <xf numFmtId="0" fontId="21" fillId="6" borderId="141" xfId="0" applyFont="1" applyFill="1" applyBorder="1" applyProtection="1">
      <alignment vertical="center"/>
    </xf>
    <xf numFmtId="0" fontId="0" fillId="6" borderId="141" xfId="0" applyFont="1" applyFill="1" applyBorder="1" applyAlignment="1" applyProtection="1">
      <alignment horizontal="left" vertical="center"/>
    </xf>
    <xf numFmtId="0" fontId="21" fillId="6" borderId="141" xfId="0" applyFont="1" applyFill="1" applyBorder="1" applyAlignment="1" applyProtection="1">
      <alignment horizontal="left" vertical="center"/>
    </xf>
    <xf numFmtId="0" fontId="21" fillId="6" borderId="10" xfId="0" applyFont="1" applyFill="1" applyBorder="1" applyProtection="1">
      <alignment vertical="center"/>
    </xf>
    <xf numFmtId="0" fontId="21" fillId="6" borderId="141" xfId="0" applyFont="1" applyFill="1" applyBorder="1" applyAlignment="1" applyProtection="1">
      <alignment horizontal="center" vertical="center"/>
    </xf>
    <xf numFmtId="0" fontId="21" fillId="6" borderId="7" xfId="0" applyFont="1" applyFill="1" applyBorder="1" applyProtection="1">
      <alignment vertical="center"/>
    </xf>
    <xf numFmtId="0" fontId="19" fillId="6" borderId="143" xfId="4" applyFont="1" applyFill="1" applyBorder="1" applyAlignment="1"/>
    <xf numFmtId="1" fontId="21" fillId="4" borderId="144" xfId="37" applyFont="1" applyBorder="1" applyAlignment="1">
      <alignment horizontal="center" vertical="center"/>
    </xf>
    <xf numFmtId="1" fontId="0" fillId="4" borderId="144" xfId="37" applyFont="1" applyBorder="1" applyAlignment="1">
      <alignment horizontal="center" vertical="center"/>
    </xf>
    <xf numFmtId="0" fontId="21" fillId="6" borderId="141" xfId="0" applyFont="1" applyFill="1" applyBorder="1" applyAlignment="1" applyProtection="1">
      <alignment vertical="center"/>
    </xf>
    <xf numFmtId="0" fontId="21" fillId="6" borderId="144" xfId="0" applyFont="1" applyFill="1" applyBorder="1" applyAlignment="1" applyProtection="1">
      <alignment horizontal="center" vertical="center"/>
    </xf>
    <xf numFmtId="0" fontId="23" fillId="6" borderId="121" xfId="0" applyFont="1" applyFill="1" applyBorder="1" applyAlignment="1" applyProtection="1">
      <alignment vertical="center"/>
    </xf>
    <xf numFmtId="0" fontId="21" fillId="6" borderId="116" xfId="0" applyFont="1" applyFill="1" applyBorder="1" applyAlignment="1" applyProtection="1">
      <alignment horizontal="center" vertical="center"/>
    </xf>
    <xf numFmtId="0" fontId="23" fillId="6" borderId="121" xfId="0" applyFont="1" applyFill="1" applyBorder="1" applyProtection="1">
      <alignment vertical="center"/>
    </xf>
    <xf numFmtId="0" fontId="23" fillId="6" borderId="50" xfId="0" applyFont="1" applyFill="1" applyBorder="1" applyProtection="1">
      <alignment vertical="center"/>
    </xf>
    <xf numFmtId="0" fontId="23" fillId="6" borderId="35" xfId="0" applyFont="1" applyFill="1" applyBorder="1" applyProtection="1">
      <alignment vertical="center"/>
    </xf>
    <xf numFmtId="0" fontId="19" fillId="6" borderId="142" xfId="0" applyFont="1" applyFill="1" applyBorder="1" applyAlignment="1" applyProtection="1"/>
    <xf numFmtId="0" fontId="23" fillId="50" borderId="114" xfId="0" applyFont="1" applyFill="1" applyBorder="1" applyAlignment="1">
      <alignment horizontal="left" vertical="center"/>
    </xf>
    <xf numFmtId="0" fontId="23" fillId="6" borderId="108" xfId="0" applyFont="1" applyFill="1" applyBorder="1" applyAlignment="1" applyProtection="1">
      <alignment horizontal="center" vertical="center" wrapText="1"/>
    </xf>
    <xf numFmtId="0" fontId="23" fillId="6" borderId="144" xfId="0" applyFont="1" applyFill="1" applyBorder="1" applyAlignment="1" applyProtection="1">
      <alignment horizontal="center" vertical="center" wrapText="1"/>
    </xf>
    <xf numFmtId="3" fontId="46" fillId="6" borderId="52" xfId="30" applyFont="1" applyBorder="1">
      <alignment horizontal="right" vertical="center"/>
    </xf>
    <xf numFmtId="0" fontId="35" fillId="46" borderId="53" xfId="3" applyFont="1" applyFill="1" applyBorder="1">
      <alignment horizontal="center" vertical="center"/>
    </xf>
    <xf numFmtId="0" fontId="35" fillId="46" borderId="54" xfId="3" applyFont="1" applyFill="1" applyBorder="1">
      <alignment horizontal="center" vertical="center"/>
    </xf>
    <xf numFmtId="3" fontId="21" fillId="6" borderId="140" xfId="30" applyFont="1" applyBorder="1">
      <alignment horizontal="right" vertical="center"/>
    </xf>
    <xf numFmtId="3" fontId="46" fillId="13" borderId="25" xfId="3" applyNumberFormat="1" applyFont="1" applyBorder="1">
      <alignment horizontal="center" vertical="center"/>
    </xf>
    <xf numFmtId="3" fontId="21" fillId="13" borderId="177" xfId="3" applyNumberFormat="1" applyFont="1" applyBorder="1">
      <alignment horizontal="center" vertical="center"/>
    </xf>
    <xf numFmtId="3" fontId="46" fillId="13" borderId="52" xfId="3" applyNumberFormat="1" applyFont="1" applyBorder="1">
      <alignment horizontal="center" vertical="center"/>
    </xf>
    <xf numFmtId="3" fontId="46" fillId="13" borderId="53" xfId="3" applyNumberFormat="1" applyFont="1" applyBorder="1">
      <alignment horizontal="center" vertical="center"/>
    </xf>
    <xf numFmtId="0" fontId="35" fillId="13" borderId="53" xfId="3" applyFont="1" applyBorder="1">
      <alignment horizontal="center" vertical="center"/>
    </xf>
    <xf numFmtId="0" fontId="35" fillId="13" borderId="54" xfId="3" applyFont="1" applyBorder="1">
      <alignment horizontal="center" vertical="center"/>
    </xf>
    <xf numFmtId="3" fontId="21" fillId="13" borderId="140" xfId="3" applyNumberFormat="1" applyFont="1" applyBorder="1">
      <alignment horizontal="center" vertical="center"/>
    </xf>
    <xf numFmtId="3" fontId="46" fillId="46" borderId="25" xfId="30" applyFont="1" applyFill="1" applyBorder="1">
      <alignment horizontal="right" vertical="center"/>
    </xf>
    <xf numFmtId="3" fontId="46" fillId="46" borderId="26" xfId="11" applyFont="1" applyFill="1" applyBorder="1">
      <alignment horizontal="right" vertical="center"/>
      <protection locked="0"/>
    </xf>
    <xf numFmtId="3" fontId="46" fillId="46" borderId="41" xfId="11" applyFont="1" applyFill="1" applyBorder="1">
      <alignment horizontal="right" vertical="center"/>
      <protection locked="0"/>
    </xf>
    <xf numFmtId="3" fontId="46" fillId="46" borderId="26" xfId="30" applyFont="1" applyFill="1" applyBorder="1">
      <alignment horizontal="right" vertical="center"/>
    </xf>
    <xf numFmtId="3" fontId="46" fillId="46" borderId="27" xfId="11" applyFont="1" applyFill="1" applyBorder="1">
      <alignment horizontal="right" vertical="center"/>
      <protection locked="0"/>
    </xf>
    <xf numFmtId="3" fontId="46" fillId="46" borderId="52" xfId="30" applyFont="1" applyFill="1" applyBorder="1">
      <alignment horizontal="right" vertical="center"/>
    </xf>
    <xf numFmtId="3" fontId="46" fillId="46" borderId="53" xfId="11" applyFont="1" applyFill="1" applyBorder="1">
      <alignment horizontal="right" vertical="center"/>
      <protection locked="0"/>
    </xf>
    <xf numFmtId="3" fontId="23" fillId="6" borderId="23" xfId="30" applyFont="1" applyBorder="1">
      <alignment horizontal="right" vertical="center"/>
    </xf>
    <xf numFmtId="3" fontId="23" fillId="6" borderId="40" xfId="30" applyFont="1" applyBorder="1">
      <alignment horizontal="right" vertical="center"/>
    </xf>
    <xf numFmtId="3" fontId="23" fillId="13" borderId="22" xfId="3" applyNumberFormat="1" applyFont="1" applyBorder="1">
      <alignment horizontal="center" vertical="center"/>
    </xf>
    <xf numFmtId="0" fontId="0" fillId="41" borderId="42" xfId="3" applyFont="1" applyFill="1" applyBorder="1">
      <alignment horizontal="center" vertical="center"/>
    </xf>
    <xf numFmtId="3" fontId="0" fillId="14" borderId="129" xfId="20" applyFont="1" applyBorder="1">
      <alignment horizontal="right" vertical="center"/>
      <protection locked="0"/>
    </xf>
    <xf numFmtId="0" fontId="0" fillId="46" borderId="0" xfId="0" applyFont="1" applyFill="1" applyBorder="1" applyAlignment="1">
      <alignment horizontal="center" vertical="center"/>
    </xf>
    <xf numFmtId="0" fontId="23" fillId="6" borderId="112" xfId="0" applyFont="1" applyFill="1" applyBorder="1" applyAlignment="1" applyProtection="1">
      <alignment horizontal="center" vertical="center" wrapText="1"/>
    </xf>
    <xf numFmtId="0" fontId="23" fillId="6" borderId="116" xfId="0" applyFont="1" applyFill="1" applyBorder="1" applyAlignment="1" applyProtection="1">
      <alignment horizontal="center" vertical="center" wrapText="1"/>
    </xf>
    <xf numFmtId="0" fontId="23" fillId="6" borderId="121" xfId="0" applyFont="1" applyFill="1" applyBorder="1" applyAlignment="1" applyProtection="1">
      <alignment horizontal="center" vertical="center" wrapText="1"/>
    </xf>
    <xf numFmtId="0" fontId="23" fillId="6" borderId="109" xfId="0" applyFont="1" applyFill="1" applyBorder="1" applyAlignment="1" applyProtection="1">
      <alignment horizontal="center" vertical="center" wrapText="1"/>
    </xf>
    <xf numFmtId="0" fontId="23" fillId="6" borderId="108" xfId="0" applyFont="1" applyFill="1" applyBorder="1" applyAlignment="1" applyProtection="1">
      <alignment horizontal="center" vertical="center" wrapText="1"/>
    </xf>
    <xf numFmtId="0" fontId="23" fillId="6" borderId="144" xfId="0" applyFont="1" applyFill="1" applyBorder="1" applyAlignment="1" applyProtection="1">
      <alignment horizontal="center" vertical="center" wrapText="1"/>
    </xf>
    <xf numFmtId="0" fontId="0" fillId="6" borderId="29" xfId="0" applyFont="1" applyFill="1" applyBorder="1" applyAlignment="1">
      <alignment horizontal="center" vertical="center"/>
    </xf>
    <xf numFmtId="0" fontId="0" fillId="6" borderId="30" xfId="0" applyFont="1" applyFill="1" applyBorder="1" applyAlignment="1">
      <alignment horizontal="center" vertical="center"/>
    </xf>
    <xf numFmtId="0" fontId="23" fillId="6" borderId="109" xfId="0" applyFont="1" applyFill="1" applyBorder="1" applyAlignment="1">
      <alignment horizontal="center" vertical="center" wrapText="1"/>
    </xf>
    <xf numFmtId="0" fontId="23" fillId="6" borderId="109" xfId="0" applyFont="1" applyFill="1" applyBorder="1" applyAlignment="1" applyProtection="1">
      <alignment horizontal="center" vertical="center" wrapText="1"/>
    </xf>
    <xf numFmtId="0" fontId="23" fillId="6" borderId="144" xfId="0" applyFont="1" applyFill="1" applyBorder="1" applyAlignment="1" applyProtection="1">
      <alignment horizontal="center" vertical="center" wrapText="1"/>
    </xf>
    <xf numFmtId="0" fontId="0" fillId="6" borderId="41" xfId="0" applyFont="1" applyFill="1" applyBorder="1" applyAlignment="1" applyProtection="1">
      <alignment horizontal="left" vertical="center"/>
    </xf>
    <xf numFmtId="0" fontId="0" fillId="6" borderId="27" xfId="0" applyFont="1" applyFill="1" applyBorder="1" applyAlignment="1" applyProtection="1">
      <alignment horizontal="left" vertical="center"/>
    </xf>
    <xf numFmtId="3" fontId="0" fillId="14" borderId="30" xfId="20" applyFont="1" applyBorder="1">
      <alignment horizontal="right" vertical="center"/>
      <protection locked="0"/>
    </xf>
    <xf numFmtId="0" fontId="26" fillId="6" borderId="122" xfId="116" applyFont="1" applyFill="1" applyBorder="1" applyAlignment="1" applyProtection="1">
      <alignment horizontal="left" vertical="center"/>
    </xf>
    <xf numFmtId="0" fontId="23" fillId="2" borderId="114" xfId="0" applyFont="1" applyFill="1" applyBorder="1" applyAlignment="1">
      <alignment vertical="center"/>
    </xf>
    <xf numFmtId="3" fontId="23" fillId="6" borderId="28" xfId="30" applyFont="1" applyBorder="1">
      <alignment horizontal="right" vertical="center"/>
    </xf>
    <xf numFmtId="0" fontId="23" fillId="2" borderId="127" xfId="0" applyFont="1" applyFill="1" applyBorder="1" applyAlignment="1">
      <alignment vertical="center"/>
    </xf>
    <xf numFmtId="0" fontId="23" fillId="2" borderId="110" xfId="0" applyFont="1" applyFill="1" applyBorder="1" applyAlignment="1">
      <alignment vertical="center"/>
    </xf>
    <xf numFmtId="0" fontId="46" fillId="6" borderId="26" xfId="0" applyFont="1" applyBorder="1" applyAlignment="1">
      <alignment wrapText="1"/>
    </xf>
    <xf numFmtId="3" fontId="0" fillId="14" borderId="128" xfId="20" applyFont="1" applyBorder="1">
      <alignment horizontal="right" vertical="center"/>
      <protection locked="0"/>
    </xf>
    <xf numFmtId="3" fontId="0" fillId="13" borderId="27" xfId="3" applyNumberFormat="1" applyFont="1" applyFill="1" applyBorder="1">
      <alignment horizontal="center" vertical="center"/>
    </xf>
    <xf numFmtId="3" fontId="35" fillId="41" borderId="32" xfId="11" applyFont="1" applyBorder="1">
      <alignment horizontal="right" vertical="center"/>
      <protection locked="0"/>
    </xf>
    <xf numFmtId="0" fontId="35" fillId="13" borderId="42" xfId="3" applyFont="1" applyBorder="1">
      <alignment horizontal="center" vertical="center"/>
    </xf>
    <xf numFmtId="3" fontId="35" fillId="41" borderId="33" xfId="11" applyFont="1" applyBorder="1">
      <alignment horizontal="right" vertical="center"/>
      <protection locked="0"/>
    </xf>
    <xf numFmtId="0" fontId="35" fillId="46" borderId="176" xfId="3" applyFont="1" applyFill="1" applyBorder="1">
      <alignment horizontal="center" vertical="center"/>
    </xf>
    <xf numFmtId="0" fontId="0" fillId="2" borderId="195" xfId="0" applyFont="1" applyFill="1" applyBorder="1" applyAlignment="1" applyProtection="1">
      <alignment horizontal="center" vertical="center" wrapText="1"/>
    </xf>
    <xf numFmtId="3" fontId="0" fillId="41" borderId="196" xfId="11" applyNumberFormat="1" applyFont="1" applyBorder="1" applyAlignment="1" applyProtection="1">
      <alignment horizontal="right" vertical="center"/>
      <protection locked="0"/>
    </xf>
    <xf numFmtId="3" fontId="0" fillId="41" borderId="197" xfId="11" applyNumberFormat="1" applyFont="1" applyBorder="1" applyAlignment="1" applyProtection="1">
      <alignment horizontal="right" vertical="center"/>
      <protection locked="0"/>
    </xf>
    <xf numFmtId="3" fontId="0" fillId="41" borderId="191" xfId="11" applyNumberFormat="1" applyFont="1" applyBorder="1" applyAlignment="1" applyProtection="1">
      <alignment horizontal="right" vertical="center"/>
      <protection locked="0"/>
    </xf>
    <xf numFmtId="4" fontId="0" fillId="41" borderId="196" xfId="11" applyNumberFormat="1" applyFont="1" applyBorder="1" applyAlignment="1" applyProtection="1">
      <alignment horizontal="right" vertical="center"/>
      <protection locked="0"/>
    </xf>
    <xf numFmtId="3" fontId="0" fillId="0" borderId="198" xfId="11" applyNumberFormat="1" applyFont="1" applyFill="1" applyBorder="1" applyAlignment="1" applyProtection="1">
      <alignment horizontal="right" vertical="center"/>
    </xf>
    <xf numFmtId="4" fontId="0" fillId="41" borderId="197" xfId="11" applyNumberFormat="1" applyFont="1" applyBorder="1" applyAlignment="1" applyProtection="1">
      <alignment horizontal="right" vertical="center"/>
      <protection locked="0"/>
    </xf>
    <xf numFmtId="3" fontId="0" fillId="0" borderId="199" xfId="11" applyNumberFormat="1" applyFont="1" applyFill="1" applyBorder="1" applyAlignment="1" applyProtection="1">
      <alignment horizontal="right" vertical="center"/>
    </xf>
    <xf numFmtId="4" fontId="0" fillId="41" borderId="191" xfId="11" applyNumberFormat="1" applyFont="1" applyBorder="1" applyAlignment="1" applyProtection="1">
      <alignment horizontal="right" vertical="center"/>
      <protection locked="0"/>
    </xf>
    <xf numFmtId="3" fontId="0" fillId="0" borderId="163" xfId="11" applyNumberFormat="1" applyFont="1" applyFill="1" applyBorder="1" applyAlignment="1" applyProtection="1">
      <alignment horizontal="right" vertical="center"/>
    </xf>
    <xf numFmtId="0" fontId="62" fillId="51" borderId="0" xfId="0" applyNumberFormat="1" applyFont="1" applyFill="1" applyBorder="1" applyAlignment="1">
      <alignment horizontal="center" vertical="center" wrapText="1"/>
    </xf>
    <xf numFmtId="0" fontId="21" fillId="6" borderId="25" xfId="0" applyFont="1" applyFill="1" applyBorder="1" applyAlignment="1">
      <alignment horizontal="left" vertical="center"/>
    </xf>
    <xf numFmtId="0" fontId="21" fillId="6" borderId="41" xfId="0" applyFont="1" applyFill="1" applyBorder="1" applyAlignment="1">
      <alignment horizontal="left" vertical="center"/>
    </xf>
    <xf numFmtId="0" fontId="23" fillId="6" borderId="23" xfId="0" applyFont="1" applyFill="1" applyBorder="1" applyAlignment="1" applyProtection="1">
      <alignment horizontal="center" vertical="center" wrapText="1"/>
    </xf>
    <xf numFmtId="0" fontId="23" fillId="6" borderId="22" xfId="0" applyFont="1" applyFill="1" applyBorder="1" applyAlignment="1" applyProtection="1">
      <alignment horizontal="center" vertical="center" wrapText="1"/>
    </xf>
    <xf numFmtId="0" fontId="23" fillId="6" borderId="37" xfId="0" applyFont="1" applyFill="1" applyBorder="1" applyAlignment="1" applyProtection="1">
      <alignment horizontal="center" vertical="center" wrapText="1"/>
    </xf>
    <xf numFmtId="0" fontId="23" fillId="6" borderId="33" xfId="0" applyFont="1" applyFill="1" applyBorder="1" applyAlignment="1" applyProtection="1">
      <alignment horizontal="center" vertical="center" wrapText="1"/>
    </xf>
    <xf numFmtId="0" fontId="23" fillId="6" borderId="25" xfId="0" applyFont="1" applyFill="1" applyBorder="1" applyAlignment="1" applyProtection="1">
      <alignment horizontal="center" vertical="center"/>
    </xf>
    <xf numFmtId="0" fontId="23" fillId="6" borderId="27" xfId="0" applyFont="1" applyFill="1" applyBorder="1" applyAlignment="1" applyProtection="1">
      <alignment horizontal="center" vertical="center"/>
    </xf>
    <xf numFmtId="0" fontId="23" fillId="6" borderId="31"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33" fillId="6" borderId="9" xfId="4" applyFont="1" applyFill="1" applyBorder="1" applyAlignment="1">
      <alignment horizontal="left" vertical="center" wrapText="1"/>
    </xf>
    <xf numFmtId="0" fontId="23" fillId="6" borderId="43" xfId="0" applyFont="1" applyFill="1" applyBorder="1" applyAlignment="1" applyProtection="1">
      <alignment horizontal="center" vertical="center" wrapText="1"/>
    </xf>
    <xf numFmtId="0" fontId="23" fillId="6" borderId="44" xfId="0" applyFont="1" applyFill="1" applyBorder="1" applyAlignment="1" applyProtection="1">
      <alignment horizontal="center" vertical="center" wrapText="1"/>
    </xf>
    <xf numFmtId="0" fontId="21" fillId="6" borderId="5" xfId="0" applyFont="1" applyFill="1" applyBorder="1" applyAlignment="1" applyProtection="1">
      <alignment horizontal="center" vertical="center"/>
    </xf>
    <xf numFmtId="0" fontId="21" fillId="6" borderId="8" xfId="0" applyFont="1" applyFill="1" applyBorder="1" applyAlignment="1" applyProtection="1">
      <alignment horizontal="center" vertical="center"/>
    </xf>
    <xf numFmtId="0" fontId="23" fillId="6" borderId="31"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26" fillId="6" borderId="12" xfId="114" applyFont="1" applyFill="1" applyBorder="1" applyAlignment="1">
      <alignment horizontal="left" vertical="center" wrapText="1"/>
    </xf>
    <xf numFmtId="0" fontId="26" fillId="6" borderId="5" xfId="114" applyFont="1" applyFill="1" applyBorder="1" applyAlignment="1">
      <alignment horizontal="left" vertical="center" wrapText="1"/>
    </xf>
    <xf numFmtId="0" fontId="26" fillId="6" borderId="2" xfId="116" applyFill="1" applyBorder="1" applyAlignment="1">
      <alignment horizontal="left" vertical="center" wrapText="1"/>
    </xf>
    <xf numFmtId="0" fontId="26" fillId="6" borderId="5" xfId="116" applyFill="1" applyBorder="1" applyAlignment="1">
      <alignment horizontal="left" vertical="center" wrapText="1"/>
    </xf>
    <xf numFmtId="0" fontId="0" fillId="6" borderId="0" xfId="0" applyFont="1" applyFill="1" applyBorder="1" applyAlignment="1">
      <alignment horizontal="left" vertical="center" wrapText="1"/>
    </xf>
    <xf numFmtId="0" fontId="23" fillId="6" borderId="0" xfId="0" applyFont="1" applyFill="1" applyBorder="1" applyAlignment="1" applyProtection="1">
      <alignment horizontal="center" wrapText="1"/>
    </xf>
    <xf numFmtId="0" fontId="26" fillId="2" borderId="2" xfId="116" applyFill="1" applyBorder="1" applyAlignment="1" applyProtection="1">
      <alignment horizontal="left" vertical="top"/>
    </xf>
    <xf numFmtId="0" fontId="26" fillId="2" borderId="0" xfId="116" applyFill="1" applyBorder="1" applyAlignment="1" applyProtection="1">
      <alignment horizontal="left" vertical="top"/>
    </xf>
    <xf numFmtId="0" fontId="23" fillId="6" borderId="113"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3" fillId="6" borderId="100" xfId="0" applyFont="1" applyFill="1" applyBorder="1" applyAlignment="1" applyProtection="1">
      <alignment horizontal="center" vertical="center" wrapText="1"/>
    </xf>
    <xf numFmtId="0" fontId="23" fillId="6" borderId="121" xfId="0" applyFont="1" applyFill="1" applyBorder="1" applyAlignment="1" applyProtection="1">
      <alignment horizontal="center" vertical="center" wrapText="1"/>
    </xf>
    <xf numFmtId="0" fontId="23" fillId="6" borderId="50" xfId="0" applyFont="1" applyFill="1" applyBorder="1" applyAlignment="1" applyProtection="1">
      <alignment horizontal="center" vertical="center" wrapText="1"/>
    </xf>
    <xf numFmtId="0" fontId="23" fillId="6" borderId="35" xfId="0" applyFont="1" applyFill="1" applyBorder="1" applyAlignment="1" applyProtection="1">
      <alignment horizontal="center" vertical="center" wrapText="1"/>
    </xf>
    <xf numFmtId="0" fontId="23" fillId="6" borderId="109" xfId="0" applyFont="1" applyFill="1" applyBorder="1" applyAlignment="1" applyProtection="1">
      <alignment horizontal="center" vertical="center" wrapText="1"/>
    </xf>
    <xf numFmtId="0" fontId="23" fillId="6" borderId="114" xfId="0" applyFont="1" applyFill="1" applyBorder="1" applyAlignment="1" applyProtection="1">
      <alignment horizontal="center" vertical="center" wrapText="1"/>
    </xf>
    <xf numFmtId="0" fontId="23" fillId="6" borderId="102" xfId="0" applyFont="1" applyFill="1" applyBorder="1" applyAlignment="1" applyProtection="1">
      <alignment horizontal="center" vertical="center" wrapText="1"/>
    </xf>
    <xf numFmtId="0" fontId="23" fillId="6" borderId="115" xfId="0" applyFont="1" applyFill="1" applyBorder="1" applyAlignment="1" applyProtection="1">
      <alignment horizontal="center" vertical="center" wrapText="1"/>
    </xf>
    <xf numFmtId="0" fontId="23" fillId="6" borderId="117" xfId="0" applyFont="1" applyFill="1" applyBorder="1" applyAlignment="1" applyProtection="1">
      <alignment horizontal="center" vertical="center" wrapText="1"/>
    </xf>
    <xf numFmtId="0" fontId="23" fillId="6" borderId="91"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3" fillId="6" borderId="116" xfId="0" applyFont="1" applyFill="1" applyBorder="1" applyAlignment="1" applyProtection="1">
      <alignment horizontal="center" vertical="center" wrapText="1"/>
    </xf>
    <xf numFmtId="0" fontId="23" fillId="6" borderId="122" xfId="0" applyFont="1" applyFill="1" applyBorder="1" applyAlignment="1" applyProtection="1">
      <alignment horizontal="center" vertical="center" wrapText="1"/>
    </xf>
    <xf numFmtId="0" fontId="23" fillId="0" borderId="109" xfId="0" applyFont="1" applyFill="1" applyBorder="1" applyAlignment="1" applyProtection="1">
      <alignment horizontal="center" vertical="center" wrapText="1"/>
    </xf>
    <xf numFmtId="0" fontId="23" fillId="0" borderId="114" xfId="0" applyFont="1" applyFill="1" applyBorder="1" applyAlignment="1" applyProtection="1">
      <alignment horizontal="center" vertical="center" wrapText="1"/>
    </xf>
    <xf numFmtId="0" fontId="23" fillId="0" borderId="108" xfId="0" applyFont="1" applyFill="1" applyBorder="1" applyAlignment="1" applyProtection="1">
      <alignment horizontal="center" vertical="center" wrapText="1"/>
    </xf>
    <xf numFmtId="0" fontId="23" fillId="6" borderId="112"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0" fillId="6" borderId="39" xfId="0" applyFont="1" applyFill="1" applyBorder="1" applyAlignment="1" applyProtection="1">
      <alignment horizontal="center" vertical="center" wrapText="1"/>
    </xf>
    <xf numFmtId="0" fontId="0" fillId="6" borderId="0" xfId="0" applyFont="1" applyFill="1" applyBorder="1" applyAlignment="1" applyProtection="1">
      <alignment horizontal="center" vertical="center" wrapText="1"/>
    </xf>
    <xf numFmtId="0" fontId="0" fillId="6" borderId="100" xfId="0" applyFont="1" applyFill="1" applyBorder="1" applyAlignment="1" applyProtection="1">
      <alignment horizontal="center" vertical="center" wrapText="1"/>
    </xf>
    <xf numFmtId="9" fontId="46" fillId="6" borderId="113" xfId="0" applyNumberFormat="1" applyFont="1" applyFill="1" applyBorder="1" applyAlignment="1">
      <alignment horizontal="center" vertical="center" wrapText="1"/>
    </xf>
    <xf numFmtId="9" fontId="46" fillId="6" borderId="0" xfId="0" applyNumberFormat="1" applyFont="1" applyFill="1" applyBorder="1" applyAlignment="1">
      <alignment horizontal="center" vertical="center" wrapText="1"/>
    </xf>
    <xf numFmtId="9" fontId="46" fillId="6" borderId="49" xfId="0" applyNumberFormat="1" applyFont="1" applyFill="1" applyBorder="1" applyAlignment="1">
      <alignment horizontal="center" vertical="center" wrapText="1"/>
    </xf>
    <xf numFmtId="0" fontId="0" fillId="6" borderId="113"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0" fillId="6" borderId="49" xfId="0" applyFont="1" applyFill="1" applyBorder="1" applyAlignment="1" applyProtection="1">
      <alignment horizontal="center" vertical="center"/>
    </xf>
    <xf numFmtId="0" fontId="0" fillId="6" borderId="39" xfId="0" applyFont="1" applyFill="1" applyBorder="1" applyAlignment="1" applyProtection="1">
      <alignment horizontal="center" vertical="center"/>
    </xf>
    <xf numFmtId="9" fontId="46" fillId="6" borderId="39" xfId="0" applyNumberFormat="1" applyFont="1" applyFill="1" applyBorder="1" applyAlignment="1">
      <alignment horizontal="center" vertical="center" wrapText="1"/>
    </xf>
    <xf numFmtId="9" fontId="46" fillId="6" borderId="29" xfId="0" applyNumberFormat="1" applyFont="1" applyFill="1" applyBorder="1" applyAlignment="1">
      <alignment horizontal="center" vertical="center" wrapText="1"/>
    </xf>
    <xf numFmtId="9" fontId="46" fillId="6" borderId="30" xfId="0" applyNumberFormat="1" applyFont="1" applyFill="1" applyBorder="1" applyAlignment="1">
      <alignment horizontal="center" vertical="center" wrapText="1"/>
    </xf>
    <xf numFmtId="0" fontId="0" fillId="6" borderId="29" xfId="0" applyFont="1" applyFill="1" applyBorder="1" applyAlignment="1" applyProtection="1">
      <alignment horizontal="center" vertical="center"/>
    </xf>
    <xf numFmtId="0" fontId="0" fillId="6" borderId="30" xfId="0" applyFont="1" applyFill="1" applyBorder="1" applyAlignment="1" applyProtection="1">
      <alignment horizontal="center" vertical="center"/>
    </xf>
    <xf numFmtId="9" fontId="46" fillId="6" borderId="100" xfId="0" applyNumberFormat="1" applyFont="1" applyFill="1" applyBorder="1" applyAlignment="1">
      <alignment horizontal="center" vertical="center" wrapText="1"/>
    </xf>
    <xf numFmtId="0" fontId="0" fillId="6" borderId="28" xfId="0" applyFont="1" applyFill="1" applyBorder="1" applyAlignment="1">
      <alignment horizontal="center" vertical="center"/>
    </xf>
    <xf numFmtId="0" fontId="0" fillId="6" borderId="29" xfId="0" applyFont="1" applyFill="1" applyBorder="1" applyAlignment="1">
      <alignment horizontal="center" vertical="center"/>
    </xf>
    <xf numFmtId="9" fontId="46" fillId="6" borderId="28" xfId="0" applyNumberFormat="1" applyFont="1" applyFill="1" applyBorder="1" applyAlignment="1">
      <alignment horizontal="center" vertical="center" wrapText="1"/>
    </xf>
    <xf numFmtId="0" fontId="23" fillId="6" borderId="114" xfId="0" applyFont="1" applyFill="1" applyBorder="1" applyAlignment="1" applyProtection="1">
      <alignment horizontal="left" vertical="center" wrapText="1"/>
    </xf>
    <xf numFmtId="3" fontId="0" fillId="41" borderId="114" xfId="11" applyFont="1" applyBorder="1" applyAlignment="1" applyProtection="1">
      <alignment horizontal="center" vertical="center"/>
      <protection locked="0"/>
    </xf>
    <xf numFmtId="0" fontId="0" fillId="6" borderId="30" xfId="0" applyFont="1" applyFill="1" applyBorder="1" applyAlignment="1">
      <alignment horizontal="center" vertical="center"/>
    </xf>
    <xf numFmtId="9" fontId="0" fillId="6" borderId="29" xfId="0" applyNumberFormat="1" applyFont="1" applyFill="1" applyBorder="1" applyAlignment="1">
      <alignment horizontal="center" vertical="center" wrapText="1"/>
    </xf>
    <xf numFmtId="9" fontId="0" fillId="6" borderId="30" xfId="0" applyNumberFormat="1" applyFont="1" applyFill="1" applyBorder="1" applyAlignment="1">
      <alignment horizontal="center" vertical="center" wrapText="1"/>
    </xf>
    <xf numFmtId="0" fontId="23" fillId="6" borderId="113" xfId="0" applyFont="1" applyFill="1" applyBorder="1" applyAlignment="1">
      <alignment horizontal="center" vertical="center"/>
    </xf>
    <xf numFmtId="0" fontId="23" fillId="6" borderId="0" xfId="0" applyFont="1" applyFill="1" applyBorder="1" applyAlignment="1">
      <alignment horizontal="center" vertical="center"/>
    </xf>
    <xf numFmtId="0" fontId="23" fillId="6" borderId="100" xfId="0" applyFont="1" applyFill="1" applyBorder="1" applyAlignment="1">
      <alignment horizontal="center" vertical="center"/>
    </xf>
    <xf numFmtId="0" fontId="0" fillId="41" borderId="20" xfId="18" applyFont="1" applyBorder="1">
      <alignment horizontal="center" vertical="center" wrapText="1"/>
      <protection locked="0"/>
    </xf>
    <xf numFmtId="0" fontId="0" fillId="41" borderId="32" xfId="18" applyFont="1" applyBorder="1">
      <alignment horizontal="center" vertical="center" wrapText="1"/>
      <protection locked="0"/>
    </xf>
    <xf numFmtId="0" fontId="0" fillId="41" borderId="22" xfId="18" applyFont="1" applyBorder="1">
      <alignment horizontal="center" vertical="center" wrapText="1"/>
      <protection locked="0"/>
    </xf>
    <xf numFmtId="0" fontId="0" fillId="41" borderId="33" xfId="18" applyFont="1" applyBorder="1">
      <alignment horizontal="center" vertical="center" wrapText="1"/>
      <protection locked="0"/>
    </xf>
    <xf numFmtId="9" fontId="46" fillId="0" borderId="28" xfId="0" applyNumberFormat="1" applyFont="1" applyFill="1" applyBorder="1" applyAlignment="1">
      <alignment horizontal="center" vertical="center" wrapText="1"/>
    </xf>
    <xf numFmtId="9" fontId="46" fillId="0" borderId="29" xfId="0" applyNumberFormat="1" applyFont="1" applyFill="1" applyBorder="1" applyAlignment="1">
      <alignment horizontal="center" vertical="center" wrapText="1"/>
    </xf>
    <xf numFmtId="9" fontId="0" fillId="6" borderId="28" xfId="0" applyNumberFormat="1" applyFont="1" applyFill="1" applyBorder="1" applyAlignment="1">
      <alignment horizontal="center" vertical="center" wrapText="1"/>
    </xf>
    <xf numFmtId="9" fontId="46" fillId="0" borderId="30" xfId="0" applyNumberFormat="1" applyFont="1" applyFill="1" applyBorder="1" applyAlignment="1">
      <alignment horizontal="center" vertical="center" wrapText="1"/>
    </xf>
    <xf numFmtId="9" fontId="46" fillId="0" borderId="113" xfId="0" applyNumberFormat="1" applyFont="1" applyFill="1" applyBorder="1" applyAlignment="1">
      <alignment horizontal="center" vertical="center" wrapText="1"/>
    </xf>
    <xf numFmtId="9" fontId="46" fillId="0" borderId="0" xfId="0" applyNumberFormat="1" applyFont="1" applyFill="1" applyBorder="1" applyAlignment="1">
      <alignment horizontal="center" vertical="center" wrapText="1"/>
    </xf>
    <xf numFmtId="9" fontId="46" fillId="0" borderId="49" xfId="0" applyNumberFormat="1" applyFont="1" applyFill="1" applyBorder="1" applyAlignment="1">
      <alignment horizontal="center" vertical="center" wrapText="1"/>
    </xf>
    <xf numFmtId="9" fontId="0" fillId="6" borderId="113" xfId="0" applyNumberFormat="1" applyFont="1" applyFill="1" applyBorder="1" applyAlignment="1">
      <alignment horizontal="center" vertical="center" wrapText="1"/>
    </xf>
    <xf numFmtId="9" fontId="0" fillId="6" borderId="0" xfId="0" applyNumberFormat="1" applyFont="1" applyFill="1" applyBorder="1" applyAlignment="1">
      <alignment horizontal="center" vertical="center" wrapText="1"/>
    </xf>
    <xf numFmtId="9" fontId="46" fillId="0" borderId="39" xfId="0" applyNumberFormat="1" applyFont="1" applyFill="1" applyBorder="1" applyAlignment="1">
      <alignment horizontal="center" vertical="center" wrapText="1"/>
    </xf>
    <xf numFmtId="9" fontId="0" fillId="6" borderId="49" xfId="0" applyNumberFormat="1" applyFont="1" applyFill="1" applyBorder="1" applyAlignment="1">
      <alignment horizontal="center" vertical="center" wrapText="1"/>
    </xf>
    <xf numFmtId="0" fontId="0" fillId="41" borderId="19" xfId="18" applyFont="1" applyBorder="1">
      <alignment horizontal="center" vertical="center" wrapText="1"/>
      <protection locked="0"/>
    </xf>
    <xf numFmtId="0" fontId="0" fillId="41" borderId="109" xfId="18" applyFont="1" applyBorder="1">
      <alignment horizontal="center" vertical="center" wrapText="1"/>
      <protection locked="0"/>
    </xf>
    <xf numFmtId="9" fontId="46" fillId="6" borderId="123" xfId="0" applyNumberFormat="1" applyFont="1" applyFill="1" applyBorder="1" applyAlignment="1">
      <alignment horizontal="center" vertical="center" wrapText="1"/>
    </xf>
    <xf numFmtId="9" fontId="46" fillId="6" borderId="107" xfId="0" applyNumberFormat="1" applyFont="1" applyFill="1" applyBorder="1" applyAlignment="1">
      <alignment horizontal="center" vertical="center" wrapText="1"/>
    </xf>
    <xf numFmtId="0" fontId="0" fillId="6" borderId="29" xfId="0" applyFont="1" applyFill="1" applyBorder="1" applyAlignment="1" applyProtection="1">
      <alignment horizontal="left" vertical="center"/>
    </xf>
    <xf numFmtId="0" fontId="0" fillId="6" borderId="29" xfId="0" applyFont="1" applyFill="1" applyBorder="1" applyAlignment="1" applyProtection="1">
      <alignment horizontal="left" vertical="center" indent="1"/>
    </xf>
    <xf numFmtId="0" fontId="23" fillId="6" borderId="108" xfId="0" applyFont="1" applyFill="1" applyBorder="1" applyAlignment="1" applyProtection="1">
      <alignment horizontal="left" vertical="center" wrapText="1"/>
    </xf>
    <xf numFmtId="0" fontId="0" fillId="6" borderId="28" xfId="0" applyFont="1" applyFill="1" applyBorder="1" applyAlignment="1" applyProtection="1">
      <alignment horizontal="left" vertical="center"/>
    </xf>
    <xf numFmtId="0" fontId="23" fillId="6" borderId="114" xfId="0" applyFont="1" applyFill="1" applyBorder="1" applyAlignment="1" applyProtection="1">
      <alignment horizontal="left" vertical="center"/>
    </xf>
    <xf numFmtId="0" fontId="0" fillId="6" borderId="30" xfId="0" applyFont="1" applyFill="1" applyBorder="1" applyAlignment="1" applyProtection="1">
      <alignment horizontal="left" vertical="center"/>
    </xf>
    <xf numFmtId="0" fontId="0" fillId="2" borderId="19" xfId="0" applyFill="1" applyBorder="1" applyAlignment="1">
      <alignment horizontal="center" vertical="center" wrapText="1"/>
    </xf>
    <xf numFmtId="0" fontId="0" fillId="2" borderId="109" xfId="0" applyFill="1" applyBorder="1" applyAlignment="1">
      <alignment horizontal="center" vertical="center" wrapText="1"/>
    </xf>
    <xf numFmtId="0" fontId="0" fillId="2" borderId="116"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2" xfId="0" applyFill="1" applyBorder="1" applyAlignment="1">
      <alignment horizontal="center" vertical="center" wrapText="1"/>
    </xf>
    <xf numFmtId="0" fontId="53" fillId="6" borderId="116" xfId="0" applyFont="1" applyFill="1" applyBorder="1" applyAlignment="1" applyProtection="1">
      <alignment horizontal="center" vertical="center" wrapText="1"/>
    </xf>
    <xf numFmtId="0" fontId="53" fillId="6" borderId="44" xfId="0" applyFont="1" applyFill="1" applyBorder="1" applyAlignment="1" applyProtection="1">
      <alignment horizontal="center" vertical="center" wrapText="1"/>
    </xf>
    <xf numFmtId="0" fontId="23" fillId="6" borderId="108" xfId="0" applyFont="1" applyFill="1" applyBorder="1" applyAlignment="1" applyProtection="1">
      <alignment horizontal="center" vertical="center" wrapText="1"/>
    </xf>
    <xf numFmtId="0" fontId="46" fillId="6" borderId="29" xfId="0" applyFont="1" applyBorder="1" applyAlignment="1">
      <alignment horizontal="left" vertical="center" wrapText="1"/>
    </xf>
    <xf numFmtId="0" fontId="46" fillId="6" borderId="26" xfId="0" applyFont="1" applyBorder="1" applyAlignment="1">
      <alignment horizontal="left" vertical="center" wrapText="1"/>
    </xf>
    <xf numFmtId="0" fontId="23" fillId="6" borderId="130" xfId="5" applyFont="1" applyFill="1" applyBorder="1" applyAlignment="1">
      <alignment horizontal="center" vertical="center" wrapText="1"/>
    </xf>
    <xf numFmtId="0" fontId="23" fillId="6" borderId="141" xfId="5" applyFont="1" applyFill="1" applyBorder="1" applyAlignment="1">
      <alignment horizontal="center" vertical="center" wrapText="1"/>
    </xf>
    <xf numFmtId="0" fontId="23" fillId="6" borderId="114" xfId="5" applyFont="1" applyFill="1" applyBorder="1" applyAlignment="1">
      <alignment horizontal="center" vertical="center" wrapText="1"/>
    </xf>
    <xf numFmtId="0" fontId="23" fillId="0" borderId="121" xfId="0" applyFont="1" applyFill="1" applyBorder="1" applyAlignment="1">
      <alignment horizontal="center" vertical="center" wrapText="1"/>
    </xf>
    <xf numFmtId="0" fontId="23" fillId="0" borderId="128" xfId="0" applyFont="1" applyFill="1" applyBorder="1" applyAlignment="1">
      <alignment horizontal="center" vertical="center" wrapText="1"/>
    </xf>
    <xf numFmtId="0" fontId="23" fillId="2" borderId="109" xfId="5" applyFont="1" applyFill="1" applyBorder="1" applyAlignment="1">
      <alignment horizontal="center" vertical="center" wrapText="1"/>
    </xf>
    <xf numFmtId="0" fontId="23" fillId="2" borderId="114" xfId="5" applyFont="1" applyFill="1" applyBorder="1" applyAlignment="1">
      <alignment horizontal="center" vertical="center" wrapText="1"/>
    </xf>
    <xf numFmtId="0" fontId="0" fillId="2" borderId="116" xfId="0" applyFont="1" applyFill="1" applyBorder="1" applyAlignment="1" applyProtection="1">
      <alignment horizontal="center" vertical="center"/>
    </xf>
    <xf numFmtId="0" fontId="0" fillId="2" borderId="129" xfId="0" applyFont="1" applyFill="1" applyBorder="1" applyAlignment="1" applyProtection="1">
      <alignment horizontal="center" vertical="center"/>
    </xf>
    <xf numFmtId="0" fontId="0" fillId="2" borderId="29" xfId="0" applyFont="1" applyFill="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23" fillId="2" borderId="144" xfId="0" applyFont="1" applyFill="1" applyBorder="1" applyAlignment="1">
      <alignment horizontal="center" vertical="center" wrapText="1"/>
    </xf>
    <xf numFmtId="0" fontId="23" fillId="6" borderId="109" xfId="0" applyFont="1" applyFill="1" applyBorder="1" applyAlignment="1">
      <alignment horizontal="center" vertical="center" wrapText="1"/>
    </xf>
    <xf numFmtId="0" fontId="23" fillId="6" borderId="114" xfId="0" applyFont="1" applyFill="1" applyBorder="1" applyAlignment="1">
      <alignment horizontal="center" vertical="center" wrapText="1"/>
    </xf>
    <xf numFmtId="0" fontId="23" fillId="6" borderId="142" xfId="0" applyFont="1" applyFill="1" applyBorder="1" applyAlignment="1">
      <alignment horizontal="center" vertical="center" wrapText="1"/>
    </xf>
    <xf numFmtId="0" fontId="23" fillId="6" borderId="109" xfId="5" applyFont="1" applyFill="1" applyBorder="1" applyAlignment="1">
      <alignment horizontal="center" vertical="center" wrapText="1"/>
    </xf>
    <xf numFmtId="0" fontId="23" fillId="2" borderId="109" xfId="0" applyFont="1" applyFill="1" applyBorder="1" applyAlignment="1">
      <alignment horizontal="center" vertical="center" wrapText="1"/>
    </xf>
    <xf numFmtId="0" fontId="23" fillId="2" borderId="108" xfId="0" applyFont="1" applyFill="1" applyBorder="1" applyAlignment="1">
      <alignment horizontal="center" vertical="center" wrapText="1"/>
    </xf>
    <xf numFmtId="0" fontId="23" fillId="2" borderId="112" xfId="0" applyFont="1" applyFill="1" applyBorder="1" applyAlignment="1" applyProtection="1">
      <alignment horizontal="center" vertical="center" wrapText="1"/>
    </xf>
    <xf numFmtId="0" fontId="23" fillId="2" borderId="130" xfId="0" applyFont="1" applyFill="1" applyBorder="1" applyAlignment="1" applyProtection="1">
      <alignment horizontal="center" vertical="center" wrapText="1"/>
    </xf>
    <xf numFmtId="0" fontId="0" fillId="2" borderId="28" xfId="0" applyFont="1" applyFill="1" applyBorder="1" applyAlignment="1" applyProtection="1">
      <alignment horizontal="left" vertical="center" wrapText="1"/>
    </xf>
    <xf numFmtId="0" fontId="0" fillId="2" borderId="25" xfId="0" applyFont="1" applyFill="1" applyBorder="1" applyAlignment="1" applyProtection="1">
      <alignment horizontal="left" vertical="center" wrapText="1"/>
    </xf>
    <xf numFmtId="0" fontId="23" fillId="2" borderId="116" xfId="0" applyFont="1" applyFill="1" applyBorder="1" applyAlignment="1" applyProtection="1">
      <alignment horizontal="center" vertical="center" wrapText="1"/>
    </xf>
    <xf numFmtId="0" fontId="23" fillId="2" borderId="129" xfId="0" applyFont="1" applyFill="1" applyBorder="1" applyAlignment="1" applyProtection="1">
      <alignment horizontal="center" vertical="center" wrapText="1"/>
    </xf>
    <xf numFmtId="0" fontId="23" fillId="6" borderId="113" xfId="0" applyFont="1" applyFill="1" applyBorder="1" applyAlignment="1">
      <alignment horizontal="center" vertical="center" wrapText="1"/>
    </xf>
    <xf numFmtId="0" fontId="23" fillId="6" borderId="141" xfId="0" applyFont="1" applyFill="1" applyBorder="1" applyAlignment="1">
      <alignment horizontal="center" vertical="center" wrapText="1"/>
    </xf>
    <xf numFmtId="0" fontId="22" fillId="6" borderId="112" xfId="0" applyFont="1" applyFill="1" applyBorder="1" applyAlignment="1">
      <alignment horizontal="center" vertical="center"/>
    </xf>
    <xf numFmtId="0" fontId="22" fillId="6" borderId="129" xfId="0" applyFont="1" applyFill="1" applyBorder="1" applyAlignment="1">
      <alignment horizontal="center" vertical="center"/>
    </xf>
    <xf numFmtId="0" fontId="0" fillId="2" borderId="20"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23" fillId="0" borderId="50" xfId="0" applyFont="1" applyFill="1" applyBorder="1" applyAlignment="1">
      <alignment horizontal="center" vertical="center" wrapText="1"/>
    </xf>
    <xf numFmtId="0" fontId="0" fillId="2" borderId="47" xfId="0" applyFont="1" applyFill="1" applyBorder="1" applyAlignment="1" applyProtection="1">
      <alignment horizontal="center" vertical="center"/>
    </xf>
    <xf numFmtId="0" fontId="23" fillId="0" borderId="1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41" xfId="0" applyFont="1" applyFill="1" applyBorder="1" applyAlignment="1">
      <alignment horizontal="center" vertical="center" wrapText="1"/>
    </xf>
    <xf numFmtId="0" fontId="0" fillId="2" borderId="11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129" xfId="0" applyFont="1" applyFill="1" applyBorder="1" applyAlignment="1">
      <alignment horizontal="center" vertical="center"/>
    </xf>
    <xf numFmtId="0" fontId="23" fillId="2" borderId="113" xfId="0" applyFont="1" applyFill="1" applyBorder="1" applyAlignment="1">
      <alignment horizontal="center" vertical="top" wrapText="1"/>
    </xf>
    <xf numFmtId="0" fontId="23" fillId="2" borderId="121" xfId="0" applyFont="1" applyFill="1" applyBorder="1" applyAlignment="1">
      <alignment horizontal="center" vertical="top" wrapText="1"/>
    </xf>
    <xf numFmtId="0" fontId="23" fillId="2" borderId="141" xfId="0" applyFont="1" applyFill="1" applyBorder="1" applyAlignment="1">
      <alignment horizontal="center" vertical="top" wrapText="1"/>
    </xf>
    <xf numFmtId="0" fontId="23" fillId="2" borderId="128" xfId="0" applyFont="1" applyFill="1" applyBorder="1" applyAlignment="1">
      <alignment horizontal="center" vertical="top" wrapText="1"/>
    </xf>
    <xf numFmtId="0" fontId="23" fillId="2" borderId="114" xfId="0" applyFont="1" applyFill="1" applyBorder="1" applyAlignment="1">
      <alignment horizontal="center" vertical="center" wrapText="1"/>
    </xf>
    <xf numFmtId="0" fontId="23" fillId="0" borderId="178" xfId="0" applyFont="1" applyFill="1" applyBorder="1" applyAlignment="1">
      <alignment horizontal="center" vertical="center" wrapText="1"/>
    </xf>
    <xf numFmtId="0" fontId="23" fillId="0" borderId="180" xfId="0" applyFont="1" applyFill="1" applyBorder="1" applyAlignment="1">
      <alignment horizontal="center" vertical="center" wrapText="1"/>
    </xf>
    <xf numFmtId="0" fontId="0" fillId="6" borderId="179" xfId="0" applyFont="1" applyFill="1" applyBorder="1" applyAlignment="1">
      <alignment horizontal="center" vertical="center"/>
    </xf>
    <xf numFmtId="0" fontId="0" fillId="6" borderId="181" xfId="0" applyFont="1" applyFill="1" applyBorder="1" applyAlignment="1">
      <alignment horizontal="center" vertical="center"/>
    </xf>
    <xf numFmtId="0" fontId="0" fillId="2" borderId="114" xfId="0" applyFont="1" applyFill="1" applyBorder="1" applyAlignment="1" applyProtection="1">
      <alignment horizontal="left" vertical="center" wrapText="1"/>
    </xf>
    <xf numFmtId="0" fontId="0" fillId="2" borderId="108" xfId="0" applyFont="1" applyFill="1" applyBorder="1" applyAlignment="1" applyProtection="1">
      <alignment horizontal="left" vertical="center" wrapText="1"/>
    </xf>
    <xf numFmtId="0" fontId="0" fillId="2" borderId="30" xfId="0" applyFont="1" applyFill="1" applyBorder="1" applyAlignment="1" applyProtection="1">
      <alignment horizontal="left" vertical="center" wrapText="1"/>
    </xf>
    <xf numFmtId="0" fontId="0" fillId="2" borderId="27" xfId="0" applyFont="1" applyFill="1" applyBorder="1" applyAlignment="1" applyProtection="1">
      <alignment horizontal="left" vertical="center" wrapText="1"/>
    </xf>
    <xf numFmtId="0" fontId="23" fillId="2" borderId="109" xfId="0" applyFont="1" applyFill="1" applyBorder="1" applyAlignment="1">
      <alignment horizontal="center" vertical="center"/>
    </xf>
    <xf numFmtId="0" fontId="23" fillId="2" borderId="114" xfId="0" applyFont="1" applyFill="1" applyBorder="1" applyAlignment="1">
      <alignment horizontal="center" vertical="center"/>
    </xf>
    <xf numFmtId="0" fontId="23" fillId="6" borderId="130" xfId="0" applyFont="1" applyFill="1" applyBorder="1" applyAlignment="1" applyProtection="1">
      <alignment horizontal="center" vertical="center" wrapText="1"/>
    </xf>
    <xf numFmtId="0" fontId="23" fillId="2" borderId="143" xfId="0" applyFont="1" applyFill="1" applyBorder="1" applyAlignment="1">
      <alignment horizontal="center" vertical="center"/>
    </xf>
    <xf numFmtId="0" fontId="23" fillId="2" borderId="108" xfId="0" applyFont="1" applyFill="1" applyBorder="1" applyAlignment="1">
      <alignment horizontal="center" vertical="center"/>
    </xf>
    <xf numFmtId="0" fontId="23" fillId="6" borderId="143" xfId="0" applyFont="1" applyFill="1" applyBorder="1" applyAlignment="1" applyProtection="1">
      <alignment horizontal="center" vertical="center" wrapText="1"/>
    </xf>
    <xf numFmtId="0" fontId="23" fillId="6" borderId="142" xfId="0" applyFont="1" applyFill="1" applyBorder="1" applyAlignment="1" applyProtection="1">
      <alignment horizontal="center" vertical="center" wrapText="1"/>
    </xf>
    <xf numFmtId="0" fontId="38" fillId="6" borderId="113" xfId="0" applyFont="1" applyBorder="1" applyAlignment="1">
      <alignment horizontal="center" vertical="center" wrapText="1"/>
    </xf>
    <xf numFmtId="0" fontId="38" fillId="6" borderId="0" xfId="0" applyFont="1" applyBorder="1" applyAlignment="1">
      <alignment horizontal="center" vertical="center" wrapText="1"/>
    </xf>
    <xf numFmtId="0" fontId="38" fillId="6" borderId="141" xfId="0" applyFont="1" applyBorder="1" applyAlignment="1">
      <alignment horizontal="center" vertical="center" wrapText="1"/>
    </xf>
    <xf numFmtId="0" fontId="46" fillId="6" borderId="113" xfId="0" applyFont="1" applyBorder="1" applyAlignment="1">
      <alignment horizontal="center"/>
    </xf>
    <xf numFmtId="0" fontId="46" fillId="6" borderId="141" xfId="0" applyFont="1" applyBorder="1" applyAlignment="1">
      <alignment horizontal="center"/>
    </xf>
    <xf numFmtId="0" fontId="38" fillId="6" borderId="109" xfId="0" applyFont="1" applyBorder="1" applyAlignment="1">
      <alignment horizontal="center" vertical="center"/>
    </xf>
    <xf numFmtId="0" fontId="38" fillId="6" borderId="114" xfId="0" applyFont="1" applyBorder="1" applyAlignment="1">
      <alignment horizontal="center" vertical="center"/>
    </xf>
    <xf numFmtId="0" fontId="38" fillId="6" borderId="108" xfId="0" applyFont="1" applyBorder="1" applyAlignment="1">
      <alignment horizontal="center" vertical="center"/>
    </xf>
    <xf numFmtId="0" fontId="38" fillId="6" borderId="109" xfId="0" applyFont="1" applyBorder="1" applyAlignment="1">
      <alignment horizontal="center" wrapText="1"/>
    </xf>
    <xf numFmtId="0" fontId="38" fillId="6" borderId="114" xfId="0" applyFont="1" applyBorder="1" applyAlignment="1">
      <alignment horizontal="center" wrapText="1"/>
    </xf>
    <xf numFmtId="0" fontId="38" fillId="6" borderId="108" xfId="0" applyFont="1" applyBorder="1" applyAlignment="1">
      <alignment horizontal="center"/>
    </xf>
    <xf numFmtId="0" fontId="38" fillId="6" borderId="144" xfId="0" applyFont="1" applyBorder="1" applyAlignment="1">
      <alignment horizontal="center"/>
    </xf>
    <xf numFmtId="0" fontId="38" fillId="6" borderId="144" xfId="0" applyFont="1" applyBorder="1" applyAlignment="1">
      <alignment horizontal="center" wrapText="1"/>
    </xf>
    <xf numFmtId="0" fontId="23" fillId="6" borderId="144" xfId="0" applyFont="1" applyFill="1" applyBorder="1" applyAlignment="1" applyProtection="1">
      <alignment horizontal="center" vertical="center" wrapText="1"/>
    </xf>
    <xf numFmtId="0" fontId="23" fillId="6" borderId="128" xfId="0" applyFont="1" applyFill="1" applyBorder="1" applyAlignment="1" applyProtection="1">
      <alignment horizontal="center" vertical="center" wrapText="1"/>
    </xf>
    <xf numFmtId="0" fontId="23" fillId="6" borderId="129" xfId="0" applyFont="1" applyFill="1" applyBorder="1" applyAlignment="1" applyProtection="1">
      <alignment horizontal="center" vertical="center" wrapText="1"/>
    </xf>
    <xf numFmtId="0" fontId="38" fillId="6" borderId="113" xfId="0" applyFont="1" applyBorder="1" applyAlignment="1">
      <alignment horizontal="center" vertical="center"/>
    </xf>
    <xf numFmtId="0" fontId="38" fillId="6" borderId="0" xfId="0" applyFont="1" applyBorder="1" applyAlignment="1">
      <alignment horizontal="center" vertical="center"/>
    </xf>
    <xf numFmtId="0" fontId="38" fillId="6" borderId="141" xfId="0" applyFont="1" applyBorder="1" applyAlignment="1">
      <alignment horizontal="center" vertical="center"/>
    </xf>
    <xf numFmtId="0" fontId="23" fillId="6" borderId="176" xfId="0" applyFont="1" applyFill="1" applyBorder="1" applyAlignment="1" applyProtection="1">
      <alignment horizontal="center" vertical="center" wrapText="1"/>
    </xf>
    <xf numFmtId="0" fontId="23" fillId="6" borderId="184" xfId="0" applyFont="1" applyFill="1" applyBorder="1" applyAlignment="1" applyProtection="1">
      <alignment horizontal="center" vertical="center" wrapText="1"/>
    </xf>
    <xf numFmtId="0" fontId="23" fillId="6" borderId="190" xfId="0" applyFont="1" applyFill="1" applyBorder="1" applyAlignment="1" applyProtection="1">
      <alignment horizontal="center" vertical="center" wrapText="1"/>
    </xf>
    <xf numFmtId="0" fontId="23" fillId="6" borderId="191" xfId="0" applyFont="1" applyFill="1" applyBorder="1" applyAlignment="1" applyProtection="1">
      <alignment horizontal="center" vertical="center" wrapText="1"/>
    </xf>
    <xf numFmtId="0" fontId="38" fillId="6" borderId="114" xfId="0" applyFont="1" applyBorder="1" applyAlignment="1">
      <alignment horizontal="center"/>
    </xf>
    <xf numFmtId="0" fontId="38" fillId="6" borderId="109" xfId="0" applyFont="1" applyBorder="1" applyAlignment="1">
      <alignment horizontal="center"/>
    </xf>
    <xf numFmtId="0" fontId="23" fillId="6" borderId="109" xfId="0" applyFont="1" applyFill="1" applyBorder="1" applyAlignment="1" applyProtection="1">
      <alignment horizontal="center" wrapText="1"/>
    </xf>
    <xf numFmtId="0" fontId="23" fillId="6" borderId="114" xfId="0" applyFont="1" applyFill="1" applyBorder="1" applyAlignment="1" applyProtection="1">
      <alignment horizontal="center" wrapText="1"/>
    </xf>
    <xf numFmtId="0" fontId="38" fillId="6" borderId="109" xfId="0" applyFont="1" applyBorder="1" applyAlignment="1">
      <alignment horizontal="center" vertical="center" wrapText="1"/>
    </xf>
    <xf numFmtId="0" fontId="38" fillId="6" borderId="114" xfId="0" applyFont="1" applyBorder="1" applyAlignment="1">
      <alignment horizontal="center" vertical="center" wrapText="1"/>
    </xf>
    <xf numFmtId="0" fontId="38" fillId="6" borderId="144" xfId="0" applyFont="1" applyBorder="1" applyAlignment="1">
      <alignment horizontal="center" vertical="center" wrapText="1"/>
    </xf>
    <xf numFmtId="0" fontId="38" fillId="6" borderId="59" xfId="0" applyFont="1" applyBorder="1" applyAlignment="1">
      <alignment horizontal="center" vertical="center" wrapText="1"/>
    </xf>
    <xf numFmtId="0" fontId="38" fillId="6" borderId="108" xfId="0" applyFont="1" applyBorder="1" applyAlignment="1">
      <alignment horizontal="center" wrapText="1"/>
    </xf>
    <xf numFmtId="0" fontId="25" fillId="6" borderId="116" xfId="0" applyFont="1" applyFill="1" applyBorder="1" applyAlignment="1" applyProtection="1">
      <alignment horizontal="center" vertical="center" wrapText="1"/>
    </xf>
    <xf numFmtId="0" fontId="25" fillId="6" borderId="129" xfId="0" applyFont="1" applyFill="1" applyBorder="1" applyAlignment="1" applyProtection="1">
      <alignment horizontal="center" vertical="center" wrapText="1"/>
    </xf>
    <xf numFmtId="0" fontId="25" fillId="6" borderId="112" xfId="0" applyFont="1" applyFill="1" applyBorder="1" applyAlignment="1" applyProtection="1">
      <alignment horizontal="center" vertical="center" wrapText="1"/>
    </xf>
    <xf numFmtId="0" fontId="25" fillId="6" borderId="130" xfId="0" applyFont="1" applyFill="1" applyBorder="1" applyAlignment="1" applyProtection="1">
      <alignment horizontal="center" vertical="center" wrapText="1"/>
    </xf>
    <xf numFmtId="0" fontId="21" fillId="2" borderId="113" xfId="0" applyFont="1" applyFill="1" applyBorder="1" applyAlignment="1">
      <alignment horizontal="center" vertical="center"/>
    </xf>
    <xf numFmtId="0" fontId="21" fillId="2" borderId="141" xfId="0" applyFont="1" applyFill="1" applyBorder="1" applyAlignment="1">
      <alignment horizontal="center" vertical="center"/>
    </xf>
    <xf numFmtId="0" fontId="25" fillId="6" borderId="44" xfId="0" applyFont="1" applyFill="1" applyBorder="1" applyAlignment="1" applyProtection="1">
      <alignment horizontal="center" vertical="center" wrapText="1"/>
    </xf>
    <xf numFmtId="0" fontId="25" fillId="6" borderId="46" xfId="0" applyFont="1" applyFill="1" applyBorder="1" applyAlignment="1" applyProtection="1">
      <alignment horizontal="center" vertical="center" wrapText="1"/>
    </xf>
    <xf numFmtId="0" fontId="38" fillId="6" borderId="108" xfId="0" applyFont="1" applyBorder="1" applyAlignment="1">
      <alignment horizontal="center" vertical="center" wrapText="1"/>
    </xf>
    <xf numFmtId="0" fontId="38" fillId="6" borderId="112" xfId="0" applyFont="1" applyBorder="1" applyAlignment="1">
      <alignment horizontal="center" vertical="center" wrapText="1"/>
    </xf>
    <xf numFmtId="0" fontId="38" fillId="6" borderId="121" xfId="0" applyFont="1" applyBorder="1" applyAlignment="1">
      <alignment horizontal="center" vertical="center" wrapText="1"/>
    </xf>
    <xf numFmtId="0" fontId="38" fillId="6" borderId="130" xfId="0" applyFont="1" applyBorder="1" applyAlignment="1">
      <alignment horizontal="center" vertical="center" wrapText="1"/>
    </xf>
    <xf numFmtId="0" fontId="38" fillId="6" borderId="128" xfId="0" applyFont="1" applyBorder="1" applyAlignment="1">
      <alignment horizontal="center" vertical="center" wrapText="1"/>
    </xf>
    <xf numFmtId="0" fontId="25" fillId="6" borderId="144" xfId="0" applyFont="1" applyBorder="1" applyAlignment="1">
      <alignment horizontal="center" vertical="center" wrapText="1"/>
    </xf>
    <xf numFmtId="0" fontId="25" fillId="6" borderId="109" xfId="0" applyFont="1" applyBorder="1" applyAlignment="1">
      <alignment horizontal="center" vertical="center" wrapText="1"/>
    </xf>
    <xf numFmtId="0" fontId="38" fillId="6" borderId="116" xfId="0" applyFont="1" applyBorder="1" applyAlignment="1">
      <alignment horizontal="center" vertical="center" wrapText="1"/>
    </xf>
    <xf numFmtId="0" fontId="38" fillId="6" borderId="129" xfId="0" applyFont="1" applyBorder="1" applyAlignment="1">
      <alignment horizontal="center" vertical="center" wrapText="1"/>
    </xf>
    <xf numFmtId="0" fontId="38" fillId="6" borderId="50" xfId="0" applyFont="1" applyBorder="1" applyAlignment="1">
      <alignment horizontal="center" vertical="center" wrapText="1"/>
    </xf>
    <xf numFmtId="0" fontId="38" fillId="6" borderId="47" xfId="0" applyFont="1" applyBorder="1" applyAlignment="1">
      <alignment horizontal="center" vertical="center" wrapText="1"/>
    </xf>
    <xf numFmtId="0" fontId="25" fillId="6" borderId="47" xfId="0" applyFont="1" applyFill="1" applyBorder="1" applyAlignment="1" applyProtection="1">
      <alignment horizontal="center" vertical="center" wrapText="1"/>
    </xf>
    <xf numFmtId="0" fontId="23" fillId="6" borderId="20" xfId="0" applyFont="1" applyFill="1" applyBorder="1" applyAlignment="1" applyProtection="1">
      <alignment horizontal="center" vertical="center" wrapText="1"/>
    </xf>
    <xf numFmtId="0" fontId="23" fillId="2" borderId="28"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38" fillId="6" borderId="144" xfId="0" applyFont="1" applyFill="1" applyBorder="1" applyAlignment="1">
      <alignment horizontal="center" vertical="center" wrapText="1"/>
    </xf>
    <xf numFmtId="0" fontId="23" fillId="2" borderId="144" xfId="0" applyFont="1" applyFill="1" applyBorder="1" applyAlignment="1">
      <alignment horizontal="center" vertical="center"/>
    </xf>
    <xf numFmtId="0" fontId="38" fillId="6" borderId="114" xfId="0" applyFont="1" applyBorder="1" applyAlignment="1">
      <alignment horizontal="left" vertical="center" wrapText="1"/>
    </xf>
    <xf numFmtId="49" fontId="0" fillId="41" borderId="33" xfId="19" applyFont="1" applyBorder="1" applyAlignment="1">
      <alignment horizontal="center" vertical="center"/>
      <protection locked="0"/>
    </xf>
    <xf numFmtId="49" fontId="0" fillId="41" borderId="30" xfId="19" applyFont="1" applyBorder="1" applyAlignment="1">
      <alignment horizontal="center" vertical="center"/>
      <protection locked="0"/>
    </xf>
    <xf numFmtId="49" fontId="0" fillId="41" borderId="32" xfId="19" applyFont="1" applyBorder="1" applyAlignment="1">
      <alignment horizontal="center" vertical="center"/>
      <protection locked="0"/>
    </xf>
    <xf numFmtId="49" fontId="0" fillId="41" borderId="28" xfId="19" applyFont="1" applyBorder="1" applyAlignment="1">
      <alignment horizontal="center" vertical="center"/>
      <protection locked="0"/>
    </xf>
    <xf numFmtId="49" fontId="0" fillId="41" borderId="36" xfId="19" applyFont="1" applyBorder="1" applyAlignment="1">
      <alignment horizontal="center" vertical="center"/>
      <protection locked="0"/>
    </xf>
    <xf numFmtId="49" fontId="0" fillId="41" borderId="29" xfId="19" applyFont="1" applyBorder="1" applyAlignment="1">
      <alignment horizontal="center" vertical="center"/>
      <protection locked="0"/>
    </xf>
    <xf numFmtId="0" fontId="23" fillId="6" borderId="19" xfId="5" applyFont="1" applyBorder="1">
      <alignment horizontal="center" wrapText="1"/>
    </xf>
    <xf numFmtId="0" fontId="23" fillId="6" borderId="109" xfId="5" applyFont="1" applyBorder="1">
      <alignment horizontal="center" wrapText="1"/>
    </xf>
    <xf numFmtId="0" fontId="38" fillId="6" borderId="12" xfId="5" applyFont="1" applyBorder="1" applyAlignment="1">
      <alignment horizontal="center" vertical="center" wrapText="1"/>
    </xf>
    <xf numFmtId="0" fontId="38" fillId="6" borderId="5" xfId="5" applyFont="1" applyBorder="1" applyAlignment="1">
      <alignment horizontal="center" vertical="center" wrapText="1"/>
    </xf>
    <xf numFmtId="0" fontId="38" fillId="6" borderId="10" xfId="5" applyFont="1" applyBorder="1" applyAlignment="1">
      <alignment horizontal="center" vertical="center" wrapText="1"/>
    </xf>
    <xf numFmtId="0" fontId="38" fillId="6" borderId="8" xfId="5" applyFont="1" applyBorder="1" applyAlignment="1">
      <alignment horizontal="center" vertical="center" wrapText="1"/>
    </xf>
    <xf numFmtId="0" fontId="38" fillId="6" borderId="78" xfId="0" applyFont="1" applyBorder="1" applyAlignment="1">
      <alignment horizontal="center" vertical="center" wrapText="1"/>
    </xf>
    <xf numFmtId="0" fontId="38" fillId="6" borderId="79" xfId="0" applyFont="1" applyBorder="1" applyAlignment="1">
      <alignment horizontal="center" vertical="center" wrapText="1"/>
    </xf>
    <xf numFmtId="0" fontId="23" fillId="6" borderId="3" xfId="5" applyFont="1" applyBorder="1" applyAlignment="1">
      <alignment horizontal="center" wrapText="1"/>
    </xf>
    <xf numFmtId="0" fontId="23" fillId="6" borderId="9" xfId="5" applyFont="1" applyBorder="1" applyAlignment="1">
      <alignment horizontal="center" wrapText="1"/>
    </xf>
    <xf numFmtId="0" fontId="23" fillId="6" borderId="4" xfId="5" applyFont="1" applyBorder="1" applyAlignment="1">
      <alignment horizontal="center" wrapText="1"/>
    </xf>
    <xf numFmtId="0" fontId="23" fillId="6" borderId="12" xfId="5" applyFont="1" applyBorder="1" applyAlignment="1">
      <alignment horizontal="center" vertical="center" wrapText="1"/>
    </xf>
    <xf numFmtId="0" fontId="23" fillId="6" borderId="5" xfId="5" applyFont="1" applyBorder="1" applyAlignment="1">
      <alignment horizontal="center" vertical="center" wrapText="1"/>
    </xf>
    <xf numFmtId="0" fontId="23" fillId="6" borderId="11" xfId="5" applyFont="1" applyBorder="1" applyAlignment="1">
      <alignment horizontal="center" vertical="center" wrapText="1"/>
    </xf>
    <xf numFmtId="0" fontId="23" fillId="6" borderId="10" xfId="5" applyFont="1" applyBorder="1" applyAlignment="1">
      <alignment horizontal="center" vertical="center" wrapText="1"/>
    </xf>
    <xf numFmtId="0" fontId="23" fillId="6" borderId="8" xfId="5" applyFont="1" applyBorder="1" applyAlignment="1">
      <alignment horizontal="center" vertical="center" wrapText="1"/>
    </xf>
    <xf numFmtId="0" fontId="23" fillId="6" borderId="7" xfId="5" applyFont="1" applyBorder="1" applyAlignment="1">
      <alignment horizontal="center" vertical="center" wrapText="1"/>
    </xf>
    <xf numFmtId="3" fontId="17" fillId="45" borderId="10" xfId="83" applyNumberFormat="1" applyFill="1" applyBorder="1" applyAlignment="1" applyProtection="1">
      <alignment horizontal="center" vertical="center" wrapText="1"/>
    </xf>
    <xf numFmtId="3" fontId="17" fillId="45" borderId="8" xfId="83" applyNumberFormat="1" applyFill="1" applyBorder="1" applyAlignment="1" applyProtection="1">
      <alignment horizontal="center" vertical="center" wrapText="1"/>
    </xf>
    <xf numFmtId="3" fontId="17" fillId="45" borderId="7" xfId="83" applyNumberFormat="1" applyFill="1" applyBorder="1" applyAlignment="1" applyProtection="1">
      <alignment horizontal="center" vertical="center" wrapText="1"/>
    </xf>
    <xf numFmtId="3" fontId="17" fillId="45" borderId="10" xfId="83" applyNumberFormat="1" applyFill="1" applyBorder="1" applyAlignment="1" applyProtection="1">
      <alignment horizontal="center" vertical="center" wrapText="1"/>
      <protection locked="0"/>
    </xf>
    <xf numFmtId="3" fontId="17" fillId="45" borderId="8" xfId="83" applyNumberFormat="1" applyFill="1" applyBorder="1" applyAlignment="1" applyProtection="1">
      <alignment horizontal="center" vertical="center" wrapText="1"/>
      <protection locked="0"/>
    </xf>
    <xf numFmtId="3" fontId="17" fillId="45" borderId="7" xfId="83" applyNumberFormat="1" applyFill="1" applyBorder="1" applyAlignment="1" applyProtection="1">
      <alignment horizontal="center" vertical="center" wrapText="1"/>
      <protection locked="0"/>
    </xf>
    <xf numFmtId="0" fontId="24" fillId="0" borderId="5" xfId="83" applyFont="1" applyBorder="1" applyAlignment="1">
      <alignment horizontal="center" vertical="top"/>
    </xf>
    <xf numFmtId="0" fontId="23" fillId="6" borderId="24" xfId="0" applyFont="1" applyFill="1" applyBorder="1" applyAlignment="1" applyProtection="1">
      <alignment horizontal="center" vertical="center"/>
    </xf>
    <xf numFmtId="0" fontId="23" fillId="6" borderId="34" xfId="0" applyFont="1" applyFill="1" applyBorder="1" applyAlignment="1" applyProtection="1">
      <alignment horizontal="center" vertical="center" wrapText="1"/>
    </xf>
    <xf numFmtId="0" fontId="23" fillId="6" borderId="45" xfId="0" applyFont="1" applyFill="1" applyBorder="1" applyAlignment="1" applyProtection="1">
      <alignment horizontal="center" vertical="center" wrapText="1"/>
    </xf>
    <xf numFmtId="0" fontId="23" fillId="6" borderId="5"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0" fillId="13" borderId="47" xfId="3" applyFont="1" applyBorder="1" applyAlignment="1">
      <alignment horizontal="center" vertical="center"/>
    </xf>
    <xf numFmtId="0" fontId="0" fillId="13" borderId="48" xfId="3" applyFont="1" applyBorder="1" applyAlignment="1">
      <alignment horizontal="center" vertical="center"/>
    </xf>
    <xf numFmtId="0" fontId="0" fillId="6" borderId="113" xfId="0" applyFont="1" applyFill="1" applyBorder="1" applyAlignment="1">
      <alignment horizontal="left" wrapText="1"/>
    </xf>
    <xf numFmtId="0" fontId="23" fillId="6" borderId="144" xfId="0" applyFont="1" applyFill="1" applyBorder="1" applyAlignment="1" applyProtection="1">
      <alignment horizontal="center" vertical="center"/>
    </xf>
    <xf numFmtId="0" fontId="0" fillId="6" borderId="109" xfId="0" applyFont="1" applyFill="1" applyBorder="1" applyAlignment="1" applyProtection="1">
      <alignment horizontal="center" vertical="center" wrapText="1"/>
    </xf>
    <xf numFmtId="0" fontId="0" fillId="6" borderId="143" xfId="0" applyFont="1" applyFill="1" applyBorder="1" applyAlignment="1" applyProtection="1">
      <alignment horizontal="center" vertical="center" wrapText="1"/>
    </xf>
    <xf numFmtId="0" fontId="0" fillId="6" borderId="142" xfId="0" applyFont="1" applyFill="1" applyBorder="1" applyAlignment="1" applyProtection="1">
      <alignment horizontal="center" vertical="center" wrapText="1"/>
    </xf>
    <xf numFmtId="0" fontId="0" fillId="6" borderId="24" xfId="0" applyFont="1" applyFill="1" applyBorder="1" applyAlignment="1" applyProtection="1">
      <alignment horizontal="center" vertical="center" wrapText="1"/>
    </xf>
    <xf numFmtId="0" fontId="0" fillId="6" borderId="114" xfId="0" applyFont="1" applyFill="1" applyBorder="1" applyAlignment="1" applyProtection="1">
      <alignment horizontal="center" vertical="center" wrapText="1"/>
    </xf>
    <xf numFmtId="0" fontId="23" fillId="45" borderId="29" xfId="0" applyFont="1" applyFill="1" applyBorder="1" applyAlignment="1" applyProtection="1">
      <alignment horizontal="left" vertical="center"/>
    </xf>
    <xf numFmtId="0" fontId="60" fillId="45" borderId="29" xfId="0" applyFont="1" applyFill="1" applyBorder="1" applyAlignment="1" applyProtection="1">
      <alignment horizontal="left" vertical="center"/>
    </xf>
    <xf numFmtId="0" fontId="0" fillId="45" borderId="29" xfId="0" applyFont="1" applyFill="1" applyBorder="1" applyAlignment="1" applyProtection="1">
      <alignment horizontal="left" vertical="center"/>
    </xf>
    <xf numFmtId="0" fontId="23" fillId="6" borderId="28" xfId="0" applyFont="1" applyFill="1" applyBorder="1" applyAlignment="1" applyProtection="1">
      <alignment horizontal="left" vertical="center"/>
    </xf>
    <xf numFmtId="0" fontId="23" fillId="6" borderId="25" xfId="0" applyFont="1" applyFill="1" applyBorder="1" applyAlignment="1" applyProtection="1">
      <alignment horizontal="left" vertical="center"/>
    </xf>
    <xf numFmtId="0" fontId="23" fillId="6" borderId="29" xfId="0" applyFont="1" applyFill="1" applyBorder="1" applyAlignment="1" applyProtection="1">
      <alignment horizontal="left" vertical="center"/>
    </xf>
    <xf numFmtId="0" fontId="23" fillId="6" borderId="26" xfId="0" applyFont="1" applyFill="1" applyBorder="1" applyAlignment="1" applyProtection="1">
      <alignment horizontal="left" vertical="center"/>
    </xf>
    <xf numFmtId="0" fontId="23" fillId="6" borderId="30" xfId="0" applyFont="1" applyFill="1" applyBorder="1" applyAlignment="1" applyProtection="1">
      <alignment horizontal="left" vertical="center"/>
    </xf>
    <xf numFmtId="0" fontId="23" fillId="6" borderId="27" xfId="0" applyFont="1" applyFill="1" applyBorder="1" applyAlignment="1" applyProtection="1">
      <alignment horizontal="left" vertical="center"/>
    </xf>
    <xf numFmtId="0" fontId="23" fillId="6" borderId="109" xfId="0" applyFont="1" applyFill="1" applyBorder="1" applyAlignment="1" applyProtection="1">
      <alignment horizontal="center" vertical="center"/>
    </xf>
    <xf numFmtId="0" fontId="23" fillId="6" borderId="114" xfId="0" applyFont="1" applyFill="1" applyBorder="1" applyAlignment="1" applyProtection="1">
      <alignment horizontal="center" vertical="center"/>
    </xf>
    <xf numFmtId="0" fontId="58" fillId="45" borderId="29" xfId="0" applyFont="1" applyFill="1" applyBorder="1" applyAlignment="1" applyProtection="1">
      <alignment horizontal="left" vertical="center"/>
    </xf>
    <xf numFmtId="0" fontId="23" fillId="2" borderId="113"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141" xfId="0" applyFont="1" applyFill="1" applyBorder="1" applyAlignment="1" applyProtection="1">
      <alignment horizontal="center" vertical="center" wrapText="1"/>
    </xf>
    <xf numFmtId="0" fontId="23" fillId="2" borderId="193" xfId="0" applyFont="1" applyFill="1" applyBorder="1" applyAlignment="1" applyProtection="1">
      <alignment horizontal="center" vertical="center"/>
    </xf>
    <xf numFmtId="0" fontId="23" fillId="2" borderId="71" xfId="0" applyFont="1" applyFill="1" applyBorder="1" applyAlignment="1" applyProtection="1">
      <alignment horizontal="center" vertical="center"/>
    </xf>
    <xf numFmtId="0" fontId="23" fillId="2" borderId="154" xfId="0" applyFont="1" applyFill="1" applyBorder="1" applyAlignment="1" applyProtection="1">
      <alignment horizontal="center" vertical="center"/>
    </xf>
    <xf numFmtId="0" fontId="23" fillId="2" borderId="153" xfId="0" applyFont="1" applyFill="1" applyBorder="1" applyAlignment="1" applyProtection="1">
      <alignment horizontal="center" vertical="center"/>
    </xf>
    <xf numFmtId="0" fontId="0" fillId="2" borderId="159" xfId="0" applyFont="1" applyFill="1" applyBorder="1" applyAlignment="1" applyProtection="1">
      <alignment horizontal="center" vertical="center"/>
    </xf>
    <xf numFmtId="0" fontId="0" fillId="2" borderId="139" xfId="0" applyFont="1" applyFill="1" applyBorder="1" applyAlignment="1" applyProtection="1">
      <alignment horizontal="center" vertical="center"/>
    </xf>
    <xf numFmtId="0" fontId="0" fillId="2" borderId="156" xfId="0" applyFont="1" applyFill="1" applyBorder="1" applyAlignment="1" applyProtection="1">
      <alignment horizontal="center" vertical="center" wrapText="1"/>
    </xf>
    <xf numFmtId="0" fontId="0" fillId="2" borderId="162" xfId="0" applyFont="1" applyFill="1" applyBorder="1" applyAlignment="1" applyProtection="1">
      <alignment horizontal="center" vertical="center" wrapText="1"/>
    </xf>
    <xf numFmtId="0" fontId="0" fillId="2" borderId="157" xfId="0" applyFont="1" applyFill="1" applyBorder="1" applyAlignment="1" applyProtection="1">
      <alignment horizontal="center" vertical="center" wrapText="1"/>
    </xf>
    <xf numFmtId="0" fontId="0" fillId="2" borderId="163" xfId="0" applyFont="1" applyFill="1" applyBorder="1" applyAlignment="1" applyProtection="1">
      <alignment horizontal="center" vertical="center" wrapText="1"/>
    </xf>
    <xf numFmtId="0" fontId="23" fillId="2" borderId="122"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0" fillId="2" borderId="194" xfId="0" applyFont="1" applyFill="1" applyBorder="1" applyAlignment="1" applyProtection="1">
      <alignment horizontal="center" vertical="center"/>
    </xf>
    <xf numFmtId="0" fontId="0" fillId="2" borderId="155" xfId="0" applyFont="1" applyFill="1" applyBorder="1" applyAlignment="1" applyProtection="1">
      <alignment horizontal="center" vertical="center"/>
    </xf>
    <xf numFmtId="0" fontId="0" fillId="2" borderId="158" xfId="0" applyFont="1" applyFill="1" applyBorder="1" applyAlignment="1" applyProtection="1">
      <alignment horizontal="center" vertical="center"/>
    </xf>
    <xf numFmtId="0" fontId="46" fillId="2" borderId="113"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141" xfId="0" applyFont="1" applyFill="1" applyBorder="1" applyAlignment="1" applyProtection="1">
      <alignment horizontal="center" vertical="center" wrapText="1"/>
    </xf>
    <xf numFmtId="0" fontId="46" fillId="2" borderId="28" xfId="0" applyFont="1" applyFill="1" applyBorder="1" applyAlignment="1" applyProtection="1">
      <alignment horizontal="center" vertical="center"/>
    </xf>
    <xf numFmtId="0" fontId="46" fillId="2" borderId="29" xfId="0" applyFont="1" applyFill="1" applyBorder="1" applyAlignment="1" applyProtection="1">
      <alignment horizontal="center" vertical="center"/>
    </xf>
    <xf numFmtId="0" fontId="46" fillId="2" borderId="30" xfId="0" applyFont="1" applyFill="1" applyBorder="1" applyAlignment="1" applyProtection="1">
      <alignment horizontal="center" vertical="center"/>
    </xf>
    <xf numFmtId="0" fontId="46" fillId="2" borderId="114" xfId="0" applyFont="1" applyFill="1" applyBorder="1" applyAlignment="1" applyProtection="1">
      <alignment horizontal="center" vertical="center"/>
    </xf>
    <xf numFmtId="0" fontId="23" fillId="2" borderId="131" xfId="0" applyFont="1" applyFill="1" applyBorder="1" applyAlignment="1" applyProtection="1">
      <alignment horizontal="center" vertical="center" wrapText="1"/>
    </xf>
    <xf numFmtId="0" fontId="0" fillId="2" borderId="173" xfId="0" applyFont="1" applyFill="1" applyBorder="1" applyAlignment="1" applyProtection="1">
      <alignment horizontal="center" vertical="center" wrapText="1"/>
    </xf>
    <xf numFmtId="0" fontId="0" fillId="2" borderId="127" xfId="0" applyFont="1" applyFill="1" applyBorder="1" applyAlignment="1" applyProtection="1">
      <alignment horizontal="center" vertical="center" wrapText="1"/>
    </xf>
    <xf numFmtId="3" fontId="0" fillId="0" borderId="174" xfId="11" applyNumberFormat="1" applyFont="1" applyFill="1" applyBorder="1" applyAlignment="1" applyProtection="1">
      <alignment horizontal="center" vertical="center"/>
    </xf>
    <xf numFmtId="3" fontId="0" fillId="0" borderId="110" xfId="11" applyNumberFormat="1" applyFont="1" applyFill="1" applyBorder="1" applyAlignment="1" applyProtection="1">
      <alignment horizontal="center" vertical="center"/>
    </xf>
    <xf numFmtId="3" fontId="0" fillId="0" borderId="175" xfId="11" applyNumberFormat="1" applyFont="1" applyFill="1" applyBorder="1" applyAlignment="1" applyProtection="1">
      <alignment horizontal="center" vertical="center"/>
    </xf>
    <xf numFmtId="3" fontId="0" fillId="0" borderId="6" xfId="11" applyNumberFormat="1" applyFont="1" applyFill="1" applyBorder="1" applyAlignment="1" applyProtection="1">
      <alignment horizontal="center" vertical="center"/>
    </xf>
    <xf numFmtId="3" fontId="0" fillId="0" borderId="162" xfId="11" applyNumberFormat="1" applyFont="1" applyFill="1" applyBorder="1" applyAlignment="1" applyProtection="1">
      <alignment horizontal="center" vertical="center"/>
    </xf>
    <xf numFmtId="3" fontId="0" fillId="0" borderId="127" xfId="11" applyNumberFormat="1" applyFont="1" applyFill="1" applyBorder="1" applyAlignment="1" applyProtection="1">
      <alignment horizontal="center" vertical="center"/>
    </xf>
    <xf numFmtId="3" fontId="0" fillId="43" borderId="114" xfId="9" applyNumberFormat="1" applyFont="1" applyBorder="1" applyAlignment="1" applyProtection="1">
      <alignment horizontal="center" vertical="center"/>
    </xf>
    <xf numFmtId="0" fontId="58" fillId="2" borderId="114" xfId="0" applyFont="1" applyFill="1" applyBorder="1" applyAlignment="1" applyProtection="1">
      <alignment horizontal="left" vertical="center"/>
    </xf>
    <xf numFmtId="3" fontId="0" fillId="0" borderId="176" xfId="11" applyNumberFormat="1" applyFont="1" applyFill="1" applyBorder="1" applyAlignment="1" applyProtection="1">
      <alignment horizontal="center" vertical="center"/>
    </xf>
    <xf numFmtId="3" fontId="0" fillId="0" borderId="177" xfId="11" applyNumberFormat="1" applyFont="1" applyFill="1" applyBorder="1" applyAlignment="1" applyProtection="1">
      <alignment horizontal="center" vertical="center"/>
    </xf>
    <xf numFmtId="0" fontId="23" fillId="6" borderId="121" xfId="0" applyFont="1" applyFill="1" applyBorder="1" applyAlignment="1">
      <alignment horizontal="center" vertical="center"/>
    </xf>
    <xf numFmtId="0" fontId="23" fillId="6" borderId="128" xfId="0" applyFont="1" applyFill="1" applyBorder="1" applyAlignment="1">
      <alignment horizontal="center" vertical="center"/>
    </xf>
    <xf numFmtId="0" fontId="23" fillId="6" borderId="116" xfId="0" applyFont="1" applyFill="1" applyBorder="1" applyAlignment="1">
      <alignment horizontal="center" vertical="center"/>
    </xf>
    <xf numFmtId="0" fontId="23" fillId="6" borderId="129" xfId="0" applyFont="1" applyFill="1" applyBorder="1" applyAlignment="1">
      <alignment horizontal="center" vertical="center"/>
    </xf>
    <xf numFmtId="0" fontId="23" fillId="6" borderId="121" xfId="0" applyFont="1" applyFill="1" applyBorder="1" applyAlignment="1" applyProtection="1">
      <alignment horizontal="left" vertical="top" wrapText="1"/>
    </xf>
    <xf numFmtId="0" fontId="23" fillId="6" borderId="50" xfId="0" applyFont="1" applyFill="1" applyBorder="1" applyAlignment="1" applyProtection="1">
      <alignment horizontal="left" vertical="top" wrapText="1"/>
    </xf>
    <xf numFmtId="0" fontId="23" fillId="6" borderId="35" xfId="0" applyFont="1" applyFill="1" applyBorder="1" applyAlignment="1" applyProtection="1">
      <alignment horizontal="left" vertical="top" wrapText="1"/>
    </xf>
  </cellXfs>
  <cellStyles count="196">
    <cellStyle name="20% - Accent1" xfId="85" builtinId="30" hidden="1"/>
    <cellStyle name="20% - Accent2" xfId="89" builtinId="34" hidden="1"/>
    <cellStyle name="20% - Accent3" xfId="93" builtinId="38" hidden="1"/>
    <cellStyle name="20% - Accent4" xfId="97" builtinId="42" hidden="1"/>
    <cellStyle name="20% - Accent5" xfId="101" builtinId="46" hidden="1"/>
    <cellStyle name="20% - Accent6" xfId="105" builtinId="50" hidden="1"/>
    <cellStyle name="40% - Accent1" xfId="86" builtinId="31" hidden="1"/>
    <cellStyle name="40% - Accent2" xfId="90" builtinId="35" hidden="1"/>
    <cellStyle name="40% - Accent3" xfId="94" builtinId="39" hidden="1"/>
    <cellStyle name="40% - Accent4" xfId="98" builtinId="43" hidden="1"/>
    <cellStyle name="40% - Accent5" xfId="102" builtinId="47" hidden="1"/>
    <cellStyle name="40% - Accent6" xfId="106" builtinId="51" hidden="1"/>
    <cellStyle name="60% - Accent1" xfId="87" builtinId="32" hidden="1"/>
    <cellStyle name="60% - Accent2" xfId="91" builtinId="36" hidden="1"/>
    <cellStyle name="60% - Accent3" xfId="95" builtinId="40" hidden="1"/>
    <cellStyle name="60% - Accent4" xfId="99" builtinId="44" hidden="1"/>
    <cellStyle name="60% - Accent5" xfId="103" builtinId="48" hidden="1"/>
    <cellStyle name="60% - Accent6" xfId="107" builtinId="52" hidden="1"/>
    <cellStyle name="Accent1" xfId="84" builtinId="29" hidden="1"/>
    <cellStyle name="Accent1" xfId="115" builtinId="29" hidden="1"/>
    <cellStyle name="Accent2" xfId="88" builtinId="33" hidden="1"/>
    <cellStyle name="Accent3" xfId="92" builtinId="37" hidden="1"/>
    <cellStyle name="Accent4" xfId="96" builtinId="41" hidden="1"/>
    <cellStyle name="Accent5" xfId="100" builtinId="45" hidden="1"/>
    <cellStyle name="Accent6" xfId="104" builtinId="49" hidden="1"/>
    <cellStyle name="Bad" xfId="61" builtinId="27" hidden="1"/>
    <cellStyle name="Bad" xfId="74" builtinId="27" hidden="1"/>
    <cellStyle name="Calculation" xfId="65" builtinId="22" hidden="1"/>
    <cellStyle name="Calculation" xfId="78" builtinId="22" hidden="1"/>
    <cellStyle name="Check Cell" xfId="67" builtinId="23" hidden="1"/>
    <cellStyle name="Check Cell" xfId="80" builtinId="23" hidden="1"/>
    <cellStyle name="checkExposure" xfId="1"/>
    <cellStyle name="checkLiq" xfId="2"/>
    <cellStyle name="Comma" xfId="111" builtinId="3" hidden="1"/>
    <cellStyle name="Comma [0]" xfId="108" builtinId="6" hidden="1"/>
    <cellStyle name="Currency" xfId="112" builtinId="4" hidden="1"/>
    <cellStyle name="Currency [0]" xfId="109" builtinId="7" hidden="1"/>
    <cellStyle name="Explanatory Text" xfId="68" builtinId="53" hidden="1"/>
    <cellStyle name="Explanatory Text" xfId="81" builtinId="53" hidden="1"/>
    <cellStyle name="Good" xfId="60" builtinId="26" hidden="1"/>
    <cellStyle name="Good" xfId="73" builtinId="26" hidden="1"/>
    <cellStyle name="greyed" xfId="3"/>
    <cellStyle name="Heading 1" xfId="4"/>
    <cellStyle name="Heading 2" xfId="114" hidden="1"/>
    <cellStyle name="Heading 2" xfId="117" hidden="1"/>
    <cellStyle name="Heading 2" xfId="116"/>
    <cellStyle name="Heading 2 2" xfId="120" hidden="1"/>
    <cellStyle name="Heading 2 2" xfId="118" hidden="1"/>
    <cellStyle name="Heading 2 2" xfId="126" hidden="1"/>
    <cellStyle name="Heading 2 2" xfId="124" hidden="1"/>
    <cellStyle name="Heading 2 2" xfId="122" hidden="1"/>
    <cellStyle name="Heading 2 2" xfId="142" hidden="1"/>
    <cellStyle name="Heading 2 2" xfId="140" hidden="1"/>
    <cellStyle name="Heading 2 2" xfId="152" hidden="1"/>
    <cellStyle name="Heading 2 2" xfId="150" hidden="1"/>
    <cellStyle name="Heading 2 2" xfId="148" hidden="1"/>
    <cellStyle name="Heading 2 2" xfId="129" hidden="1"/>
    <cellStyle name="Heading 2 2" xfId="131" hidden="1"/>
    <cellStyle name="Heading 2 2" xfId="159" hidden="1"/>
    <cellStyle name="Heading 2 2" xfId="157" hidden="1"/>
    <cellStyle name="Heading 2 2" xfId="155" hidden="1"/>
    <cellStyle name="Heading 2 2" xfId="138" hidden="1"/>
    <cellStyle name="Heading 2 2" xfId="136" hidden="1"/>
    <cellStyle name="Heading 2 2" xfId="167" hidden="1"/>
    <cellStyle name="Heading 2 2" xfId="165" hidden="1"/>
    <cellStyle name="Heading 2 2" xfId="163" hidden="1"/>
    <cellStyle name="Heading 2 2" xfId="146" hidden="1"/>
    <cellStyle name="Heading 2 2" xfId="144" hidden="1"/>
    <cellStyle name="Heading 2 2" xfId="173" hidden="1"/>
    <cellStyle name="Heading 2 2" xfId="171" hidden="1"/>
    <cellStyle name="Heading 2 2" xfId="169" hidden="1"/>
    <cellStyle name="Heading 2 2" xfId="176" hidden="1"/>
    <cellStyle name="Heading 2 2" xfId="154" hidden="1"/>
    <cellStyle name="Heading 2 2" xfId="182" hidden="1"/>
    <cellStyle name="Heading 2 2" xfId="180" hidden="1"/>
    <cellStyle name="Heading 2 2" xfId="178" hidden="1"/>
    <cellStyle name="Heading 2 2" xfId="184" hidden="1"/>
    <cellStyle name="Heading 2 2" xfId="161" hidden="1"/>
    <cellStyle name="Heading 2 2" xfId="190" hidden="1"/>
    <cellStyle name="Heading 2 2" xfId="188" hidden="1"/>
    <cellStyle name="Heading 2 2" xfId="186" hidden="1"/>
    <cellStyle name="Heading 2 2" xfId="134" hidden="1"/>
    <cellStyle name="Heading 2 2" xfId="132" hidden="1"/>
    <cellStyle name="Heading 2 2" xfId="194" hidden="1"/>
    <cellStyle name="Heading 2 2" xfId="192" hidden="1"/>
    <cellStyle name="Heading 2 3" xfId="121" hidden="1"/>
    <cellStyle name="Heading 2 3" xfId="119" hidden="1"/>
    <cellStyle name="Heading 2 3" xfId="127" hidden="1"/>
    <cellStyle name="Heading 2 3" xfId="125" hidden="1"/>
    <cellStyle name="Heading 2 3" xfId="123" hidden="1"/>
    <cellStyle name="Heading 2 3" xfId="143" hidden="1"/>
    <cellStyle name="Heading 2 3" xfId="141" hidden="1"/>
    <cellStyle name="Heading 2 3" xfId="153" hidden="1"/>
    <cellStyle name="Heading 2 3" xfId="151" hidden="1"/>
    <cellStyle name="Heading 2 3" xfId="149" hidden="1"/>
    <cellStyle name="Heading 2 3" xfId="128" hidden="1"/>
    <cellStyle name="Heading 2 3" xfId="130" hidden="1"/>
    <cellStyle name="Heading 2 3" xfId="160" hidden="1"/>
    <cellStyle name="Heading 2 3" xfId="158" hidden="1"/>
    <cellStyle name="Heading 2 3" xfId="156" hidden="1"/>
    <cellStyle name="Heading 2 3" xfId="139" hidden="1"/>
    <cellStyle name="Heading 2 3" xfId="137" hidden="1"/>
    <cellStyle name="Heading 2 3" xfId="168" hidden="1"/>
    <cellStyle name="Heading 2 3" xfId="166" hidden="1"/>
    <cellStyle name="Heading 2 3" xfId="164" hidden="1"/>
    <cellStyle name="Heading 2 3" xfId="147" hidden="1"/>
    <cellStyle name="Heading 2 3" xfId="145" hidden="1"/>
    <cellStyle name="Heading 2 3" xfId="174" hidden="1"/>
    <cellStyle name="Heading 2 3" xfId="172" hidden="1"/>
    <cellStyle name="Heading 2 3" xfId="170" hidden="1"/>
    <cellStyle name="Heading 2 3" xfId="177" hidden="1"/>
    <cellStyle name="Heading 2 3" xfId="175" hidden="1"/>
    <cellStyle name="Heading 2 3" xfId="183" hidden="1"/>
    <cellStyle name="Heading 2 3" xfId="181" hidden="1"/>
    <cellStyle name="Heading 2 3" xfId="179" hidden="1"/>
    <cellStyle name="Heading 2 3" xfId="185" hidden="1"/>
    <cellStyle name="Heading 2 3" xfId="162" hidden="1"/>
    <cellStyle name="Heading 2 3" xfId="191" hidden="1"/>
    <cellStyle name="Heading 2 3" xfId="189" hidden="1"/>
    <cellStyle name="Heading 2 3" xfId="187" hidden="1"/>
    <cellStyle name="Heading 2 3" xfId="135" hidden="1"/>
    <cellStyle name="Heading 2 3" xfId="133" hidden="1"/>
    <cellStyle name="Heading 2 3" xfId="195" hidden="1"/>
    <cellStyle name="Heading 2 3" xfId="193" hidden="1"/>
    <cellStyle name="Heading 3" xfId="58" builtinId="18" hidden="1"/>
    <cellStyle name="Heading 3" xfId="71" builtinId="18" hidden="1"/>
    <cellStyle name="Heading 4" xfId="59" builtinId="19" hidden="1"/>
    <cellStyle name="Heading 4" xfId="72" builtinId="19" hidden="1"/>
    <cellStyle name="HeadingTable" xfId="5"/>
    <cellStyle name="highlightExposure" xfId="6"/>
    <cellStyle name="highlightPD" xfId="7"/>
    <cellStyle name="highlightPercentage" xfId="8"/>
    <cellStyle name="highlightText" xfId="9"/>
    <cellStyle name="Input" xfId="63" builtinId="20" hidden="1"/>
    <cellStyle name="Input" xfId="76" builtinId="20" hidden="1"/>
    <cellStyle name="inputDate" xfId="10"/>
    <cellStyle name="inputExposure" xfId="11"/>
    <cellStyle name="inputMaturity" xfId="12"/>
    <cellStyle name="inputParameterE" xfId="13"/>
    <cellStyle name="inputPD" xfId="14"/>
    <cellStyle name="inputPercentage" xfId="15"/>
    <cellStyle name="inputPercentageL" xfId="16"/>
    <cellStyle name="inputPercentageS" xfId="17"/>
    <cellStyle name="inputSelection" xfId="18"/>
    <cellStyle name="inputText" xfId="19"/>
    <cellStyle name="Linked Cell" xfId="66" builtinId="24" hidden="1"/>
    <cellStyle name="Linked Cell" xfId="79" builtinId="24" hidden="1"/>
    <cellStyle name="Neutral" xfId="62" builtinId="28" hidden="1"/>
    <cellStyle name="Neutral" xfId="75" builtinId="28" hidden="1"/>
    <cellStyle name="Normal" xfId="0" builtinId="0" customBuiltin="1"/>
    <cellStyle name="optionalDate" xfId="110"/>
    <cellStyle name="optionalExposure" xfId="20"/>
    <cellStyle name="optionalMaturity" xfId="21"/>
    <cellStyle name="optionalPD" xfId="22"/>
    <cellStyle name="optionalPercentage" xfId="23"/>
    <cellStyle name="optionalPercentageL" xfId="24"/>
    <cellStyle name="optionalPercentageS" xfId="25"/>
    <cellStyle name="optionalSelection" xfId="26"/>
    <cellStyle name="optionalText" xfId="27"/>
    <cellStyle name="Output" xfId="64" builtinId="21" hidden="1"/>
    <cellStyle name="Output" xfId="77" builtinId="21" hidden="1"/>
    <cellStyle name="Percent" xfId="113" builtinId="5" hidden="1"/>
    <cellStyle name="reviseExposure" xfId="28"/>
    <cellStyle name="showCheck" xfId="29"/>
    <cellStyle name="showExposure" xfId="30"/>
    <cellStyle name="showParameterE" xfId="31"/>
    <cellStyle name="showParameterS" xfId="32"/>
    <cellStyle name="showPD" xfId="33"/>
    <cellStyle name="showPercentage" xfId="34"/>
    <cellStyle name="showSelection" xfId="35"/>
    <cellStyle name="sup2Date" xfId="36"/>
    <cellStyle name="sup2Int" xfId="37"/>
    <cellStyle name="sup2ParameterE" xfId="38"/>
    <cellStyle name="sup2Percentage" xfId="39"/>
    <cellStyle name="sup2PercentageL" xfId="40"/>
    <cellStyle name="sup2PercentageM" xfId="41"/>
    <cellStyle name="sup2Selection" xfId="42"/>
    <cellStyle name="sup2Text" xfId="43"/>
    <cellStyle name="sup3ParameterE" xfId="44"/>
    <cellStyle name="sup3Percentage" xfId="45"/>
    <cellStyle name="supDate" xfId="46"/>
    <cellStyle name="supFloat" xfId="47"/>
    <cellStyle name="supInt" xfId="48"/>
    <cellStyle name="supParameterE" xfId="49"/>
    <cellStyle name="supParameterS" xfId="50"/>
    <cellStyle name="supPD" xfId="51"/>
    <cellStyle name="supPercentage" xfId="52"/>
    <cellStyle name="supPercentageL" xfId="53"/>
    <cellStyle name="supPercentageM" xfId="54"/>
    <cellStyle name="supSelection" xfId="55"/>
    <cellStyle name="supText" xfId="56"/>
    <cellStyle name="Title" xfId="57" builtinId="15" hidden="1"/>
    <cellStyle name="Title" xfId="70" builtinId="15" hidden="1"/>
    <cellStyle name="Total" xfId="69" builtinId="25" hidden="1"/>
    <cellStyle name="Total" xfId="82" builtinId="25" hidden="1"/>
    <cellStyle name="Warning Text" xfId="83" builtinId="11" customBuiltin="1"/>
  </cellStyles>
  <dxfs count="133">
    <dxf>
      <font>
        <condense val="0"/>
        <extend val="0"/>
        <color indexed="17"/>
      </font>
      <fill>
        <patternFill>
          <bgColor theme="0"/>
        </patternFill>
      </fill>
    </dxf>
    <dxf>
      <font>
        <b/>
        <i val="0"/>
        <strike val="0"/>
        <color rgb="FFAA322F"/>
      </font>
      <fill>
        <patternFill>
          <bgColor theme="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
      <font>
        <condense val="0"/>
        <extend val="0"/>
        <color indexed="17"/>
      </font>
      <fill>
        <patternFill>
          <bgColor theme="0"/>
        </patternFill>
      </fill>
    </dxf>
    <dxf>
      <font>
        <b/>
        <i val="0"/>
        <color rgb="FFAA322F"/>
      </font>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9C0006"/>
      </font>
      <fill>
        <patternFill>
          <bgColor theme="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ont>
        <condense val="0"/>
        <extend val="0"/>
        <color indexed="17"/>
      </font>
      <fill>
        <patternFill>
          <bgColor theme="0"/>
        </patternFill>
      </fill>
    </dxf>
    <dxf>
      <font>
        <b/>
        <i val="0"/>
        <color rgb="FF9C0006"/>
      </font>
      <fill>
        <patternFill>
          <bgColor theme="0"/>
        </patternFill>
      </fill>
    </dxf>
    <dxf>
      <font>
        <condense val="0"/>
        <extend val="0"/>
        <color indexed="17"/>
      </font>
      <fill>
        <patternFill>
          <bgColor theme="0"/>
        </patternFill>
      </fill>
    </dxf>
    <dxf>
      <font>
        <b/>
        <i val="0"/>
        <color rgb="FF9C0006"/>
      </font>
      <fill>
        <patternFill>
          <bgColor theme="0"/>
        </patternFill>
      </fill>
    </dxf>
    <dxf>
      <fill>
        <patternFill>
          <bgColor rgb="FFFF0000"/>
        </patternFill>
      </fill>
    </dxf>
    <dxf>
      <font>
        <condense val="0"/>
        <extend val="0"/>
        <color indexed="17"/>
      </font>
      <fill>
        <patternFill>
          <bgColor theme="0"/>
        </patternFill>
      </fill>
    </dxf>
    <dxf>
      <font>
        <b/>
        <i val="0"/>
        <color rgb="FF9C0006"/>
      </font>
      <fill>
        <patternFill>
          <bgColor theme="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9C0006"/>
      </font>
      <fill>
        <patternFill>
          <bgColor theme="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9C0006"/>
      </font>
      <fill>
        <patternFill>
          <bgColor theme="0"/>
        </patternFill>
      </fill>
    </dxf>
    <dxf>
      <fill>
        <patternFill>
          <bgColor rgb="FFFF0000"/>
        </patternFill>
      </fill>
    </dxf>
    <dxf>
      <font>
        <b/>
        <i val="0"/>
        <color rgb="FF9C0006"/>
      </font>
      <fill>
        <patternFill>
          <bgColor theme="0"/>
        </patternFill>
      </fill>
    </dxf>
    <dxf>
      <font>
        <condense val="0"/>
        <extend val="0"/>
        <color indexed="17"/>
      </font>
      <fill>
        <patternFill>
          <bgColor theme="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9C0006"/>
      </font>
      <fill>
        <patternFill>
          <bgColor theme="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ill>
        <patternFill>
          <bgColor rgb="FFFF0000"/>
        </patternFill>
      </fill>
    </dxf>
    <dxf>
      <font>
        <condense val="0"/>
        <extend val="0"/>
        <color indexed="17"/>
      </font>
      <fill>
        <patternFill>
          <bgColor theme="0"/>
        </patternFill>
      </fill>
    </dxf>
    <dxf>
      <font>
        <b/>
        <i val="0"/>
        <color rgb="FF9C0006"/>
      </font>
      <fill>
        <patternFill>
          <bgColor theme="0"/>
        </patternFill>
      </fill>
    </dxf>
    <dxf>
      <fill>
        <patternFill>
          <bgColor rgb="FFFF0000"/>
        </patternFill>
      </fill>
    </dxf>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7"/>
      </font>
      <fill>
        <patternFill>
          <bgColor theme="0"/>
        </patternFill>
      </fill>
    </dxf>
    <dxf>
      <font>
        <b/>
        <i val="0"/>
        <strike val="0"/>
        <color rgb="FFAA322F"/>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00CCFF"/>
      <rgbColor rgb="00CCFFFF"/>
      <rgbColor rgb="00CCFFCC"/>
      <rgbColor rgb="00FFFF99"/>
      <rgbColor rgb="0099CCFF"/>
      <rgbColor rgb="00FF99CC"/>
      <rgbColor rgb="00E1E1E1"/>
      <rgbColor rgb="00FF6600"/>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mruColors>
      <color rgb="FFBCBDBC"/>
      <color rgb="FFFFEC72"/>
      <color rgb="FF8BB19A"/>
      <color rgb="FFAA322F"/>
      <color rgb="FFE3C291"/>
      <color rgb="FF008000"/>
      <color rgb="FFFFCC99"/>
      <color rgb="FFD5D6D2"/>
      <color rgb="FFEBEC72"/>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104775</xdr:colOff>
      <xdr:row>4</xdr:row>
      <xdr:rowOff>9525</xdr:rowOff>
    </xdr:to>
    <xdr:sp macro="" textlink="">
      <xdr:nvSpPr>
        <xdr:cNvPr id="2" name="Text Box 3261"/>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3" name="Text Box 3262"/>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4" name="Text Box 3263"/>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5" name="Text Box 3264"/>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6" name="Text Box 3265"/>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7" name="Text Box 3266"/>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8" name="Text Box 3267"/>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9" name="Text Box 3268"/>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10" name="Text Box 3261"/>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11" name="Text Box 3262"/>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12" name="Text Box 3263"/>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13" name="Text Box 3264"/>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14" name="Text Box 3265"/>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15" name="Text Box 3266"/>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16" name="Text Box 3267"/>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104775</xdr:colOff>
      <xdr:row>4</xdr:row>
      <xdr:rowOff>9525</xdr:rowOff>
    </xdr:to>
    <xdr:sp macro="" textlink="">
      <xdr:nvSpPr>
        <xdr:cNvPr id="17" name="Text Box 3268"/>
        <xdr:cNvSpPr txBox="1">
          <a:spLocks noChangeArrowheads="1"/>
        </xdr:cNvSpPr>
      </xdr:nvSpPr>
      <xdr:spPr bwMode="auto">
        <a:xfrm>
          <a:off x="0" y="952500"/>
          <a:ext cx="1047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188</xdr:row>
      <xdr:rowOff>0</xdr:rowOff>
    </xdr:from>
    <xdr:ext cx="104775" cy="200025"/>
    <xdr:sp macro="" textlink="">
      <xdr:nvSpPr>
        <xdr:cNvPr id="18" name="Text Box 3261"/>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19" name="Text Box 3262"/>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0" name="Text Box 3263"/>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1" name="Text Box 3264"/>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2" name="Text Box 3265"/>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3" name="Text Box 3266"/>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4" name="Text Box 3267"/>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5" name="Text Box 3268"/>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6" name="Text Box 3261"/>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7" name="Text Box 3262"/>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8" name="Text Box 3263"/>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29" name="Text Box 3264"/>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30" name="Text Box 3265"/>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31" name="Text Box 3266"/>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32" name="Text Box 3267"/>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188</xdr:row>
      <xdr:rowOff>0</xdr:rowOff>
    </xdr:from>
    <xdr:ext cx="104775" cy="200025"/>
    <xdr:sp macro="" textlink="">
      <xdr:nvSpPr>
        <xdr:cNvPr id="33" name="Text Box 3268"/>
        <xdr:cNvSpPr txBox="1">
          <a:spLocks noChangeArrowheads="1"/>
        </xdr:cNvSpPr>
      </xdr:nvSpPr>
      <xdr:spPr bwMode="auto">
        <a:xfrm>
          <a:off x="0" y="316420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34" name="Text Box 3261"/>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35" name="Text Box 3262"/>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36" name="Text Box 3263"/>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37" name="Text Box 3264"/>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38" name="Text Box 3265"/>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39" name="Text Box 3266"/>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0" name="Text Box 3267"/>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1" name="Text Box 3268"/>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2" name="Text Box 3261"/>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3" name="Text Box 3262"/>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4" name="Text Box 3263"/>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5" name="Text Box 3264"/>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6" name="Text Box 3265"/>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7" name="Text Box 3266"/>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8" name="Text Box 3267"/>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73</xdr:row>
      <xdr:rowOff>0</xdr:rowOff>
    </xdr:from>
    <xdr:ext cx="104775" cy="199118"/>
    <xdr:sp macro="" textlink="">
      <xdr:nvSpPr>
        <xdr:cNvPr id="49" name="Text Box 3268"/>
        <xdr:cNvSpPr txBox="1">
          <a:spLocks noChangeArrowheads="1"/>
        </xdr:cNvSpPr>
      </xdr:nvSpPr>
      <xdr:spPr bwMode="auto">
        <a:xfrm>
          <a:off x="0" y="14049375"/>
          <a:ext cx="104775" cy="199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C72"/>
  </sheetPr>
  <dimension ref="A1:Q109"/>
  <sheetViews>
    <sheetView tabSelected="1" zoomScale="75" zoomScaleNormal="75" workbookViewId="0">
      <pane ySplit="1" topLeftCell="A2" activePane="bottomLeft" state="frozen"/>
      <selection pane="bottomLeft"/>
    </sheetView>
  </sheetViews>
  <sheetFormatPr defaultColWidth="0" defaultRowHeight="0" customHeight="1" zeroHeight="1" x14ac:dyDescent="0.25"/>
  <cols>
    <col min="1" max="1" width="1.7109375" style="181" customWidth="1"/>
    <col min="2" max="2" width="100.7109375" style="165" customWidth="1"/>
    <col min="3" max="3" width="16.7109375" style="165" customWidth="1"/>
    <col min="4" max="4" width="16.7109375" style="158" customWidth="1"/>
    <col min="5" max="10" width="16.7109375" style="410" customWidth="1"/>
    <col min="11" max="11" width="1.7109375" style="410" customWidth="1"/>
    <col min="12" max="17" width="0" style="410" hidden="1" customWidth="1"/>
    <col min="18" max="16384" width="16.7109375" style="410" hidden="1"/>
  </cols>
  <sheetData>
    <row r="1" spans="1:11" s="160" customFormat="1" ht="30" customHeight="1" x14ac:dyDescent="0.55000000000000004">
      <c r="A1" s="1360" t="s">
        <v>134</v>
      </c>
      <c r="B1" s="730"/>
      <c r="C1" s="1361" t="str">
        <f>CONCATENATE("v",Parameters!C4,".",Parameters!D4,".",Parameters!E4)</f>
        <v>v3.3.0S1</v>
      </c>
      <c r="D1" s="732"/>
      <c r="E1" s="732"/>
      <c r="F1" s="732"/>
      <c r="G1" s="732"/>
      <c r="H1" s="732"/>
      <c r="I1" s="732"/>
      <c r="J1" s="732"/>
      <c r="K1" s="1362"/>
    </row>
    <row r="2" spans="1:11" ht="30" customHeight="1" x14ac:dyDescent="0.35">
      <c r="A2" s="1363" t="s">
        <v>108</v>
      </c>
      <c r="B2" s="686"/>
      <c r="C2" s="1364"/>
      <c r="D2" s="1304"/>
      <c r="K2" s="161"/>
    </row>
    <row r="3" spans="1:11" s="168" customFormat="1" ht="30" customHeight="1" x14ac:dyDescent="0.35">
      <c r="A3" s="584" t="s">
        <v>86</v>
      </c>
      <c r="B3" s="159"/>
      <c r="C3" s="167"/>
      <c r="K3" s="64"/>
    </row>
    <row r="4" spans="1:11" s="168" customFormat="1" ht="15" customHeight="1" x14ac:dyDescent="0.25">
      <c r="A4" s="166"/>
      <c r="B4" s="159"/>
      <c r="C4" s="167"/>
      <c r="K4" s="64"/>
    </row>
    <row r="5" spans="1:11" s="168" customFormat="1" ht="15" customHeight="1" x14ac:dyDescent="0.25">
      <c r="A5" s="183"/>
      <c r="B5" s="186" t="s">
        <v>32</v>
      </c>
      <c r="C5" s="6"/>
      <c r="D5" s="1365"/>
      <c r="F5" s="2098" t="s">
        <v>1390</v>
      </c>
      <c r="G5" s="2098"/>
      <c r="H5" s="2098"/>
      <c r="I5" s="2098"/>
      <c r="K5" s="64"/>
    </row>
    <row r="6" spans="1:11" s="168" customFormat="1" ht="15" customHeight="1" x14ac:dyDescent="0.25">
      <c r="A6" s="183"/>
      <c r="B6" s="187" t="s">
        <v>33</v>
      </c>
      <c r="C6" s="7"/>
      <c r="D6" s="8"/>
      <c r="F6" s="2098"/>
      <c r="G6" s="2098"/>
      <c r="H6" s="2098"/>
      <c r="I6" s="2098"/>
      <c r="K6" s="64"/>
    </row>
    <row r="7" spans="1:11" s="168" customFormat="1" ht="15" customHeight="1" x14ac:dyDescent="0.25">
      <c r="A7" s="183"/>
      <c r="B7" s="187" t="s">
        <v>104</v>
      </c>
      <c r="C7" s="9" t="s">
        <v>29</v>
      </c>
      <c r="D7" s="8"/>
      <c r="F7" s="2098"/>
      <c r="G7" s="2098"/>
      <c r="H7" s="2098"/>
      <c r="I7" s="2098"/>
      <c r="K7" s="64"/>
    </row>
    <row r="8" spans="1:11" s="168" customFormat="1" ht="15" customHeight="1" x14ac:dyDescent="0.25">
      <c r="A8" s="183"/>
      <c r="B8" s="187" t="s">
        <v>105</v>
      </c>
      <c r="C8" s="9" t="s">
        <v>29</v>
      </c>
      <c r="D8" s="8"/>
      <c r="F8" s="2098"/>
      <c r="G8" s="2098"/>
      <c r="H8" s="2098"/>
      <c r="I8" s="2098"/>
      <c r="K8" s="64"/>
    </row>
    <row r="9" spans="1:11" s="168" customFormat="1" ht="15" customHeight="1" x14ac:dyDescent="0.25">
      <c r="A9" s="183"/>
      <c r="B9" s="187" t="s">
        <v>106</v>
      </c>
      <c r="C9" s="9" t="s">
        <v>29</v>
      </c>
      <c r="D9" s="8"/>
      <c r="F9" s="2098"/>
      <c r="G9" s="2098"/>
      <c r="H9" s="2098"/>
      <c r="I9" s="2098"/>
      <c r="K9" s="64"/>
    </row>
    <row r="10" spans="1:11" s="168" customFormat="1" ht="15" customHeight="1" x14ac:dyDescent="0.25">
      <c r="A10" s="183"/>
      <c r="B10" s="187" t="s">
        <v>82</v>
      </c>
      <c r="C10" s="9"/>
      <c r="D10" s="8"/>
      <c r="F10" s="2098"/>
      <c r="G10" s="2098"/>
      <c r="H10" s="2098"/>
      <c r="I10" s="2098"/>
      <c r="K10" s="64"/>
    </row>
    <row r="11" spans="1:11" s="168" customFormat="1" ht="15" customHeight="1" x14ac:dyDescent="0.25">
      <c r="A11" s="183"/>
      <c r="B11" s="188" t="s">
        <v>20</v>
      </c>
      <c r="C11" s="10">
        <v>1</v>
      </c>
      <c r="D11" s="192">
        <f>C11*C47</f>
        <v>1</v>
      </c>
      <c r="F11" s="2098"/>
      <c r="G11" s="2098"/>
      <c r="H11" s="2098"/>
      <c r="I11" s="2098"/>
      <c r="K11" s="64"/>
    </row>
    <row r="12" spans="1:11" s="168" customFormat="1" ht="15" customHeight="1" x14ac:dyDescent="0.25">
      <c r="A12" s="183"/>
      <c r="B12" s="188" t="s">
        <v>55</v>
      </c>
      <c r="C12" s="11"/>
      <c r="D12" s="8"/>
      <c r="F12" s="2098"/>
      <c r="G12" s="2098"/>
      <c r="H12" s="2098"/>
      <c r="I12" s="2098"/>
      <c r="K12" s="64"/>
    </row>
    <row r="13" spans="1:11" s="168" customFormat="1" ht="15" customHeight="1" x14ac:dyDescent="0.25">
      <c r="A13" s="183"/>
      <c r="B13" s="626" t="s">
        <v>720</v>
      </c>
      <c r="C13" s="9" t="s">
        <v>28</v>
      </c>
      <c r="D13" s="8"/>
      <c r="F13" s="2098"/>
      <c r="G13" s="2098"/>
      <c r="H13" s="2098"/>
      <c r="I13" s="2098"/>
      <c r="K13" s="64"/>
    </row>
    <row r="14" spans="1:11" s="168" customFormat="1" ht="15" customHeight="1" x14ac:dyDescent="0.25">
      <c r="A14" s="183"/>
      <c r="B14" s="189" t="s">
        <v>51</v>
      </c>
      <c r="C14" s="12"/>
      <c r="D14" s="8"/>
      <c r="F14" s="2098"/>
      <c r="G14" s="2098"/>
      <c r="H14" s="2098"/>
      <c r="I14" s="2098"/>
      <c r="K14" s="64"/>
    </row>
    <row r="15" spans="1:11" s="168" customFormat="1" ht="15" customHeight="1" x14ac:dyDescent="0.25">
      <c r="A15" s="183"/>
      <c r="B15" s="626" t="s">
        <v>721</v>
      </c>
      <c r="C15" s="9" t="s">
        <v>28</v>
      </c>
      <c r="D15" s="8"/>
      <c r="F15" s="2098"/>
      <c r="G15" s="2098"/>
      <c r="H15" s="2098"/>
      <c r="I15" s="2098"/>
      <c r="K15" s="64"/>
    </row>
    <row r="16" spans="1:11" s="168" customFormat="1" ht="15" customHeight="1" x14ac:dyDescent="0.25">
      <c r="A16" s="183"/>
      <c r="B16" s="189" t="s">
        <v>51</v>
      </c>
      <c r="C16" s="12"/>
      <c r="D16" s="8"/>
      <c r="F16" s="2098"/>
      <c r="G16" s="2098"/>
      <c r="H16" s="2098"/>
      <c r="I16" s="2098"/>
      <c r="K16" s="64"/>
    </row>
    <row r="17" spans="1:11" s="168" customFormat="1" ht="15" customHeight="1" x14ac:dyDescent="0.25">
      <c r="A17" s="183"/>
      <c r="B17" s="626" t="s">
        <v>1297</v>
      </c>
      <c r="C17" s="9" t="s">
        <v>28</v>
      </c>
      <c r="D17" s="8"/>
      <c r="F17" s="2098"/>
      <c r="G17" s="2098"/>
      <c r="H17" s="2098"/>
      <c r="I17" s="2098"/>
      <c r="K17" s="64"/>
    </row>
    <row r="18" spans="1:11" s="168" customFormat="1" ht="15" customHeight="1" x14ac:dyDescent="0.25">
      <c r="A18" s="183"/>
      <c r="B18" s="189" t="s">
        <v>51</v>
      </c>
      <c r="C18" s="12"/>
      <c r="D18" s="8"/>
      <c r="F18" s="2098"/>
      <c r="G18" s="2098"/>
      <c r="H18" s="2098"/>
      <c r="I18" s="2098"/>
      <c r="K18" s="64"/>
    </row>
    <row r="19" spans="1:11" s="168" customFormat="1" ht="15" customHeight="1" x14ac:dyDescent="0.25">
      <c r="A19" s="183"/>
      <c r="B19" s="626" t="s">
        <v>1370</v>
      </c>
      <c r="C19" s="9" t="s">
        <v>28</v>
      </c>
      <c r="D19" s="8"/>
      <c r="F19" s="2098"/>
      <c r="G19" s="2098"/>
      <c r="H19" s="2098"/>
      <c r="I19" s="2098"/>
      <c r="K19" s="64"/>
    </row>
    <row r="20" spans="1:11" s="168" customFormat="1" ht="15" customHeight="1" x14ac:dyDescent="0.25">
      <c r="A20" s="183"/>
      <c r="B20" s="189" t="s">
        <v>51</v>
      </c>
      <c r="C20" s="12"/>
      <c r="D20" s="8"/>
      <c r="F20" s="2098"/>
      <c r="G20" s="2098"/>
      <c r="H20" s="2098"/>
      <c r="I20" s="2098"/>
      <c r="K20" s="64"/>
    </row>
    <row r="21" spans="1:11" s="168" customFormat="1" ht="15" customHeight="1" x14ac:dyDescent="0.25">
      <c r="A21" s="183"/>
      <c r="B21" s="626" t="s">
        <v>1371</v>
      </c>
      <c r="C21" s="9" t="s">
        <v>28</v>
      </c>
      <c r="D21" s="8"/>
      <c r="F21" s="2098"/>
      <c r="G21" s="2098"/>
      <c r="H21" s="2098"/>
      <c r="I21" s="2098"/>
      <c r="K21" s="64"/>
    </row>
    <row r="22" spans="1:11" s="168" customFormat="1" ht="15" customHeight="1" x14ac:dyDescent="0.25">
      <c r="A22" s="183"/>
      <c r="B22" s="189" t="s">
        <v>51</v>
      </c>
      <c r="C22" s="12"/>
      <c r="D22" s="8"/>
      <c r="F22" s="2098"/>
      <c r="G22" s="2098"/>
      <c r="H22" s="2098"/>
      <c r="I22" s="2098"/>
      <c r="K22" s="64"/>
    </row>
    <row r="23" spans="1:11" s="168" customFormat="1" ht="15" customHeight="1" x14ac:dyDescent="0.25">
      <c r="A23" s="183"/>
      <c r="B23" s="626" t="s">
        <v>1017</v>
      </c>
      <c r="C23" s="9" t="s">
        <v>28</v>
      </c>
      <c r="D23" s="8"/>
      <c r="F23" s="2098"/>
      <c r="G23" s="2098"/>
      <c r="H23" s="2098"/>
      <c r="I23" s="2098"/>
      <c r="K23" s="64"/>
    </row>
    <row r="24" spans="1:11" s="168" customFormat="1" ht="15" customHeight="1" x14ac:dyDescent="0.25">
      <c r="A24" s="183"/>
      <c r="B24" s="189" t="s">
        <v>51</v>
      </c>
      <c r="C24" s="12"/>
      <c r="D24" s="8"/>
      <c r="F24" s="2098"/>
      <c r="G24" s="2098"/>
      <c r="H24" s="2098"/>
      <c r="I24" s="2098"/>
      <c r="K24" s="64"/>
    </row>
    <row r="25" spans="1:11" s="168" customFormat="1" ht="15" customHeight="1" x14ac:dyDescent="0.25">
      <c r="A25" s="183"/>
      <c r="B25" s="626" t="s">
        <v>1016</v>
      </c>
      <c r="C25" s="9" t="s">
        <v>28</v>
      </c>
      <c r="D25" s="8"/>
      <c r="F25" s="2098"/>
      <c r="G25" s="2098"/>
      <c r="H25" s="2098"/>
      <c r="I25" s="2098"/>
      <c r="K25" s="64"/>
    </row>
    <row r="26" spans="1:11" s="168" customFormat="1" ht="15" customHeight="1" x14ac:dyDescent="0.25">
      <c r="A26" s="183"/>
      <c r="B26" s="189" t="s">
        <v>51</v>
      </c>
      <c r="C26" s="12"/>
      <c r="D26" s="8"/>
      <c r="F26" s="2098"/>
      <c r="G26" s="2098"/>
      <c r="H26" s="2098"/>
      <c r="I26" s="2098"/>
      <c r="K26" s="64"/>
    </row>
    <row r="27" spans="1:11" s="168" customFormat="1" ht="15" customHeight="1" x14ac:dyDescent="0.25">
      <c r="A27" s="183"/>
      <c r="B27" s="626" t="s">
        <v>1015</v>
      </c>
      <c r="C27" s="9" t="s">
        <v>28</v>
      </c>
      <c r="D27" s="8"/>
      <c r="K27" s="64"/>
    </row>
    <row r="28" spans="1:11" s="168" customFormat="1" ht="15" customHeight="1" x14ac:dyDescent="0.25">
      <c r="A28" s="183"/>
      <c r="B28" s="189" t="s">
        <v>51</v>
      </c>
      <c r="C28" s="12"/>
      <c r="D28" s="8"/>
      <c r="K28" s="64"/>
    </row>
    <row r="29" spans="1:11" s="168" customFormat="1" ht="15" customHeight="1" x14ac:dyDescent="0.25">
      <c r="A29" s="183"/>
      <c r="B29" s="626" t="s">
        <v>1014</v>
      </c>
      <c r="C29" s="9" t="s">
        <v>28</v>
      </c>
      <c r="D29" s="8"/>
      <c r="K29" s="64"/>
    </row>
    <row r="30" spans="1:11" s="168" customFormat="1" ht="15" customHeight="1" x14ac:dyDescent="0.25">
      <c r="A30" s="183"/>
      <c r="B30" s="189" t="s">
        <v>51</v>
      </c>
      <c r="C30" s="12"/>
      <c r="D30" s="8"/>
      <c r="K30" s="64"/>
    </row>
    <row r="31" spans="1:11" s="168" customFormat="1" ht="15" customHeight="1" x14ac:dyDescent="0.25">
      <c r="A31" s="183"/>
      <c r="B31" s="626" t="s">
        <v>1018</v>
      </c>
      <c r="C31" s="9" t="s">
        <v>28</v>
      </c>
      <c r="D31" s="8"/>
      <c r="K31" s="64"/>
    </row>
    <row r="32" spans="1:11" s="168" customFormat="1" ht="15" customHeight="1" x14ac:dyDescent="0.25">
      <c r="A32" s="183"/>
      <c r="B32" s="189" t="s">
        <v>51</v>
      </c>
      <c r="C32" s="12"/>
      <c r="D32" s="8"/>
      <c r="K32" s="64"/>
    </row>
    <row r="33" spans="1:11" s="168" customFormat="1" ht="15" customHeight="1" x14ac:dyDescent="0.25">
      <c r="A33" s="183"/>
      <c r="B33" s="626" t="s">
        <v>1019</v>
      </c>
      <c r="C33" s="9" t="s">
        <v>28</v>
      </c>
      <c r="D33" s="8"/>
      <c r="K33" s="64"/>
    </row>
    <row r="34" spans="1:11" s="168" customFormat="1" ht="15" customHeight="1" x14ac:dyDescent="0.25">
      <c r="A34" s="183"/>
      <c r="B34" s="189" t="s">
        <v>51</v>
      </c>
      <c r="C34" s="12"/>
      <c r="D34" s="8"/>
      <c r="K34" s="64"/>
    </row>
    <row r="35" spans="1:11" s="168" customFormat="1" ht="15" customHeight="1" x14ac:dyDescent="0.25">
      <c r="A35" s="183"/>
      <c r="B35" s="626" t="s">
        <v>1020</v>
      </c>
      <c r="C35" s="9" t="s">
        <v>28</v>
      </c>
      <c r="D35" s="8"/>
      <c r="K35" s="64"/>
    </row>
    <row r="36" spans="1:11" s="168" customFormat="1" ht="15" customHeight="1" x14ac:dyDescent="0.25">
      <c r="A36" s="183"/>
      <c r="B36" s="189" t="s">
        <v>51</v>
      </c>
      <c r="C36" s="12"/>
      <c r="D36" s="8"/>
      <c r="K36" s="64"/>
    </row>
    <row r="37" spans="1:11" s="168" customFormat="1" ht="15" customHeight="1" x14ac:dyDescent="0.25">
      <c r="A37" s="183"/>
      <c r="B37" s="626" t="s">
        <v>1022</v>
      </c>
      <c r="C37" s="9" t="s">
        <v>28</v>
      </c>
      <c r="D37" s="8"/>
      <c r="K37" s="64"/>
    </row>
    <row r="38" spans="1:11" s="168" customFormat="1" ht="15" customHeight="1" x14ac:dyDescent="0.25">
      <c r="A38" s="183"/>
      <c r="B38" s="189" t="s">
        <v>51</v>
      </c>
      <c r="C38" s="12"/>
      <c r="D38" s="8"/>
      <c r="K38" s="64"/>
    </row>
    <row r="39" spans="1:11" s="168" customFormat="1" ht="15" customHeight="1" x14ac:dyDescent="0.25">
      <c r="A39" s="183"/>
      <c r="B39" s="626" t="s">
        <v>1021</v>
      </c>
      <c r="C39" s="9" t="s">
        <v>28</v>
      </c>
      <c r="D39" s="8"/>
      <c r="K39" s="64"/>
    </row>
    <row r="40" spans="1:11" s="168" customFormat="1" ht="15" customHeight="1" x14ac:dyDescent="0.25">
      <c r="A40" s="183"/>
      <c r="B40" s="189" t="s">
        <v>51</v>
      </c>
      <c r="C40" s="12"/>
      <c r="D40" s="8"/>
      <c r="K40" s="64"/>
    </row>
    <row r="41" spans="1:11" s="168" customFormat="1" ht="15" customHeight="1" x14ac:dyDescent="0.25">
      <c r="A41" s="183"/>
      <c r="B41" s="626" t="s">
        <v>1298</v>
      </c>
      <c r="C41" s="9" t="s">
        <v>28</v>
      </c>
      <c r="D41" s="8"/>
      <c r="K41" s="64"/>
    </row>
    <row r="42" spans="1:11" s="168" customFormat="1" ht="15" customHeight="1" x14ac:dyDescent="0.25">
      <c r="A42" s="183"/>
      <c r="B42" s="189" t="s">
        <v>51</v>
      </c>
      <c r="C42" s="12"/>
      <c r="D42" s="8"/>
      <c r="K42" s="64"/>
    </row>
    <row r="43" spans="1:11" s="168" customFormat="1" ht="15" customHeight="1" x14ac:dyDescent="0.25">
      <c r="A43" s="183"/>
      <c r="B43" s="626" t="s">
        <v>1299</v>
      </c>
      <c r="C43" s="9" t="s">
        <v>28</v>
      </c>
      <c r="D43" s="8"/>
      <c r="K43" s="64"/>
    </row>
    <row r="44" spans="1:11" s="168" customFormat="1" ht="15" customHeight="1" x14ac:dyDescent="0.25">
      <c r="A44" s="183"/>
      <c r="B44" s="189" t="s">
        <v>51</v>
      </c>
      <c r="C44" s="12"/>
      <c r="D44" s="8"/>
      <c r="K44" s="64"/>
    </row>
    <row r="45" spans="1:11" s="168" customFormat="1" ht="15" customHeight="1" x14ac:dyDescent="0.25">
      <c r="A45" s="183"/>
      <c r="B45" s="188" t="s">
        <v>24</v>
      </c>
      <c r="C45" s="13"/>
      <c r="D45" s="8"/>
      <c r="K45" s="64"/>
    </row>
    <row r="46" spans="1:11" s="168" customFormat="1" ht="15" customHeight="1" x14ac:dyDescent="0.25">
      <c r="A46" s="183"/>
      <c r="B46" s="188" t="s">
        <v>107</v>
      </c>
      <c r="C46" s="351"/>
      <c r="D46" s="14"/>
      <c r="K46" s="64"/>
    </row>
    <row r="47" spans="1:11" s="168" customFormat="1" ht="15" customHeight="1" x14ac:dyDescent="0.25">
      <c r="A47" s="183"/>
      <c r="B47" s="193" t="s">
        <v>83</v>
      </c>
      <c r="C47" s="1233">
        <v>1</v>
      </c>
      <c r="D47" s="1234" t="str">
        <f>VLOOKUP(C47,UnitT,2)</f>
        <v>One</v>
      </c>
      <c r="K47" s="64"/>
    </row>
    <row r="48" spans="1:11" s="168" customFormat="1" ht="60" customHeight="1" x14ac:dyDescent="0.25">
      <c r="A48" s="585" t="s">
        <v>87</v>
      </c>
      <c r="B48" s="159"/>
      <c r="C48" s="167"/>
      <c r="K48" s="64"/>
    </row>
    <row r="49" spans="1:11" s="168" customFormat="1" ht="30" customHeight="1" x14ac:dyDescent="0.25">
      <c r="A49" s="585" t="s">
        <v>818</v>
      </c>
      <c r="B49" s="159"/>
      <c r="C49" s="167"/>
      <c r="K49" s="64"/>
    </row>
    <row r="50" spans="1:11" s="168" customFormat="1" ht="15" customHeight="1" x14ac:dyDescent="0.25">
      <c r="A50" s="164"/>
      <c r="B50" s="355" t="s">
        <v>30</v>
      </c>
      <c r="C50" s="17" t="s">
        <v>29</v>
      </c>
      <c r="K50" s="64"/>
    </row>
    <row r="51" spans="1:11" s="168" customFormat="1" ht="15" customHeight="1" x14ac:dyDescent="0.25">
      <c r="A51" s="164"/>
      <c r="B51" s="188" t="s">
        <v>117</v>
      </c>
      <c r="C51" s="18" t="s">
        <v>29</v>
      </c>
      <c r="K51" s="64"/>
    </row>
    <row r="52" spans="1:11" s="168" customFormat="1" ht="15" customHeight="1" x14ac:dyDescent="0.25">
      <c r="A52" s="183"/>
      <c r="B52" s="188" t="s">
        <v>118</v>
      </c>
      <c r="C52" s="18" t="s">
        <v>29</v>
      </c>
      <c r="K52" s="64"/>
    </row>
    <row r="53" spans="1:11" s="168" customFormat="1" ht="15" customHeight="1" x14ac:dyDescent="0.25">
      <c r="A53" s="183"/>
      <c r="B53" s="1268" t="s">
        <v>825</v>
      </c>
      <c r="C53" s="1269" t="s">
        <v>29</v>
      </c>
      <c r="K53" s="64"/>
    </row>
    <row r="54" spans="1:11" s="168" customFormat="1" ht="15" customHeight="1" x14ac:dyDescent="0.25">
      <c r="A54" s="183"/>
      <c r="B54" s="193" t="s">
        <v>119</v>
      </c>
      <c r="C54" s="16" t="s">
        <v>29</v>
      </c>
      <c r="K54" s="64"/>
    </row>
    <row r="55" spans="1:11" s="168" customFormat="1" ht="60" customHeight="1" x14ac:dyDescent="0.25">
      <c r="A55" s="585" t="s">
        <v>819</v>
      </c>
      <c r="B55" s="159"/>
      <c r="C55" s="167"/>
      <c r="K55" s="64"/>
    </row>
    <row r="56" spans="1:11" s="168" customFormat="1" ht="15" customHeight="1" x14ac:dyDescent="0.25">
      <c r="A56" s="164"/>
      <c r="B56" s="1264" t="s">
        <v>820</v>
      </c>
      <c r="C56" s="17" t="s">
        <v>29</v>
      </c>
      <c r="K56" s="64"/>
    </row>
    <row r="57" spans="1:11" s="168" customFormat="1" ht="15" customHeight="1" x14ac:dyDescent="0.25">
      <c r="A57" s="164"/>
      <c r="B57" s="1267" t="s">
        <v>821</v>
      </c>
      <c r="C57" s="18" t="s">
        <v>29</v>
      </c>
      <c r="K57" s="64"/>
    </row>
    <row r="58" spans="1:11" s="168" customFormat="1" ht="15" customHeight="1" x14ac:dyDescent="0.25">
      <c r="A58" s="183"/>
      <c r="B58" s="1265" t="s">
        <v>822</v>
      </c>
      <c r="C58" s="18" t="s">
        <v>29</v>
      </c>
      <c r="K58" s="64"/>
    </row>
    <row r="59" spans="1:11" s="168" customFormat="1" ht="15" customHeight="1" x14ac:dyDescent="0.25">
      <c r="A59" s="183"/>
      <c r="B59" s="1268" t="s">
        <v>823</v>
      </c>
      <c r="C59" s="1269" t="s">
        <v>29</v>
      </c>
      <c r="K59" s="64"/>
    </row>
    <row r="60" spans="1:11" s="168" customFormat="1" ht="15" customHeight="1" x14ac:dyDescent="0.25">
      <c r="A60" s="183"/>
      <c r="B60" s="1266" t="s">
        <v>824</v>
      </c>
      <c r="C60" s="16" t="s">
        <v>29</v>
      </c>
      <c r="K60" s="64"/>
    </row>
    <row r="61" spans="1:11" s="168" customFormat="1" ht="60" customHeight="1" x14ac:dyDescent="0.25">
      <c r="A61" s="585" t="s">
        <v>868</v>
      </c>
      <c r="B61" s="159"/>
      <c r="C61" s="167"/>
      <c r="K61" s="64"/>
    </row>
    <row r="62" spans="1:11" s="168" customFormat="1" ht="15" customHeight="1" x14ac:dyDescent="0.25">
      <c r="A62" s="164"/>
      <c r="B62" s="1264" t="s">
        <v>879</v>
      </c>
      <c r="C62" s="17" t="s">
        <v>29</v>
      </c>
      <c r="K62" s="64"/>
    </row>
    <row r="63" spans="1:11" s="168" customFormat="1" ht="30" customHeight="1" x14ac:dyDescent="0.25">
      <c r="A63" s="164"/>
      <c r="B63" s="1330" t="s">
        <v>871</v>
      </c>
      <c r="C63" s="1270" t="s">
        <v>29</v>
      </c>
      <c r="K63" s="64"/>
    </row>
    <row r="64" spans="1:11" s="168" customFormat="1" ht="15" customHeight="1" x14ac:dyDescent="0.25">
      <c r="A64" s="164"/>
      <c r="B64" s="1330" t="s">
        <v>872</v>
      </c>
      <c r="C64" s="1270" t="s">
        <v>29</v>
      </c>
      <c r="K64" s="64"/>
    </row>
    <row r="65" spans="1:11" s="168" customFormat="1" ht="15" customHeight="1" x14ac:dyDescent="0.25">
      <c r="A65" s="164"/>
      <c r="B65" s="1330" t="s">
        <v>873</v>
      </c>
      <c r="C65" s="1270" t="s">
        <v>29</v>
      </c>
      <c r="K65" s="64"/>
    </row>
    <row r="66" spans="1:11" s="168" customFormat="1" ht="15" customHeight="1" x14ac:dyDescent="0.25">
      <c r="A66" s="164"/>
      <c r="B66" s="1267" t="s">
        <v>870</v>
      </c>
      <c r="C66" s="1270" t="s">
        <v>29</v>
      </c>
      <c r="K66" s="64"/>
    </row>
    <row r="67" spans="1:11" s="168" customFormat="1" ht="15" customHeight="1" x14ac:dyDescent="0.25">
      <c r="A67" s="164"/>
      <c r="B67" s="626" t="s">
        <v>874</v>
      </c>
      <c r="C67" s="18" t="s">
        <v>29</v>
      </c>
      <c r="K67" s="64"/>
    </row>
    <row r="68" spans="1:11" s="168" customFormat="1" ht="15" customHeight="1" x14ac:dyDescent="0.25">
      <c r="A68" s="183"/>
      <c r="B68" s="626" t="s">
        <v>875</v>
      </c>
      <c r="C68" s="18" t="s">
        <v>29</v>
      </c>
      <c r="K68" s="64"/>
    </row>
    <row r="69" spans="1:11" s="168" customFormat="1" ht="15" customHeight="1" x14ac:dyDescent="0.25">
      <c r="A69" s="164"/>
      <c r="B69" s="626" t="s">
        <v>876</v>
      </c>
      <c r="C69" s="1270" t="s">
        <v>29</v>
      </c>
      <c r="K69" s="64"/>
    </row>
    <row r="70" spans="1:11" s="168" customFormat="1" ht="15" customHeight="1" x14ac:dyDescent="0.25">
      <c r="A70" s="164"/>
      <c r="B70" s="626" t="s">
        <v>880</v>
      </c>
      <c r="C70" s="1270" t="s">
        <v>29</v>
      </c>
      <c r="K70" s="64"/>
    </row>
    <row r="71" spans="1:11" s="168" customFormat="1" ht="15" customHeight="1" x14ac:dyDescent="0.25">
      <c r="A71" s="164"/>
      <c r="B71" s="626" t="s">
        <v>881</v>
      </c>
      <c r="C71" s="1270" t="s">
        <v>29</v>
      </c>
      <c r="K71" s="64"/>
    </row>
    <row r="72" spans="1:11" s="168" customFormat="1" ht="15" customHeight="1" x14ac:dyDescent="0.25">
      <c r="A72" s="164"/>
      <c r="B72" s="626" t="s">
        <v>882</v>
      </c>
      <c r="C72" s="1270" t="s">
        <v>29</v>
      </c>
      <c r="K72" s="64"/>
    </row>
    <row r="73" spans="1:11" s="168" customFormat="1" ht="15" customHeight="1" x14ac:dyDescent="0.25">
      <c r="A73" s="164"/>
      <c r="B73" s="626" t="s">
        <v>883</v>
      </c>
      <c r="C73" s="1270" t="s">
        <v>29</v>
      </c>
      <c r="K73" s="64"/>
    </row>
    <row r="74" spans="1:11" s="168" customFormat="1" ht="15" customHeight="1" x14ac:dyDescent="0.25">
      <c r="A74" s="164"/>
      <c r="B74" s="626" t="s">
        <v>884</v>
      </c>
      <c r="C74" s="1270" t="s">
        <v>29</v>
      </c>
      <c r="K74" s="64"/>
    </row>
    <row r="75" spans="1:11" s="168" customFormat="1" ht="15" customHeight="1" x14ac:dyDescent="0.25">
      <c r="A75" s="183"/>
      <c r="B75" s="626" t="s">
        <v>877</v>
      </c>
      <c r="C75" s="18" t="s">
        <v>29</v>
      </c>
      <c r="K75" s="64"/>
    </row>
    <row r="76" spans="1:11" s="168" customFormat="1" ht="15" customHeight="1" x14ac:dyDescent="0.25">
      <c r="A76" s="1354"/>
      <c r="B76" s="1355" t="s">
        <v>878</v>
      </c>
      <c r="C76" s="1269" t="s">
        <v>29</v>
      </c>
      <c r="K76" s="64"/>
    </row>
    <row r="77" spans="1:11" s="168" customFormat="1" ht="15" customHeight="1" x14ac:dyDescent="0.25">
      <c r="A77" s="1354"/>
      <c r="B77" s="1357" t="s">
        <v>904</v>
      </c>
      <c r="C77" s="1269" t="s">
        <v>29</v>
      </c>
      <c r="K77" s="64"/>
    </row>
    <row r="78" spans="1:11" s="168" customFormat="1" ht="15" customHeight="1" x14ac:dyDescent="0.25">
      <c r="A78" s="1354"/>
      <c r="B78" s="1357" t="s">
        <v>905</v>
      </c>
      <c r="C78" s="1269" t="s">
        <v>29</v>
      </c>
      <c r="K78" s="64"/>
    </row>
    <row r="79" spans="1:11" s="168" customFormat="1" ht="15" customHeight="1" x14ac:dyDescent="0.25">
      <c r="A79" s="1356"/>
      <c r="B79" s="1358" t="s">
        <v>906</v>
      </c>
      <c r="C79" s="16" t="s">
        <v>29</v>
      </c>
      <c r="K79" s="64"/>
    </row>
    <row r="80" spans="1:11" s="168" customFormat="1" ht="60" customHeight="1" x14ac:dyDescent="0.25">
      <c r="A80" s="585" t="s">
        <v>869</v>
      </c>
      <c r="B80" s="159"/>
      <c r="C80" s="167"/>
      <c r="K80" s="64"/>
    </row>
    <row r="81" spans="1:11" s="168" customFormat="1" ht="15" customHeight="1" x14ac:dyDescent="0.25">
      <c r="A81" s="164"/>
      <c r="B81" s="1264" t="s">
        <v>826</v>
      </c>
      <c r="C81" s="17" t="s">
        <v>29</v>
      </c>
      <c r="K81" s="64"/>
    </row>
    <row r="82" spans="1:11" s="168" customFormat="1" ht="15" customHeight="1" x14ac:dyDescent="0.25">
      <c r="A82" s="164"/>
      <c r="B82" s="1267" t="s">
        <v>828</v>
      </c>
      <c r="C82" s="1270" t="s">
        <v>29</v>
      </c>
      <c r="K82" s="64"/>
    </row>
    <row r="83" spans="1:11" s="168" customFormat="1" ht="15" customHeight="1" x14ac:dyDescent="0.25">
      <c r="A83" s="164"/>
      <c r="B83" s="626" t="s">
        <v>827</v>
      </c>
      <c r="C83" s="18" t="s">
        <v>29</v>
      </c>
      <c r="K83" s="64"/>
    </row>
    <row r="84" spans="1:11" s="168" customFormat="1" ht="15" customHeight="1" x14ac:dyDescent="0.25">
      <c r="A84" s="183"/>
      <c r="B84" s="626" t="s">
        <v>410</v>
      </c>
      <c r="C84" s="18"/>
      <c r="K84" s="64"/>
    </row>
    <row r="85" spans="1:11" s="168" customFormat="1" ht="15" customHeight="1" x14ac:dyDescent="0.25">
      <c r="A85" s="183"/>
      <c r="B85" s="1366" t="s">
        <v>856</v>
      </c>
      <c r="C85" s="16" t="s">
        <v>29</v>
      </c>
      <c r="K85" s="64"/>
    </row>
    <row r="86" spans="1:11" s="168" customFormat="1" ht="60" customHeight="1" x14ac:dyDescent="0.25">
      <c r="A86" s="585" t="s">
        <v>1359</v>
      </c>
      <c r="B86" s="159"/>
      <c r="C86" s="167"/>
      <c r="K86" s="64"/>
    </row>
    <row r="87" spans="1:11" s="168" customFormat="1" ht="15" customHeight="1" x14ac:dyDescent="0.25">
      <c r="A87" s="1542"/>
      <c r="B87" s="1264" t="s">
        <v>1360</v>
      </c>
      <c r="C87" s="17" t="s">
        <v>29</v>
      </c>
      <c r="K87" s="64"/>
    </row>
    <row r="88" spans="1:11" s="168" customFormat="1" ht="15" customHeight="1" x14ac:dyDescent="0.25">
      <c r="A88" s="1542"/>
      <c r="B88" s="626" t="s">
        <v>1361</v>
      </c>
      <c r="C88" s="18" t="s">
        <v>29</v>
      </c>
      <c r="K88" s="64"/>
    </row>
    <row r="89" spans="1:11" s="168" customFormat="1" ht="15" customHeight="1" x14ac:dyDescent="0.25">
      <c r="A89" s="183"/>
      <c r="B89" s="626" t="s">
        <v>1362</v>
      </c>
      <c r="C89" s="18" t="s">
        <v>29</v>
      </c>
      <c r="K89" s="64"/>
    </row>
    <row r="90" spans="1:11" s="168" customFormat="1" ht="15" customHeight="1" x14ac:dyDescent="0.25">
      <c r="A90" s="183"/>
      <c r="B90" s="2073" t="s">
        <v>1363</v>
      </c>
      <c r="C90" s="1269" t="s">
        <v>29</v>
      </c>
      <c r="K90" s="64"/>
    </row>
    <row r="91" spans="1:11" s="168" customFormat="1" ht="15" customHeight="1" x14ac:dyDescent="0.25">
      <c r="A91" s="183"/>
      <c r="B91" s="2074" t="s">
        <v>1369</v>
      </c>
      <c r="C91" s="16" t="s">
        <v>29</v>
      </c>
      <c r="K91" s="64"/>
    </row>
    <row r="92" spans="1:11" s="168" customFormat="1" ht="15" customHeight="1" x14ac:dyDescent="0.25">
      <c r="A92" s="1367"/>
      <c r="B92" s="1368"/>
      <c r="C92" s="1368"/>
      <c r="D92" s="1368"/>
      <c r="E92" s="1368"/>
      <c r="F92" s="1368"/>
      <c r="G92" s="1368"/>
      <c r="H92" s="1368"/>
      <c r="I92" s="1368"/>
      <c r="J92" s="1368"/>
      <c r="K92" s="1258"/>
    </row>
    <row r="93" spans="1:11" ht="0" hidden="1" customHeight="1" x14ac:dyDescent="0.25">
      <c r="B93" s="693"/>
      <c r="C93" s="693"/>
    </row>
    <row r="94" spans="1:11" ht="0" hidden="1" customHeight="1" x14ac:dyDescent="0.25"/>
    <row r="95" spans="1:11" ht="0" hidden="1" customHeight="1" x14ac:dyDescent="0.25"/>
    <row r="96" spans="1:11" ht="0" hidden="1" customHeight="1" x14ac:dyDescent="0.25"/>
    <row r="97" ht="0" hidden="1" customHeight="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row r="109" ht="0" hidden="1" customHeight="1" x14ac:dyDescent="0.25"/>
  </sheetData>
  <mergeCells count="1">
    <mergeCell ref="F5:I26"/>
  </mergeCells>
  <phoneticPr fontId="4" type="noConversion"/>
  <dataValidations disablePrompts="1" count="4">
    <dataValidation type="list" showInputMessage="1" showErrorMessage="1" sqref="C21 C13 C29 C23 C39 C27 C25 C15 C31 C19 C7:C9 C50:C54 C81:C83 C56:C60 C62:C79 C35 C33 C17 C37 C43 C41 C85 C87:C91">
      <formula1>YesNo</formula1>
    </dataValidation>
    <dataValidation type="list" allowBlank="1" showInputMessage="1" showErrorMessage="1" sqref="C10">
      <formula1>Group</formula1>
    </dataValidation>
    <dataValidation type="list" allowBlank="1" showInputMessage="1" showErrorMessage="1" sqref="C47">
      <formula1>UnitW</formula1>
    </dataValidation>
    <dataValidation type="list" showInputMessage="1" showErrorMessage="1" sqref="C84">
      <formula1>SACCRCEM</formula1>
    </dataValidation>
  </dataValidation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2" manualBreakCount="2">
    <brk id="47" max="4" man="1"/>
    <brk id="7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C72"/>
  </sheetPr>
  <dimension ref="A1:XFB36"/>
  <sheetViews>
    <sheetView zoomScale="75" zoomScaleNormal="75" zoomScaleSheetLayoutView="75" workbookViewId="0">
      <pane xSplit="2" ySplit="11" topLeftCell="C12" activePane="bottomRight" state="frozen"/>
      <selection pane="topRight" activeCell="C1" sqref="C1"/>
      <selection pane="bottomLeft" activeCell="A12" sqref="A12"/>
      <selection pane="bottomRight"/>
    </sheetView>
  </sheetViews>
  <sheetFormatPr defaultColWidth="0" defaultRowHeight="0" customHeight="1" zeroHeight="1" x14ac:dyDescent="0.25"/>
  <cols>
    <col min="1" max="1" width="1.7109375" style="1740" customWidth="1"/>
    <col min="2" max="2" width="90.7109375" style="680" customWidth="1"/>
    <col min="3" max="5" width="16.7109375" style="680" customWidth="1"/>
    <col min="6" max="6" width="16.7109375" style="1309" customWidth="1"/>
    <col min="7" max="8" width="16.7109375" style="680" customWidth="1"/>
    <col min="9" max="10" width="16.7109375" style="1309" customWidth="1"/>
    <col min="11" max="18" width="16.7109375" style="680" customWidth="1"/>
    <col min="19" max="19" width="16.7109375" style="1308" customWidth="1"/>
    <col min="20" max="20" width="1.7109375" style="680" customWidth="1"/>
    <col min="21" max="25" width="0" style="680" hidden="1"/>
    <col min="26" max="16382" width="16.7109375" style="680" hidden="1"/>
    <col min="16383" max="16384" width="0" style="680" hidden="1"/>
  </cols>
  <sheetData>
    <row r="1" spans="1:20" s="669" customFormat="1" ht="30" customHeight="1" x14ac:dyDescent="0.55000000000000004">
      <c r="A1" s="1891" t="s">
        <v>1238</v>
      </c>
      <c r="B1" s="1218"/>
      <c r="C1" s="1126" t="str">
        <f>CONCATENATE("Reporting unit: ", 'General Info'!$C$47, " ", 'General Info'!$C$46)</f>
        <v xml:space="preserve">Reporting unit: 1 </v>
      </c>
      <c r="D1" s="1126"/>
      <c r="E1" s="732"/>
      <c r="F1" s="732"/>
      <c r="G1" s="732"/>
      <c r="H1" s="732"/>
      <c r="I1" s="732"/>
      <c r="J1" s="732"/>
      <c r="K1" s="732"/>
      <c r="L1" s="732"/>
      <c r="M1" s="1218"/>
      <c r="N1" s="1218"/>
      <c r="O1" s="1218"/>
      <c r="P1" s="1218"/>
      <c r="Q1" s="1218"/>
      <c r="R1" s="1218"/>
      <c r="S1" s="1218"/>
      <c r="T1" s="1439"/>
    </row>
    <row r="2" spans="1:20" s="409" customFormat="1" ht="45" customHeight="1" x14ac:dyDescent="0.25">
      <c r="A2" s="612" t="s">
        <v>1300</v>
      </c>
      <c r="B2" s="1429"/>
      <c r="C2" s="1429"/>
      <c r="D2" s="1429"/>
      <c r="E2" s="1429"/>
      <c r="F2" s="1429"/>
      <c r="G2" s="1429"/>
      <c r="H2" s="1429"/>
      <c r="I2" s="1429"/>
      <c r="J2" s="1379"/>
      <c r="K2" s="1379"/>
      <c r="T2" s="304"/>
    </row>
    <row r="3" spans="1:20" s="1308" customFormat="1" ht="15" customHeight="1" x14ac:dyDescent="0.25">
      <c r="A3" s="1737"/>
      <c r="B3" s="699"/>
      <c r="C3" s="2259" t="s">
        <v>54</v>
      </c>
      <c r="D3" s="2260"/>
      <c r="E3" s="2260"/>
      <c r="F3" s="2260"/>
      <c r="G3" s="2260"/>
      <c r="H3" s="2260"/>
      <c r="I3" s="2260"/>
      <c r="J3" s="1379"/>
      <c r="K3" s="1379"/>
      <c r="L3" s="409"/>
      <c r="M3" s="409"/>
      <c r="N3" s="409"/>
      <c r="O3" s="409"/>
      <c r="P3" s="409"/>
      <c r="Q3" s="409"/>
      <c r="R3" s="409"/>
      <c r="S3" s="409"/>
      <c r="T3" s="1900"/>
    </row>
    <row r="4" spans="1:20" s="1308" customFormat="1" ht="15" customHeight="1" x14ac:dyDescent="0.25">
      <c r="A4" s="1737"/>
      <c r="C4" s="2143" t="s">
        <v>917</v>
      </c>
      <c r="D4" s="2259" t="s">
        <v>857</v>
      </c>
      <c r="E4" s="2260"/>
      <c r="F4" s="2260"/>
      <c r="G4" s="2259" t="s">
        <v>1273</v>
      </c>
      <c r="H4" s="2260"/>
      <c r="I4" s="2260"/>
      <c r="J4" s="1379"/>
      <c r="K4" s="1379"/>
      <c r="L4" s="409"/>
      <c r="M4" s="409"/>
      <c r="N4" s="409"/>
      <c r="O4" s="409"/>
      <c r="P4" s="409"/>
      <c r="Q4" s="409"/>
      <c r="R4" s="409"/>
      <c r="S4" s="409"/>
      <c r="T4" s="1900"/>
    </row>
    <row r="5" spans="1:20" s="1308" customFormat="1" ht="45" customHeight="1" x14ac:dyDescent="0.25">
      <c r="A5" s="1203"/>
      <c r="B5" s="1388"/>
      <c r="C5" s="2261"/>
      <c r="D5" s="1870" t="s">
        <v>1239</v>
      </c>
      <c r="E5" s="1870" t="s">
        <v>27</v>
      </c>
      <c r="F5" s="1870" t="s">
        <v>440</v>
      </c>
      <c r="G5" s="1870" t="s">
        <v>1239</v>
      </c>
      <c r="H5" s="1863" t="s">
        <v>27</v>
      </c>
      <c r="I5" s="2001" t="s">
        <v>440</v>
      </c>
      <c r="J5" s="1379"/>
      <c r="K5" s="1379"/>
      <c r="L5" s="409"/>
      <c r="M5" s="409"/>
      <c r="N5" s="409"/>
      <c r="O5" s="409"/>
      <c r="P5" s="409"/>
      <c r="Q5" s="409"/>
      <c r="R5" s="409"/>
      <c r="S5" s="409"/>
      <c r="T5" s="1900"/>
    </row>
    <row r="6" spans="1:20" s="1308" customFormat="1" ht="15" customHeight="1" x14ac:dyDescent="0.25">
      <c r="A6" s="1203"/>
      <c r="B6" s="1846" t="s">
        <v>1237</v>
      </c>
      <c r="C6" s="1847"/>
      <c r="D6" s="1848"/>
      <c r="E6" s="1848"/>
      <c r="F6" s="1849"/>
      <c r="G6" s="1848"/>
      <c r="H6" s="1848"/>
      <c r="I6" s="2002"/>
      <c r="J6" s="1379"/>
      <c r="K6" s="1379"/>
      <c r="L6" s="409"/>
      <c r="M6" s="409"/>
      <c r="N6" s="409"/>
      <c r="O6" s="409"/>
      <c r="P6" s="409"/>
      <c r="Q6" s="409"/>
      <c r="R6" s="409"/>
      <c r="S6" s="409"/>
      <c r="T6" s="1900"/>
    </row>
    <row r="7" spans="1:20" s="1205" customFormat="1" ht="15" customHeight="1" x14ac:dyDescent="0.25">
      <c r="A7" s="1749"/>
      <c r="B7" s="1381"/>
      <c r="C7" s="1429"/>
      <c r="D7" s="1429"/>
      <c r="E7" s="1429"/>
      <c r="F7" s="1429"/>
      <c r="G7" s="1429"/>
      <c r="H7" s="1429"/>
      <c r="I7" s="1429"/>
      <c r="J7" s="1429"/>
      <c r="K7" s="1429"/>
      <c r="L7" s="1381"/>
      <c r="M7" s="1381"/>
      <c r="N7" s="1381"/>
      <c r="O7" s="1381"/>
      <c r="P7" s="1381"/>
      <c r="Q7" s="1381"/>
      <c r="R7" s="1381"/>
      <c r="S7" s="1381"/>
      <c r="T7" s="1519"/>
    </row>
    <row r="8" spans="1:20" s="409" customFormat="1" ht="45" customHeight="1" x14ac:dyDescent="0.25">
      <c r="A8" s="612" t="s">
        <v>1301</v>
      </c>
      <c r="B8" s="1429"/>
      <c r="C8" s="1429"/>
      <c r="D8" s="1429"/>
      <c r="E8" s="1429"/>
      <c r="F8" s="1429"/>
      <c r="G8" s="1429"/>
      <c r="H8" s="1429"/>
      <c r="I8" s="1429"/>
      <c r="J8" s="1429"/>
      <c r="K8" s="1429"/>
      <c r="N8" s="1378"/>
      <c r="T8" s="304"/>
    </row>
    <row r="9" spans="1:20" s="674" customFormat="1" ht="15" customHeight="1" x14ac:dyDescent="0.25">
      <c r="A9" s="1737"/>
      <c r="B9" s="699"/>
      <c r="C9" s="2259" t="s">
        <v>907</v>
      </c>
      <c r="D9" s="2260"/>
      <c r="E9" s="2260"/>
      <c r="F9" s="2260"/>
      <c r="G9" s="2260"/>
      <c r="H9" s="2260"/>
      <c r="I9" s="2262"/>
      <c r="J9" s="1872"/>
      <c r="K9" s="2260" t="s">
        <v>140</v>
      </c>
      <c r="L9" s="2260"/>
      <c r="M9" s="2260"/>
      <c r="N9" s="2260"/>
      <c r="O9" s="2260"/>
      <c r="P9" s="2260"/>
      <c r="Q9" s="2260"/>
      <c r="R9" s="2260"/>
      <c r="S9" s="2260"/>
      <c r="T9" s="1900"/>
    </row>
    <row r="10" spans="1:20" s="1308" customFormat="1" ht="15" customHeight="1" x14ac:dyDescent="0.25">
      <c r="A10" s="1737"/>
      <c r="C10" s="2143" t="s">
        <v>917</v>
      </c>
      <c r="D10" s="2259" t="s">
        <v>857</v>
      </c>
      <c r="E10" s="2260"/>
      <c r="F10" s="2260"/>
      <c r="G10" s="2259" t="s">
        <v>908</v>
      </c>
      <c r="H10" s="2260"/>
      <c r="I10" s="2262"/>
      <c r="J10" s="2143" t="s">
        <v>917</v>
      </c>
      <c r="K10" s="2259" t="s">
        <v>857</v>
      </c>
      <c r="L10" s="2260"/>
      <c r="M10" s="2263"/>
      <c r="N10" s="2259" t="s">
        <v>909</v>
      </c>
      <c r="O10" s="2260"/>
      <c r="P10" s="2263"/>
      <c r="Q10" s="2260" t="s">
        <v>910</v>
      </c>
      <c r="R10" s="2260"/>
      <c r="S10" s="2260"/>
      <c r="T10" s="1900"/>
    </row>
    <row r="11" spans="1:20" s="674" customFormat="1" ht="30" customHeight="1" x14ac:dyDescent="0.25">
      <c r="A11" s="1203"/>
      <c r="B11" s="1388"/>
      <c r="C11" s="2261"/>
      <c r="D11" s="1870" t="s">
        <v>1209</v>
      </c>
      <c r="E11" s="1870" t="s">
        <v>27</v>
      </c>
      <c r="F11" s="1870" t="s">
        <v>440</v>
      </c>
      <c r="G11" s="1870" t="s">
        <v>1209</v>
      </c>
      <c r="H11" s="1863" t="s">
        <v>27</v>
      </c>
      <c r="I11" s="1380" t="s">
        <v>440</v>
      </c>
      <c r="J11" s="2261"/>
      <c r="K11" s="1870" t="s">
        <v>1209</v>
      </c>
      <c r="L11" s="1870" t="s">
        <v>27</v>
      </c>
      <c r="M11" s="1870" t="s">
        <v>440</v>
      </c>
      <c r="N11" s="1870" t="s">
        <v>1209</v>
      </c>
      <c r="O11" s="1870" t="s">
        <v>27</v>
      </c>
      <c r="P11" s="1870" t="s">
        <v>440</v>
      </c>
      <c r="Q11" s="1870" t="s">
        <v>1209</v>
      </c>
      <c r="R11" s="1870" t="s">
        <v>27</v>
      </c>
      <c r="S11" s="1863" t="s">
        <v>440</v>
      </c>
      <c r="T11" s="1900"/>
    </row>
    <row r="12" spans="1:20" s="674" customFormat="1" ht="15" customHeight="1" x14ac:dyDescent="0.25">
      <c r="A12" s="1203"/>
      <c r="B12" s="1277" t="s">
        <v>829</v>
      </c>
      <c r="C12" s="1349"/>
      <c r="D12" s="1305"/>
      <c r="E12" s="1305"/>
      <c r="F12" s="1305"/>
      <c r="G12" s="1305"/>
      <c r="H12" s="1305"/>
      <c r="I12" s="1288"/>
      <c r="J12" s="1500"/>
      <c r="K12" s="1305"/>
      <c r="L12" s="1305"/>
      <c r="M12" s="1305"/>
      <c r="N12" s="1305"/>
      <c r="O12" s="1305"/>
      <c r="P12" s="1305"/>
      <c r="Q12" s="1305"/>
      <c r="R12" s="1305"/>
      <c r="S12" s="1285"/>
      <c r="T12" s="1900"/>
    </row>
    <row r="13" spans="1:20" s="674" customFormat="1" ht="30" customHeight="1" x14ac:dyDescent="0.25">
      <c r="A13" s="1203"/>
      <c r="B13" s="1277" t="s">
        <v>921</v>
      </c>
      <c r="C13" s="1307"/>
      <c r="D13" s="1306"/>
      <c r="E13" s="1306"/>
      <c r="F13" s="1306"/>
      <c r="G13" s="1306"/>
      <c r="H13" s="1306"/>
      <c r="I13" s="716"/>
      <c r="J13" s="1501"/>
      <c r="K13" s="1306"/>
      <c r="L13" s="1306"/>
      <c r="M13" s="1306"/>
      <c r="N13" s="1306"/>
      <c r="O13" s="1306"/>
      <c r="P13" s="1306"/>
      <c r="Q13" s="1306"/>
      <c r="R13" s="1306"/>
      <c r="S13" s="1307"/>
      <c r="T13" s="1900"/>
    </row>
    <row r="14" spans="1:20" s="674" customFormat="1" ht="15" customHeight="1" x14ac:dyDescent="0.25">
      <c r="A14" s="1203"/>
      <c r="B14" s="1277" t="s">
        <v>925</v>
      </c>
      <c r="C14" s="1307"/>
      <c r="D14" s="1306"/>
      <c r="E14" s="1306"/>
      <c r="F14" s="1306"/>
      <c r="G14" s="1306"/>
      <c r="H14" s="1306"/>
      <c r="I14" s="716"/>
      <c r="J14" s="1501"/>
      <c r="K14" s="1306"/>
      <c r="L14" s="1306"/>
      <c r="M14" s="1306"/>
      <c r="N14" s="1306"/>
      <c r="O14" s="1306"/>
      <c r="P14" s="1306"/>
      <c r="Q14" s="1306"/>
      <c r="R14" s="1306"/>
      <c r="S14" s="1307"/>
      <c r="T14" s="1900"/>
    </row>
    <row r="15" spans="1:20" s="674" customFormat="1" ht="30" customHeight="1" x14ac:dyDescent="0.25">
      <c r="A15" s="1203"/>
      <c r="B15" s="1277" t="s">
        <v>918</v>
      </c>
      <c r="C15" s="1307"/>
      <c r="D15" s="1306"/>
      <c r="E15" s="1306"/>
      <c r="F15" s="1306"/>
      <c r="G15" s="1306"/>
      <c r="H15" s="1306"/>
      <c r="I15" s="716"/>
      <c r="J15" s="1501"/>
      <c r="K15" s="1306"/>
      <c r="L15" s="1306"/>
      <c r="M15" s="1306"/>
      <c r="N15" s="1306"/>
      <c r="O15" s="1306"/>
      <c r="P15" s="1306"/>
      <c r="Q15" s="1306"/>
      <c r="R15" s="1306"/>
      <c r="S15" s="1307"/>
      <c r="T15" s="1900"/>
    </row>
    <row r="16" spans="1:20" s="674" customFormat="1" ht="30" customHeight="1" x14ac:dyDescent="0.25">
      <c r="A16" s="1203"/>
      <c r="B16" s="1277" t="s">
        <v>922</v>
      </c>
      <c r="C16" s="1307"/>
      <c r="D16" s="1306"/>
      <c r="E16" s="1306"/>
      <c r="F16" s="1306"/>
      <c r="G16" s="1306"/>
      <c r="H16" s="1306"/>
      <c r="I16" s="716"/>
      <c r="J16" s="1501"/>
      <c r="K16" s="1306"/>
      <c r="L16" s="1306"/>
      <c r="M16" s="1306"/>
      <c r="N16" s="1306"/>
      <c r="O16" s="1306"/>
      <c r="P16" s="1306"/>
      <c r="Q16" s="1306"/>
      <c r="R16" s="1306"/>
      <c r="S16" s="1307"/>
      <c r="T16" s="1900"/>
    </row>
    <row r="17" spans="1:20" s="674" customFormat="1" ht="45" customHeight="1" x14ac:dyDescent="0.25">
      <c r="A17" s="1203"/>
      <c r="B17" s="1277" t="s">
        <v>1332</v>
      </c>
      <c r="C17" s="1287" t="str">
        <f t="shared" ref="C17:I17" si="0">IF(AND(ISNUMBER(C18), ISNUMBER(C19), ISNUMBER(C20), ISNUMBER(C21), ISNUMBER(C22)), SUM(C18:C22), "")</f>
        <v/>
      </c>
      <c r="D17" s="1286" t="str">
        <f t="shared" si="0"/>
        <v/>
      </c>
      <c r="E17" s="1286" t="str">
        <f t="shared" si="0"/>
        <v/>
      </c>
      <c r="F17" s="1286" t="str">
        <f t="shared" si="0"/>
        <v/>
      </c>
      <c r="G17" s="1286" t="str">
        <f t="shared" si="0"/>
        <v/>
      </c>
      <c r="H17" s="1286" t="str">
        <f t="shared" si="0"/>
        <v/>
      </c>
      <c r="I17" s="1287" t="str">
        <f t="shared" si="0"/>
        <v/>
      </c>
      <c r="J17" s="1995" t="str">
        <f t="shared" ref="J17:S17" si="1">IF(AND(ISNUMBER(J18), ISNUMBER(J19), ISNUMBER(J20), ISNUMBER(J21), ISNUMBER(J22)), SUM(J18:J22), "")</f>
        <v/>
      </c>
      <c r="K17" s="1286" t="str">
        <f t="shared" si="1"/>
        <v/>
      </c>
      <c r="L17" s="1286" t="str">
        <f t="shared" si="1"/>
        <v/>
      </c>
      <c r="M17" s="1286" t="str">
        <f t="shared" si="1"/>
        <v/>
      </c>
      <c r="N17" s="1286" t="str">
        <f t="shared" si="1"/>
        <v/>
      </c>
      <c r="O17" s="1286" t="str">
        <f t="shared" si="1"/>
        <v/>
      </c>
      <c r="P17" s="1286" t="str">
        <f t="shared" si="1"/>
        <v/>
      </c>
      <c r="Q17" s="1286" t="str">
        <f t="shared" si="1"/>
        <v/>
      </c>
      <c r="R17" s="1286" t="str">
        <f t="shared" si="1"/>
        <v/>
      </c>
      <c r="S17" s="1287" t="str">
        <f t="shared" si="1"/>
        <v/>
      </c>
      <c r="T17" s="1900"/>
    </row>
    <row r="18" spans="1:20" s="674" customFormat="1" ht="15" customHeight="1" x14ac:dyDescent="0.25">
      <c r="A18" s="1203"/>
      <c r="B18" s="1204" t="s">
        <v>1225</v>
      </c>
      <c r="C18" s="1307"/>
      <c r="D18" s="1306"/>
      <c r="E18" s="1306"/>
      <c r="F18" s="1306"/>
      <c r="G18" s="1306"/>
      <c r="H18" s="1306"/>
      <c r="I18" s="716"/>
      <c r="J18" s="1501"/>
      <c r="K18" s="1306"/>
      <c r="L18" s="1306"/>
      <c r="M18" s="1306"/>
      <c r="N18" s="1306"/>
      <c r="O18" s="1306"/>
      <c r="P18" s="1306"/>
      <c r="Q18" s="1306"/>
      <c r="R18" s="1306"/>
      <c r="S18" s="1307"/>
      <c r="T18" s="1900"/>
    </row>
    <row r="19" spans="1:20" s="674" customFormat="1" ht="15" customHeight="1" x14ac:dyDescent="0.25">
      <c r="A19" s="1203"/>
      <c r="B19" s="1204" t="s">
        <v>1226</v>
      </c>
      <c r="C19" s="1307"/>
      <c r="D19" s="1306"/>
      <c r="E19" s="1306"/>
      <c r="F19" s="1306"/>
      <c r="G19" s="1306"/>
      <c r="H19" s="1306"/>
      <c r="I19" s="716"/>
      <c r="J19" s="1501"/>
      <c r="K19" s="1306"/>
      <c r="L19" s="1306"/>
      <c r="M19" s="1306"/>
      <c r="N19" s="1306"/>
      <c r="O19" s="1306"/>
      <c r="P19" s="1306"/>
      <c r="Q19" s="1306"/>
      <c r="R19" s="1306"/>
      <c r="S19" s="1307"/>
      <c r="T19" s="1900"/>
    </row>
    <row r="20" spans="1:20" s="674" customFormat="1" ht="15" customHeight="1" x14ac:dyDescent="0.25">
      <c r="A20" s="1203"/>
      <c r="B20" s="1204" t="s">
        <v>1227</v>
      </c>
      <c r="C20" s="1307"/>
      <c r="D20" s="1306"/>
      <c r="E20" s="1306"/>
      <c r="F20" s="1306"/>
      <c r="G20" s="1306"/>
      <c r="H20" s="1306"/>
      <c r="I20" s="716"/>
      <c r="J20" s="1501"/>
      <c r="K20" s="1306"/>
      <c r="L20" s="1306"/>
      <c r="M20" s="1306"/>
      <c r="N20" s="1306"/>
      <c r="O20" s="1306"/>
      <c r="P20" s="1306"/>
      <c r="Q20" s="1306"/>
      <c r="R20" s="1306"/>
      <c r="S20" s="1307"/>
      <c r="T20" s="1900"/>
    </row>
    <row r="21" spans="1:20" s="674" customFormat="1" ht="15" customHeight="1" x14ac:dyDescent="0.25">
      <c r="A21" s="1203"/>
      <c r="B21" s="1204" t="s">
        <v>1228</v>
      </c>
      <c r="C21" s="1307"/>
      <c r="D21" s="1306"/>
      <c r="E21" s="1306"/>
      <c r="F21" s="1306"/>
      <c r="G21" s="1306"/>
      <c r="H21" s="1306"/>
      <c r="I21" s="716"/>
      <c r="J21" s="1501"/>
      <c r="K21" s="1306"/>
      <c r="L21" s="1306"/>
      <c r="M21" s="1306"/>
      <c r="N21" s="1306"/>
      <c r="O21" s="1306"/>
      <c r="P21" s="1306"/>
      <c r="Q21" s="1306"/>
      <c r="R21" s="1306"/>
      <c r="S21" s="1307"/>
      <c r="T21" s="1900"/>
    </row>
    <row r="22" spans="1:20" s="674" customFormat="1" ht="15" customHeight="1" x14ac:dyDescent="0.25">
      <c r="A22" s="1203"/>
      <c r="B22" s="1204" t="s">
        <v>1229</v>
      </c>
      <c r="C22" s="1307"/>
      <c r="D22" s="1306"/>
      <c r="E22" s="1306"/>
      <c r="F22" s="1306"/>
      <c r="G22" s="1306"/>
      <c r="H22" s="1306"/>
      <c r="I22" s="716"/>
      <c r="J22" s="1501"/>
      <c r="K22" s="1306"/>
      <c r="L22" s="1306"/>
      <c r="M22" s="1306"/>
      <c r="N22" s="1306"/>
      <c r="O22" s="1306"/>
      <c r="P22" s="1306"/>
      <c r="Q22" s="1306"/>
      <c r="R22" s="1306"/>
      <c r="S22" s="1307"/>
      <c r="T22" s="1900"/>
    </row>
    <row r="23" spans="1:20" s="674" customFormat="1" ht="30" customHeight="1" x14ac:dyDescent="0.25">
      <c r="A23" s="1203"/>
      <c r="B23" s="1277" t="s">
        <v>919</v>
      </c>
      <c r="C23" s="1307"/>
      <c r="D23" s="1306"/>
      <c r="E23" s="1306"/>
      <c r="F23" s="1306"/>
      <c r="G23" s="1306"/>
      <c r="H23" s="1306"/>
      <c r="I23" s="716"/>
      <c r="J23" s="1501"/>
      <c r="K23" s="1306"/>
      <c r="L23" s="1306"/>
      <c r="M23" s="1306"/>
      <c r="N23" s="1306"/>
      <c r="O23" s="1306"/>
      <c r="P23" s="1306"/>
      <c r="Q23" s="1306"/>
      <c r="R23" s="1306"/>
      <c r="S23" s="1307"/>
      <c r="T23" s="1900"/>
    </row>
    <row r="24" spans="1:20" s="674" customFormat="1" ht="30" customHeight="1" x14ac:dyDescent="0.25">
      <c r="A24" s="1203"/>
      <c r="B24" s="1277" t="s">
        <v>923</v>
      </c>
      <c r="C24" s="1307"/>
      <c r="D24" s="1306"/>
      <c r="E24" s="1306"/>
      <c r="F24" s="1306"/>
      <c r="G24" s="1306"/>
      <c r="H24" s="1306"/>
      <c r="I24" s="716"/>
      <c r="J24" s="1501"/>
      <c r="K24" s="1306"/>
      <c r="L24" s="1306"/>
      <c r="M24" s="1306"/>
      <c r="N24" s="1306"/>
      <c r="O24" s="1306"/>
      <c r="P24" s="1306"/>
      <c r="Q24" s="1306"/>
      <c r="R24" s="1306"/>
      <c r="S24" s="1307"/>
      <c r="T24" s="1900"/>
    </row>
    <row r="25" spans="1:20" s="674" customFormat="1" ht="45" customHeight="1" x14ac:dyDescent="0.25">
      <c r="A25" s="1203"/>
      <c r="B25" s="1277" t="s">
        <v>920</v>
      </c>
      <c r="C25" s="1307"/>
      <c r="D25" s="1306"/>
      <c r="E25" s="1306"/>
      <c r="F25" s="1306"/>
      <c r="G25" s="1306"/>
      <c r="H25" s="1306"/>
      <c r="I25" s="716"/>
      <c r="J25" s="1501"/>
      <c r="K25" s="1306"/>
      <c r="L25" s="1306"/>
      <c r="M25" s="1306"/>
      <c r="N25" s="1306"/>
      <c r="O25" s="1306"/>
      <c r="P25" s="1306"/>
      <c r="Q25" s="1306"/>
      <c r="R25" s="1306"/>
      <c r="S25" s="1307"/>
      <c r="T25" s="1900"/>
    </row>
    <row r="26" spans="1:20" s="674" customFormat="1" ht="45" customHeight="1" x14ac:dyDescent="0.25">
      <c r="A26" s="1203"/>
      <c r="B26" s="1277" t="s">
        <v>924</v>
      </c>
      <c r="C26" s="1307"/>
      <c r="D26" s="1306"/>
      <c r="E26" s="1306"/>
      <c r="F26" s="1306"/>
      <c r="G26" s="1306"/>
      <c r="H26" s="1306"/>
      <c r="I26" s="716"/>
      <c r="J26" s="1501"/>
      <c r="K26" s="1306"/>
      <c r="L26" s="1306"/>
      <c r="M26" s="1306"/>
      <c r="N26" s="1306"/>
      <c r="O26" s="1306"/>
      <c r="P26" s="1306"/>
      <c r="Q26" s="1306"/>
      <c r="R26" s="1306"/>
      <c r="S26" s="1307"/>
      <c r="T26" s="1900"/>
    </row>
    <row r="27" spans="1:20" s="674" customFormat="1" ht="30" customHeight="1" x14ac:dyDescent="0.25">
      <c r="A27" s="1203"/>
      <c r="B27" s="1277" t="s">
        <v>864</v>
      </c>
      <c r="C27" s="1307"/>
      <c r="D27" s="1306"/>
      <c r="E27" s="1306"/>
      <c r="F27" s="1306"/>
      <c r="G27" s="1306"/>
      <c r="H27" s="1306"/>
      <c r="I27" s="716"/>
      <c r="J27" s="1501"/>
      <c r="K27" s="1306"/>
      <c r="L27" s="1306"/>
      <c r="M27" s="1306"/>
      <c r="N27" s="1306"/>
      <c r="O27" s="1306"/>
      <c r="P27" s="1306"/>
      <c r="Q27" s="1306"/>
      <c r="R27" s="1306"/>
      <c r="S27" s="1307"/>
      <c r="T27" s="1900"/>
    </row>
    <row r="28" spans="1:20" s="674" customFormat="1" ht="30" customHeight="1" x14ac:dyDescent="0.25">
      <c r="A28" s="1203"/>
      <c r="B28" s="1384" t="s">
        <v>830</v>
      </c>
      <c r="C28" s="1307"/>
      <c r="D28" s="1306"/>
      <c r="E28" s="1306"/>
      <c r="F28" s="1306"/>
      <c r="G28" s="1306"/>
      <c r="H28" s="1306"/>
      <c r="I28" s="716"/>
      <c r="J28" s="1502"/>
      <c r="K28" s="717"/>
      <c r="L28" s="717"/>
      <c r="M28" s="717"/>
      <c r="N28" s="717"/>
      <c r="O28" s="717"/>
      <c r="P28" s="717"/>
      <c r="Q28" s="717"/>
      <c r="R28" s="717"/>
      <c r="S28" s="1385"/>
      <c r="T28" s="1900"/>
    </row>
    <row r="29" spans="1:20" s="674" customFormat="1" ht="15" customHeight="1" x14ac:dyDescent="0.25">
      <c r="A29" s="1203"/>
      <c r="B29" s="1389" t="s">
        <v>85</v>
      </c>
      <c r="C29" s="1383" t="str">
        <f t="shared" ref="C29:S29" si="2">IF(AND(ISNUMBER(C12), ISNUMBER(C13), ISNUMBER(C14), ISNUMBER(C15), ISNUMBER(C16), ISNUMBER(C17), ISNUMBER(C23), ISNUMBER(C24), ISNUMBER(C25), ISNUMBER(C26), ISNUMBER(C27), ISNUMBER(C28)), SUM(C12:C17, C23:C28), "")</f>
        <v/>
      </c>
      <c r="D29" s="1382" t="str">
        <f t="shared" si="2"/>
        <v/>
      </c>
      <c r="E29" s="1382" t="str">
        <f t="shared" si="2"/>
        <v/>
      </c>
      <c r="F29" s="1382" t="str">
        <f t="shared" si="2"/>
        <v/>
      </c>
      <c r="G29" s="1382" t="str">
        <f t="shared" si="2"/>
        <v/>
      </c>
      <c r="H29" s="1382" t="str">
        <f t="shared" si="2"/>
        <v/>
      </c>
      <c r="I29" s="1383" t="str">
        <f t="shared" si="2"/>
        <v/>
      </c>
      <c r="J29" s="1998" t="str">
        <f t="shared" si="2"/>
        <v/>
      </c>
      <c r="K29" s="1382" t="str">
        <f t="shared" si="2"/>
        <v/>
      </c>
      <c r="L29" s="1382" t="str">
        <f t="shared" si="2"/>
        <v/>
      </c>
      <c r="M29" s="1382" t="str">
        <f t="shared" si="2"/>
        <v/>
      </c>
      <c r="N29" s="1382" t="str">
        <f t="shared" si="2"/>
        <v/>
      </c>
      <c r="O29" s="1382" t="str">
        <f t="shared" si="2"/>
        <v/>
      </c>
      <c r="P29" s="1382" t="str">
        <f t="shared" si="2"/>
        <v/>
      </c>
      <c r="Q29" s="1382" t="str">
        <f t="shared" si="2"/>
        <v/>
      </c>
      <c r="R29" s="1382" t="str">
        <f t="shared" si="2"/>
        <v/>
      </c>
      <c r="S29" s="1383" t="str">
        <f t="shared" si="2"/>
        <v/>
      </c>
      <c r="T29" s="1900"/>
    </row>
    <row r="30" spans="1:20" s="1381" customFormat="1" ht="15" customHeight="1" x14ac:dyDescent="0.25">
      <c r="A30" s="1899"/>
      <c r="B30" s="1897"/>
      <c r="C30" s="1898"/>
      <c r="D30" s="1898"/>
      <c r="E30" s="1898"/>
      <c r="F30" s="1898"/>
      <c r="G30" s="1898"/>
      <c r="H30" s="1898"/>
      <c r="I30" s="1898"/>
      <c r="J30" s="1898"/>
      <c r="K30" s="1898"/>
      <c r="L30" s="1898"/>
      <c r="M30" s="1898"/>
      <c r="N30" s="1898"/>
      <c r="O30" s="1898"/>
      <c r="P30" s="1898"/>
      <c r="Q30" s="1898"/>
      <c r="R30" s="1898"/>
      <c r="S30" s="1898"/>
      <c r="T30" s="1519"/>
    </row>
    <row r="31" spans="1:20" ht="15" hidden="1" customHeight="1" x14ac:dyDescent="0.25"/>
    <row r="32" spans="1:20"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13">
    <mergeCell ref="J10:J11"/>
    <mergeCell ref="C9:I9"/>
    <mergeCell ref="K9:S9"/>
    <mergeCell ref="D10:F10"/>
    <mergeCell ref="G10:I10"/>
    <mergeCell ref="K10:M10"/>
    <mergeCell ref="N10:P10"/>
    <mergeCell ref="Q10:S10"/>
    <mergeCell ref="C3:I3"/>
    <mergeCell ref="C4:C5"/>
    <mergeCell ref="D4:F4"/>
    <mergeCell ref="G4:I4"/>
    <mergeCell ref="C10:C11"/>
  </mergeCells>
  <conditionalFormatting sqref="C6:E6 G6:H6 C12:S16 C18:S28">
    <cfRule type="cellIs" dxfId="90" priority="5" stopIfTrue="1" operator="lessThan">
      <formula>0</formula>
    </cfRule>
  </conditionalFormatting>
  <conditionalFormatting sqref="I2:N2 L3:N6 J3:K7 C7:I7 I8:L8">
    <cfRule type="cellIs" dxfId="89" priority="1" stopIfTrue="1" operator="equal">
      <formula>"Fail"</formula>
    </cfRule>
    <cfRule type="cellIs" dxfId="88" priority="2"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fitToWidth="0" fitToHeight="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colBreaks count="1" manualBreakCount="1">
    <brk id="9" max="2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C72"/>
  </sheetPr>
  <dimension ref="A1:XFD61"/>
  <sheetViews>
    <sheetView zoomScale="75" zoomScaleNormal="75" zoomScaleSheetLayoutView="7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0" defaultRowHeight="0" customHeight="1" zeroHeight="1" x14ac:dyDescent="0.25"/>
  <cols>
    <col min="1" max="1" width="1.7109375" style="711" customWidth="1"/>
    <col min="2" max="2" width="80.7109375" style="711" customWidth="1"/>
    <col min="3" max="3" width="16.7109375" style="714" customWidth="1"/>
    <col min="4" max="18" width="16.7109375" style="711" customWidth="1"/>
    <col min="19" max="23" width="16.7109375" style="714" customWidth="1"/>
    <col min="24" max="24" width="1.7109375" style="714" customWidth="1"/>
    <col min="25" max="35" width="16.7109375" style="714" hidden="1"/>
    <col min="36" max="36" width="1.7109375" style="714" hidden="1"/>
    <col min="37" max="16383" width="16.7109375" style="714" hidden="1"/>
    <col min="16384" max="16384" width="11.85546875" style="714" hidden="1"/>
  </cols>
  <sheetData>
    <row r="1" spans="1:35" s="704" customFormat="1" ht="30" customHeight="1" x14ac:dyDescent="0.55000000000000004">
      <c r="A1" s="1393" t="s">
        <v>717</v>
      </c>
      <c r="B1" s="1235"/>
      <c r="C1" s="732"/>
      <c r="D1" s="732"/>
      <c r="E1" s="732"/>
      <c r="F1" s="732"/>
      <c r="G1" s="732"/>
      <c r="H1" s="732"/>
      <c r="I1" s="732"/>
      <c r="J1" s="732"/>
      <c r="K1" s="732"/>
      <c r="L1" s="1126"/>
      <c r="M1" s="1126"/>
      <c r="N1" s="732"/>
      <c r="O1" s="732"/>
      <c r="P1" s="732"/>
      <c r="Q1" s="732"/>
      <c r="R1" s="732"/>
      <c r="S1" s="732"/>
      <c r="T1" s="732"/>
      <c r="U1" s="732"/>
      <c r="V1" s="732"/>
      <c r="W1" s="732"/>
      <c r="X1" s="1362"/>
      <c r="Y1" s="1304"/>
      <c r="Z1" s="1304"/>
      <c r="AA1" s="1304"/>
      <c r="AB1" s="1304"/>
      <c r="AC1" s="1304"/>
      <c r="AD1" s="1304"/>
      <c r="AE1" s="1304"/>
      <c r="AF1" s="1304"/>
      <c r="AG1" s="1304"/>
      <c r="AH1" s="1304"/>
      <c r="AI1" s="1304"/>
    </row>
    <row r="2" spans="1:35" s="198" customFormat="1" ht="45" customHeight="1" x14ac:dyDescent="0.25">
      <c r="A2" s="612" t="s">
        <v>863</v>
      </c>
      <c r="B2" s="1284"/>
      <c r="X2" s="215"/>
    </row>
    <row r="3" spans="1:35" s="1314" customFormat="1" ht="30" customHeight="1" x14ac:dyDescent="0.25">
      <c r="A3" s="1325"/>
      <c r="B3" s="2266" t="s">
        <v>1274</v>
      </c>
      <c r="C3" s="2130" t="s">
        <v>716</v>
      </c>
      <c r="D3" s="2131"/>
      <c r="E3" s="2131"/>
      <c r="F3" s="2131"/>
      <c r="G3" s="2131"/>
      <c r="H3" s="2264"/>
      <c r="I3" s="2265" t="s">
        <v>832</v>
      </c>
      <c r="J3" s="2131"/>
      <c r="K3" s="2131"/>
      <c r="L3" s="2131"/>
      <c r="M3" s="2131"/>
      <c r="N3" s="2131"/>
      <c r="O3" s="2131"/>
      <c r="P3" s="2131"/>
      <c r="Q3" s="2131"/>
      <c r="R3" s="2131"/>
      <c r="S3" s="2131"/>
      <c r="T3" s="2264"/>
      <c r="U3" s="2265" t="s">
        <v>833</v>
      </c>
      <c r="V3" s="2131"/>
      <c r="W3" s="2131"/>
      <c r="X3" s="1319"/>
    </row>
    <row r="4" spans="1:35" s="1314" customFormat="1" ht="30" customHeight="1" x14ac:dyDescent="0.25">
      <c r="A4" s="1325"/>
      <c r="B4" s="2267"/>
      <c r="C4" s="2130" t="s">
        <v>899</v>
      </c>
      <c r="D4" s="2131"/>
      <c r="E4" s="2131"/>
      <c r="F4" s="2130" t="s">
        <v>913</v>
      </c>
      <c r="G4" s="2131"/>
      <c r="H4" s="2264"/>
      <c r="I4" s="2265" t="s">
        <v>914</v>
      </c>
      <c r="J4" s="2131"/>
      <c r="K4" s="2131"/>
      <c r="L4" s="2130" t="s">
        <v>915</v>
      </c>
      <c r="M4" s="2131"/>
      <c r="N4" s="2205"/>
      <c r="O4" s="2131" t="s">
        <v>916</v>
      </c>
      <c r="P4" s="2131"/>
      <c r="Q4" s="2131"/>
      <c r="R4" s="2130" t="s">
        <v>913</v>
      </c>
      <c r="S4" s="2131"/>
      <c r="T4" s="2264"/>
      <c r="U4" s="2131" t="s">
        <v>900</v>
      </c>
      <c r="V4" s="2131"/>
      <c r="W4" s="2131"/>
      <c r="X4" s="1319"/>
    </row>
    <row r="5" spans="1:35" s="1314" customFormat="1" ht="15" customHeight="1" x14ac:dyDescent="0.25">
      <c r="A5" s="1325"/>
      <c r="B5" s="2268"/>
      <c r="C5" s="1870" t="s">
        <v>468</v>
      </c>
      <c r="D5" s="1870" t="s">
        <v>27</v>
      </c>
      <c r="E5" s="1863" t="s">
        <v>440</v>
      </c>
      <c r="F5" s="1870" t="s">
        <v>468</v>
      </c>
      <c r="G5" s="1870" t="s">
        <v>27</v>
      </c>
      <c r="H5" s="1339" t="s">
        <v>440</v>
      </c>
      <c r="I5" s="1870" t="s">
        <v>468</v>
      </c>
      <c r="J5" s="1870" t="s">
        <v>27</v>
      </c>
      <c r="K5" s="1863" t="s">
        <v>440</v>
      </c>
      <c r="L5" s="1870" t="s">
        <v>468</v>
      </c>
      <c r="M5" s="1870" t="s">
        <v>27</v>
      </c>
      <c r="N5" s="1870" t="s">
        <v>440</v>
      </c>
      <c r="O5" s="1870" t="s">
        <v>468</v>
      </c>
      <c r="P5" s="1870" t="s">
        <v>27</v>
      </c>
      <c r="Q5" s="1863" t="s">
        <v>440</v>
      </c>
      <c r="R5" s="1870" t="s">
        <v>468</v>
      </c>
      <c r="S5" s="1870" t="s">
        <v>27</v>
      </c>
      <c r="T5" s="1339" t="s">
        <v>440</v>
      </c>
      <c r="U5" s="1870" t="s">
        <v>468</v>
      </c>
      <c r="V5" s="1870" t="s">
        <v>27</v>
      </c>
      <c r="W5" s="1863" t="s">
        <v>440</v>
      </c>
      <c r="X5" s="1319"/>
    </row>
    <row r="6" spans="1:35" s="1314" customFormat="1" ht="15" customHeight="1" x14ac:dyDescent="0.25">
      <c r="A6" s="1325"/>
      <c r="B6" s="1448" t="s">
        <v>901</v>
      </c>
      <c r="C6" s="1351"/>
      <c r="D6" s="1351"/>
      <c r="E6" s="1202"/>
      <c r="F6" s="1351"/>
      <c r="G6" s="1311"/>
      <c r="H6" s="1328"/>
      <c r="I6" s="1818"/>
      <c r="J6" s="1351"/>
      <c r="K6" s="1349"/>
      <c r="L6" s="1351"/>
      <c r="M6" s="1351"/>
      <c r="N6" s="1351"/>
      <c r="O6" s="1311"/>
      <c r="P6" s="1351"/>
      <c r="Q6" s="1349"/>
      <c r="R6" s="1351"/>
      <c r="S6" s="1351"/>
      <c r="T6" s="1352"/>
      <c r="U6" s="1311"/>
      <c r="V6" s="1351"/>
      <c r="W6" s="1349"/>
      <c r="X6" s="1319"/>
    </row>
    <row r="7" spans="1:35" s="1314" customFormat="1" ht="15" customHeight="1" x14ac:dyDescent="0.25">
      <c r="A7" s="1325"/>
      <c r="B7" s="1329" t="s">
        <v>902</v>
      </c>
      <c r="C7" s="42" t="str">
        <f>IF(AND(ISNUMBER(C8),ISNUMBER(C9)), C8+C9,"")</f>
        <v/>
      </c>
      <c r="D7" s="42" t="str">
        <f>IF(AND(ISNUMBER(D8),ISNUMBER(D9)), D8+D9,"")</f>
        <v/>
      </c>
      <c r="E7" s="15" t="str">
        <f>IF(ISNUMBER(E8), E8,"")</f>
        <v/>
      </c>
      <c r="F7" s="42" t="str">
        <f t="shared" ref="F7:M7" si="0">IF(AND(ISNUMBER(F8),ISNUMBER(F9)), F8+F9,"")</f>
        <v/>
      </c>
      <c r="G7" s="42" t="str">
        <f t="shared" si="0"/>
        <v/>
      </c>
      <c r="H7" s="1271" t="str">
        <f>IF(ISNUMBER(H8), H8,"")</f>
        <v/>
      </c>
      <c r="I7" s="1221" t="str">
        <f t="shared" si="0"/>
        <v/>
      </c>
      <c r="J7" s="42" t="str">
        <f t="shared" si="0"/>
        <v/>
      </c>
      <c r="K7" s="15" t="str">
        <f>IF(ISNUMBER(K8), K8,"")</f>
        <v/>
      </c>
      <c r="L7" s="42" t="str">
        <f t="shared" si="0"/>
        <v/>
      </c>
      <c r="M7" s="42" t="str">
        <f t="shared" si="0"/>
        <v/>
      </c>
      <c r="N7" s="42" t="str">
        <f>IF(ISNUMBER(N8), N8,"")</f>
        <v/>
      </c>
      <c r="O7" s="1220" t="str">
        <f>IF(AND(ISNUMBER(O8),ISNUMBER(O9)), O8+O9,"")</f>
        <v/>
      </c>
      <c r="P7" s="42" t="str">
        <f>IF(AND(ISNUMBER(P8),ISNUMBER(P9)), P8+P9,"")</f>
        <v/>
      </c>
      <c r="Q7" s="15" t="str">
        <f>IF(ISNUMBER(Q8), Q8,"")</f>
        <v/>
      </c>
      <c r="R7" s="42" t="str">
        <f>IF(AND(ISNUMBER(R8),ISNUMBER(R9)), R8+R9,"")</f>
        <v/>
      </c>
      <c r="S7" s="42" t="str">
        <f>IF(AND(ISNUMBER(S8),ISNUMBER(S9)), S8+S9,"")</f>
        <v/>
      </c>
      <c r="T7" s="1222" t="str">
        <f>IF(ISNUMBER(T8), T8,"")</f>
        <v/>
      </c>
      <c r="U7" s="1220" t="str">
        <f>IF(AND(ISNUMBER(U8),ISNUMBER(U9)), U8+U9,"")</f>
        <v/>
      </c>
      <c r="V7" s="42" t="str">
        <f>IF(AND(ISNUMBER(V8),ISNUMBER(V9)), V8+V9,"")</f>
        <v/>
      </c>
      <c r="W7" s="15" t="str">
        <f>IF(ISNUMBER(W8), W8,"")</f>
        <v/>
      </c>
      <c r="X7" s="1319"/>
    </row>
    <row r="8" spans="1:35" s="1314" customFormat="1" ht="15" customHeight="1" x14ac:dyDescent="0.25">
      <c r="A8" s="1213"/>
      <c r="B8" s="1332" t="s">
        <v>928</v>
      </c>
      <c r="C8" s="1351"/>
      <c r="D8" s="1351"/>
      <c r="E8" s="1349"/>
      <c r="F8" s="1351"/>
      <c r="G8" s="1328"/>
      <c r="H8" s="1352"/>
      <c r="I8" s="1350"/>
      <c r="J8" s="1351"/>
      <c r="K8" s="1349"/>
      <c r="L8" s="1351"/>
      <c r="M8" s="1351"/>
      <c r="N8" s="1351"/>
      <c r="O8" s="1311"/>
      <c r="P8" s="1351"/>
      <c r="Q8" s="1349"/>
      <c r="R8" s="1351"/>
      <c r="S8" s="1351"/>
      <c r="T8" s="1352"/>
      <c r="U8" s="1311"/>
      <c r="V8" s="1351"/>
      <c r="W8" s="1349"/>
      <c r="X8" s="1319"/>
    </row>
    <row r="9" spans="1:35" s="1314" customFormat="1" ht="15" customHeight="1" x14ac:dyDescent="0.25">
      <c r="A9" s="1213"/>
      <c r="B9" s="1332" t="s">
        <v>929</v>
      </c>
      <c r="C9" s="1351"/>
      <c r="D9" s="1351"/>
      <c r="E9" s="1272"/>
      <c r="F9" s="1351"/>
      <c r="G9" s="1328"/>
      <c r="H9" s="1273"/>
      <c r="I9" s="1350"/>
      <c r="J9" s="1351"/>
      <c r="K9" s="1272"/>
      <c r="L9" s="1351"/>
      <c r="M9" s="1351"/>
      <c r="N9" s="1217"/>
      <c r="O9" s="1311"/>
      <c r="P9" s="1351"/>
      <c r="Q9" s="1272"/>
      <c r="R9" s="1351"/>
      <c r="S9" s="1351"/>
      <c r="T9" s="1273"/>
      <c r="U9" s="1311"/>
      <c r="V9" s="1351"/>
      <c r="W9" s="1272"/>
      <c r="X9" s="1319"/>
    </row>
    <row r="10" spans="1:35" s="1314" customFormat="1" ht="15" customHeight="1" x14ac:dyDescent="0.25">
      <c r="A10" s="1213"/>
      <c r="B10" s="1399" t="str">
        <f>"Row " &amp; ROW(B$7) &amp; ", recalculated using only SA-CCR and CA(SH) (ie no CCR exposure modelling)"</f>
        <v>Row 7, recalculated using only SA-CCR and CA(SH) (ie no CCR exposure modelling)</v>
      </c>
      <c r="C10" s="42" t="str">
        <f>IF(ISNUMBER(C7), C7,"")</f>
        <v/>
      </c>
      <c r="D10" s="42" t="str">
        <f>IF(ISNUMBER(D7), D7,"")</f>
        <v/>
      </c>
      <c r="E10" s="15" t="str">
        <f>IF(ISNUMBER(E7), E7,"")</f>
        <v/>
      </c>
      <c r="F10" s="1351"/>
      <c r="G10" s="1311"/>
      <c r="H10" s="1311"/>
      <c r="I10" s="1221" t="str">
        <f>IF(ISNUMBER(I7), I7,"")</f>
        <v/>
      </c>
      <c r="J10" s="42" t="str">
        <f>IF(ISNUMBER(J7), J7,"")</f>
        <v/>
      </c>
      <c r="K10" s="15" t="str">
        <f>IF(ISNUMBER(K7), K7,"")</f>
        <v/>
      </c>
      <c r="L10" s="1351"/>
      <c r="M10" s="1328"/>
      <c r="N10" s="1351"/>
      <c r="O10" s="1311"/>
      <c r="P10" s="1328"/>
      <c r="Q10" s="1349"/>
      <c r="R10" s="1351"/>
      <c r="S10" s="1328"/>
      <c r="T10" s="1352"/>
      <c r="U10" s="1311"/>
      <c r="V10" s="1328"/>
      <c r="W10" s="1349"/>
      <c r="X10" s="1319"/>
    </row>
    <row r="11" spans="1:35" s="1314" customFormat="1" ht="15" customHeight="1" x14ac:dyDescent="0.25">
      <c r="A11" s="1213"/>
      <c r="B11" s="1399" t="str">
        <f>"Row " &amp; ROW(B$7) &amp; ", recalculated using only SA to credit risk (ie no IRB approach)"</f>
        <v>Row 7, recalculated using only SA to credit risk (ie no IRB approach)</v>
      </c>
      <c r="C11" s="1403" t="str">
        <f>IF(ISNUMBER(C7), C7,"")</f>
        <v/>
      </c>
      <c r="D11" s="1351"/>
      <c r="E11" s="1272"/>
      <c r="F11" s="42" t="str">
        <f>IF(ISNUMBER(F7), F7,"")</f>
        <v/>
      </c>
      <c r="G11" s="1351"/>
      <c r="H11" s="1273"/>
      <c r="I11" s="1402" t="str">
        <f>IF(ISNUMBER(I7), I7,"")</f>
        <v/>
      </c>
      <c r="J11" s="1351"/>
      <c r="K11" s="1272"/>
      <c r="L11" s="42" t="str">
        <f>IF(ISNUMBER(L7), L7,"")</f>
        <v/>
      </c>
      <c r="M11" s="1351"/>
      <c r="N11" s="1217"/>
      <c r="O11" s="1220" t="str">
        <f>IF(ISNUMBER(O7), O7,"")</f>
        <v/>
      </c>
      <c r="P11" s="1351"/>
      <c r="Q11" s="1272"/>
      <c r="R11" s="42" t="str">
        <f>IF(ISNUMBER(R7), R7,"")</f>
        <v/>
      </c>
      <c r="S11" s="1351"/>
      <c r="T11" s="1273"/>
      <c r="U11" s="1220" t="str">
        <f>IF(ISNUMBER(U7), U7,"")</f>
        <v/>
      </c>
      <c r="V11" s="1351"/>
      <c r="W11" s="1272"/>
      <c r="X11" s="1319"/>
    </row>
    <row r="12" spans="1:35" s="1314" customFormat="1" ht="15" customHeight="1" x14ac:dyDescent="0.25">
      <c r="A12" s="1213"/>
      <c r="B12" s="1400" t="str">
        <f>"Row " &amp; ROW(B$7) &amp; ", recalculated using only SA-CCR, CA(SH) and SA to credit risk"</f>
        <v>Row 7, recalculated using only SA-CCR, CA(SH) and SA to credit risk</v>
      </c>
      <c r="C12" s="1347" t="str">
        <f>IF(ISNUMBER(C7), C7,"")</f>
        <v/>
      </c>
      <c r="D12" s="1313"/>
      <c r="E12" s="1372"/>
      <c r="F12" s="1312"/>
      <c r="G12" s="1297"/>
      <c r="H12" s="1276"/>
      <c r="I12" s="1348" t="str">
        <f>IF(ISNUMBER(I7), I7,"")</f>
        <v/>
      </c>
      <c r="J12" s="1313"/>
      <c r="K12" s="1372"/>
      <c r="L12" s="1312"/>
      <c r="M12" s="1297"/>
      <c r="N12" s="1371"/>
      <c r="O12" s="1311"/>
      <c r="P12" s="1328"/>
      <c r="Q12" s="1272"/>
      <c r="R12" s="1312"/>
      <c r="S12" s="1297"/>
      <c r="T12" s="1276"/>
      <c r="U12" s="1311"/>
      <c r="V12" s="1328"/>
      <c r="W12" s="1272"/>
      <c r="X12" s="1319"/>
    </row>
    <row r="13" spans="1:35" s="1314" customFormat="1" ht="15" customHeight="1" x14ac:dyDescent="0.25">
      <c r="A13" s="1449"/>
      <c r="B13" s="1275"/>
      <c r="C13" s="1391"/>
      <c r="D13" s="1275"/>
      <c r="E13" s="1275"/>
      <c r="F13" s="1275"/>
      <c r="G13" s="1275"/>
      <c r="H13" s="1275"/>
      <c r="I13" s="1275"/>
      <c r="J13" s="1275"/>
      <c r="K13" s="1275"/>
      <c r="L13" s="1275"/>
      <c r="M13" s="1275"/>
      <c r="N13" s="1275"/>
      <c r="O13" s="1275"/>
      <c r="P13" s="1275"/>
      <c r="Q13" s="1275"/>
      <c r="R13" s="1275"/>
      <c r="S13" s="1275"/>
      <c r="T13" s="1275"/>
      <c r="U13" s="1275"/>
      <c r="V13" s="1275"/>
      <c r="W13" s="1275"/>
      <c r="X13" s="1232"/>
    </row>
    <row r="14" spans="1:35" s="198" customFormat="1" ht="45" customHeight="1" x14ac:dyDescent="0.25">
      <c r="A14" s="612" t="s">
        <v>862</v>
      </c>
      <c r="B14" s="1284"/>
      <c r="X14" s="215"/>
    </row>
    <row r="15" spans="1:35" s="1314" customFormat="1" ht="30" customHeight="1" x14ac:dyDescent="0.25">
      <c r="A15" s="1213"/>
      <c r="B15" s="2266" t="s">
        <v>1274</v>
      </c>
      <c r="C15" s="2130" t="s">
        <v>716</v>
      </c>
      <c r="D15" s="2131"/>
      <c r="E15" s="2131"/>
      <c r="F15" s="2131"/>
      <c r="G15" s="2131"/>
      <c r="H15" s="2264"/>
      <c r="I15" s="2265" t="s">
        <v>832</v>
      </c>
      <c r="J15" s="2131"/>
      <c r="K15" s="2131"/>
      <c r="L15" s="2131"/>
      <c r="M15" s="2131"/>
      <c r="N15" s="2131"/>
      <c r="O15" s="2131"/>
      <c r="P15" s="2131"/>
      <c r="Q15" s="2131"/>
      <c r="R15" s="2131"/>
      <c r="S15" s="2131"/>
      <c r="T15" s="2264"/>
      <c r="U15" s="2265" t="s">
        <v>833</v>
      </c>
      <c r="V15" s="2131"/>
      <c r="W15" s="2131"/>
      <c r="X15" s="1319"/>
    </row>
    <row r="16" spans="1:35" s="1314" customFormat="1" ht="30" customHeight="1" x14ac:dyDescent="0.25">
      <c r="A16" s="1213"/>
      <c r="B16" s="2267"/>
      <c r="C16" s="2130" t="s">
        <v>912</v>
      </c>
      <c r="D16" s="2131"/>
      <c r="E16" s="2131"/>
      <c r="F16" s="2130" t="s">
        <v>913</v>
      </c>
      <c r="G16" s="2131"/>
      <c r="H16" s="2264"/>
      <c r="I16" s="2265" t="s">
        <v>914</v>
      </c>
      <c r="J16" s="2131"/>
      <c r="K16" s="2131"/>
      <c r="L16" s="2130" t="s">
        <v>915</v>
      </c>
      <c r="M16" s="2131"/>
      <c r="N16" s="2205"/>
      <c r="O16" s="2131" t="s">
        <v>916</v>
      </c>
      <c r="P16" s="2131"/>
      <c r="Q16" s="2131"/>
      <c r="R16" s="2130" t="s">
        <v>913</v>
      </c>
      <c r="S16" s="2131"/>
      <c r="T16" s="2264"/>
      <c r="U16" s="2265" t="s">
        <v>900</v>
      </c>
      <c r="V16" s="2131"/>
      <c r="W16" s="2131"/>
      <c r="X16" s="1319"/>
    </row>
    <row r="17" spans="1:16384" s="1314" customFormat="1" ht="15" customHeight="1" x14ac:dyDescent="0.25">
      <c r="A17" s="1213"/>
      <c r="B17" s="2268"/>
      <c r="C17" s="1870" t="s">
        <v>468</v>
      </c>
      <c r="D17" s="1870" t="s">
        <v>27</v>
      </c>
      <c r="E17" s="1863" t="s">
        <v>440</v>
      </c>
      <c r="F17" s="1870" t="s">
        <v>468</v>
      </c>
      <c r="G17" s="1870" t="s">
        <v>27</v>
      </c>
      <c r="H17" s="1339" t="s">
        <v>440</v>
      </c>
      <c r="I17" s="1870" t="s">
        <v>468</v>
      </c>
      <c r="J17" s="1870" t="s">
        <v>27</v>
      </c>
      <c r="K17" s="1863" t="s">
        <v>440</v>
      </c>
      <c r="L17" s="1870" t="s">
        <v>468</v>
      </c>
      <c r="M17" s="1870" t="s">
        <v>27</v>
      </c>
      <c r="N17" s="1870" t="s">
        <v>440</v>
      </c>
      <c r="O17" s="1870" t="s">
        <v>468</v>
      </c>
      <c r="P17" s="1870" t="s">
        <v>27</v>
      </c>
      <c r="Q17" s="1863" t="s">
        <v>440</v>
      </c>
      <c r="R17" s="1870" t="s">
        <v>468</v>
      </c>
      <c r="S17" s="1870" t="s">
        <v>27</v>
      </c>
      <c r="T17" s="1339" t="s">
        <v>440</v>
      </c>
      <c r="U17" s="1870" t="s">
        <v>468</v>
      </c>
      <c r="V17" s="1870" t="s">
        <v>27</v>
      </c>
      <c r="W17" s="1863" t="s">
        <v>440</v>
      </c>
      <c r="X17" s="1319"/>
    </row>
    <row r="18" spans="1:16384" s="1314" customFormat="1" ht="15" customHeight="1" x14ac:dyDescent="0.25">
      <c r="A18" s="1213"/>
      <c r="B18" s="1329" t="s">
        <v>902</v>
      </c>
      <c r="C18" s="42" t="str">
        <f>IF(AND(ISNUMBER(C19),ISNUMBER(C20)), C19+C20,"")</f>
        <v/>
      </c>
      <c r="D18" s="42" t="str">
        <f>IF(AND(ISNUMBER(D19),ISNUMBER(D20)), D19+D20,"")</f>
        <v/>
      </c>
      <c r="E18" s="15" t="str">
        <f>IF(ISNUMBER(E19), E19,"")</f>
        <v/>
      </c>
      <c r="F18" s="42" t="str">
        <f>IF(AND(ISNUMBER(F19),ISNUMBER(F20)), F19+F20,"")</f>
        <v/>
      </c>
      <c r="G18" s="42" t="str">
        <f>IF(AND(ISNUMBER(G19),ISNUMBER(G20)), G19+G20,"")</f>
        <v/>
      </c>
      <c r="H18" s="1271" t="str">
        <f>IF(ISNUMBER(H19), H19,"")</f>
        <v/>
      </c>
      <c r="I18" s="1221" t="str">
        <f>IF(AND(ISNUMBER(I19),ISNUMBER(I20)), I19+I20,"")</f>
        <v/>
      </c>
      <c r="J18" s="42" t="str">
        <f>IF(AND(ISNUMBER(J19),ISNUMBER(J20)), J19+J20,"")</f>
        <v/>
      </c>
      <c r="K18" s="15" t="str">
        <f>IF(ISNUMBER(K19), K19,"")</f>
        <v/>
      </c>
      <c r="L18" s="1282" t="str">
        <f>IF(AND(ISNUMBER(L19),ISNUMBER(L20)), L19+L20,"")</f>
        <v/>
      </c>
      <c r="M18" s="1282" t="str">
        <f>IF(AND(ISNUMBER(M19),ISNUMBER(M20)), M19+M20,"")</f>
        <v/>
      </c>
      <c r="N18" s="1282" t="str">
        <f>IF(ISNUMBER(N19), N19,"")</f>
        <v/>
      </c>
      <c r="O18" s="1220" t="str">
        <f>IF(AND(ISNUMBER(O19),ISNUMBER(O20)), O19+O20,"")</f>
        <v/>
      </c>
      <c r="P18" s="42" t="str">
        <f>IF(AND(ISNUMBER(P19),ISNUMBER(P20)), P19+P20,"")</f>
        <v/>
      </c>
      <c r="Q18" s="15" t="str">
        <f>IF(ISNUMBER(Q19), Q19,"")</f>
        <v/>
      </c>
      <c r="R18" s="42" t="str">
        <f>IF(AND(ISNUMBER(R19),ISNUMBER(R20)), R19+R20,"")</f>
        <v/>
      </c>
      <c r="S18" s="42" t="str">
        <f>IF(AND(ISNUMBER(S19),ISNUMBER(S20)), S19+S20,"")</f>
        <v/>
      </c>
      <c r="T18" s="1222" t="str">
        <f>IF(ISNUMBER(T19), T19,"")</f>
        <v/>
      </c>
      <c r="U18" s="1221" t="str">
        <f>IF(AND(ISNUMBER(U19),ISNUMBER(U20)), U19+U20,"")</f>
        <v/>
      </c>
      <c r="V18" s="42" t="str">
        <f>IF(AND(ISNUMBER(V19),ISNUMBER(V20)), V19+V20,"")</f>
        <v/>
      </c>
      <c r="W18" s="15" t="str">
        <f>IF(ISNUMBER(W19), W19,"")</f>
        <v/>
      </c>
      <c r="X18" s="1319"/>
    </row>
    <row r="19" spans="1:16384" s="1314" customFormat="1" ht="15" customHeight="1" x14ac:dyDescent="0.25">
      <c r="A19" s="1213"/>
      <c r="B19" s="1332" t="s">
        <v>928</v>
      </c>
      <c r="C19" s="1351"/>
      <c r="D19" s="1351"/>
      <c r="E19" s="1349"/>
      <c r="F19" s="1351"/>
      <c r="G19" s="1328"/>
      <c r="H19" s="1352"/>
      <c r="I19" s="1350"/>
      <c r="J19" s="1351"/>
      <c r="K19" s="1349"/>
      <c r="L19" s="1351"/>
      <c r="M19" s="1351"/>
      <c r="N19" s="1351"/>
      <c r="O19" s="1311"/>
      <c r="P19" s="1351"/>
      <c r="Q19" s="1349"/>
      <c r="R19" s="1351"/>
      <c r="S19" s="1351"/>
      <c r="T19" s="1352"/>
      <c r="U19" s="1350"/>
      <c r="V19" s="1351"/>
      <c r="W19" s="1349"/>
      <c r="X19" s="1319"/>
    </row>
    <row r="20" spans="1:16384" s="1314" customFormat="1" ht="15" customHeight="1" x14ac:dyDescent="0.25">
      <c r="A20" s="1213"/>
      <c r="B20" s="1332" t="s">
        <v>929</v>
      </c>
      <c r="C20" s="1351"/>
      <c r="D20" s="1351"/>
      <c r="E20" s="1272"/>
      <c r="F20" s="1351"/>
      <c r="G20" s="1328"/>
      <c r="H20" s="1273"/>
      <c r="I20" s="1350"/>
      <c r="J20" s="1351"/>
      <c r="K20" s="1272"/>
      <c r="L20" s="1351"/>
      <c r="M20" s="1351"/>
      <c r="N20" s="1217"/>
      <c r="O20" s="1311"/>
      <c r="P20" s="1351"/>
      <c r="Q20" s="1272"/>
      <c r="R20" s="1351"/>
      <c r="S20" s="1351"/>
      <c r="T20" s="1273"/>
      <c r="U20" s="1350"/>
      <c r="V20" s="1351"/>
      <c r="W20" s="1272"/>
      <c r="X20" s="1319"/>
    </row>
    <row r="21" spans="1:16384" s="1314" customFormat="1" ht="15" customHeight="1" x14ac:dyDescent="0.25">
      <c r="A21" s="1213"/>
      <c r="B21" s="1399" t="str">
        <f>"Row " &amp; ROW(B$18) &amp; ", recalculated using only SA-CCR and CA(SH) (ie no CCR exposure modelling)"</f>
        <v>Row 18, recalculated using only SA-CCR and CA(SH) (ie no CCR exposure modelling)</v>
      </c>
      <c r="C21" s="42" t="str">
        <f>IF(ISNUMBER(C18), C18,"")</f>
        <v/>
      </c>
      <c r="D21" s="42" t="str">
        <f>IF(ISNUMBER(D18), D18,"")</f>
        <v/>
      </c>
      <c r="E21" s="15" t="str">
        <f>IF(ISNUMBER(E18), E18,"")</f>
        <v/>
      </c>
      <c r="F21" s="1351"/>
      <c r="G21" s="1328"/>
      <c r="H21" s="1352"/>
      <c r="I21" s="1221" t="str">
        <f>IF(ISNUMBER(I18), I18,"")</f>
        <v/>
      </c>
      <c r="J21" s="42" t="str">
        <f>IF(ISNUMBER(J18), J18,"")</f>
        <v/>
      </c>
      <c r="K21" s="15" t="str">
        <f>IF(ISNUMBER(K18), K18,"")</f>
        <v/>
      </c>
      <c r="L21" s="1351"/>
      <c r="M21" s="1328"/>
      <c r="N21" s="1351"/>
      <c r="O21" s="1311"/>
      <c r="P21" s="1328"/>
      <c r="Q21" s="1349"/>
      <c r="R21" s="1351"/>
      <c r="S21" s="1328"/>
      <c r="T21" s="1352"/>
      <c r="U21" s="1311"/>
      <c r="V21" s="1328"/>
      <c r="W21" s="1349"/>
      <c r="X21" s="1319"/>
    </row>
    <row r="22" spans="1:16384" s="1314" customFormat="1" ht="15" customHeight="1" x14ac:dyDescent="0.25">
      <c r="A22" s="1213"/>
      <c r="B22" s="1399" t="str">
        <f>"Row " &amp; ROW(B$18) &amp; " recalculated using only SA to credit risk (ie no IRB approach)"</f>
        <v>Row 18 recalculated using only SA to credit risk (ie no IRB approach)</v>
      </c>
      <c r="C22" s="42" t="str">
        <f>IF(ISNUMBER(C18), C18,"")</f>
        <v/>
      </c>
      <c r="D22" s="1351"/>
      <c r="E22" s="1272"/>
      <c r="F22" s="42" t="str">
        <f>IF(ISNUMBER(F18), F18,"")</f>
        <v/>
      </c>
      <c r="G22" s="1351"/>
      <c r="H22" s="1273"/>
      <c r="I22" s="1402" t="str">
        <f>IF(ISNUMBER(I18), I18,"")</f>
        <v/>
      </c>
      <c r="J22" s="1351"/>
      <c r="K22" s="1272"/>
      <c r="L22" s="42" t="str">
        <f>IF(ISNUMBER(L18), L18,"")</f>
        <v/>
      </c>
      <c r="M22" s="1351"/>
      <c r="N22" s="1217"/>
      <c r="O22" s="1220" t="str">
        <f>IF(ISNUMBER(O18), O18,"")</f>
        <v/>
      </c>
      <c r="P22" s="1351"/>
      <c r="Q22" s="1272"/>
      <c r="R22" s="42" t="str">
        <f>IF(ISNUMBER(R18), R18,"")</f>
        <v/>
      </c>
      <c r="S22" s="1351"/>
      <c r="T22" s="1273"/>
      <c r="U22" s="1221" t="str">
        <f>IF(ISNUMBER(U18), U18,"")</f>
        <v/>
      </c>
      <c r="V22" s="1351"/>
      <c r="W22" s="1272"/>
      <c r="X22" s="1319"/>
    </row>
    <row r="23" spans="1:16384" s="1314" customFormat="1" ht="15" customHeight="1" x14ac:dyDescent="0.25">
      <c r="A23" s="1213"/>
      <c r="B23" s="1404" t="str">
        <f>"Row " &amp; ROW(B$18) &amp; ", recalculated using only SA-CCR, CA(SH) and SA to credit risk"</f>
        <v>Row 18, recalculated using only SA-CCR, CA(SH) and SA to credit risk</v>
      </c>
      <c r="C23" s="1347" t="str">
        <f>IF(ISNUMBER(C18), C18,"")</f>
        <v/>
      </c>
      <c r="D23" s="1312"/>
      <c r="E23" s="1372"/>
      <c r="F23" s="1312"/>
      <c r="G23" s="1297"/>
      <c r="H23" s="1276"/>
      <c r="I23" s="1348" t="str">
        <f>IF(ISNUMBER(I18), I18,"")</f>
        <v/>
      </c>
      <c r="J23" s="1313"/>
      <c r="K23" s="1372"/>
      <c r="L23" s="1312"/>
      <c r="M23" s="1297"/>
      <c r="N23" s="1371"/>
      <c r="O23" s="1313"/>
      <c r="P23" s="1297"/>
      <c r="Q23" s="1372"/>
      <c r="R23" s="1312"/>
      <c r="S23" s="1297"/>
      <c r="T23" s="1276"/>
      <c r="U23" s="1313"/>
      <c r="V23" s="1297"/>
      <c r="W23" s="1372"/>
      <c r="X23" s="1319"/>
    </row>
    <row r="24" spans="1:16384" s="1370" customFormat="1" ht="15" customHeight="1" x14ac:dyDescent="0.25">
      <c r="A24" s="1449"/>
      <c r="B24" s="1391"/>
      <c r="C24" s="1391"/>
      <c r="D24" s="1391"/>
      <c r="E24" s="1391"/>
      <c r="F24" s="1391"/>
      <c r="G24" s="1391"/>
      <c r="H24" s="1391"/>
      <c r="I24" s="1391"/>
      <c r="J24" s="1391"/>
      <c r="K24" s="1391"/>
      <c r="L24" s="1391"/>
      <c r="M24" s="1391"/>
      <c r="N24" s="1391"/>
      <c r="O24" s="1391"/>
      <c r="P24" s="1391"/>
      <c r="Q24" s="1391"/>
      <c r="R24" s="1391"/>
      <c r="S24" s="1391"/>
      <c r="T24" s="1391"/>
      <c r="U24" s="1391"/>
      <c r="V24" s="1391"/>
      <c r="W24" s="1391"/>
      <c r="X24" s="1232"/>
    </row>
    <row r="25" spans="1:16384" s="198" customFormat="1" ht="45" customHeight="1" x14ac:dyDescent="0.25">
      <c r="A25" s="612" t="s">
        <v>885</v>
      </c>
      <c r="B25" s="1392"/>
      <c r="X25" s="215"/>
    </row>
    <row r="26" spans="1:16384" s="1314" customFormat="1" ht="15" customHeight="1" x14ac:dyDescent="0.25">
      <c r="A26" s="1213"/>
      <c r="B26" s="1871"/>
      <c r="C26" s="1870" t="s">
        <v>468</v>
      </c>
      <c r="D26" s="1864" t="s">
        <v>27</v>
      </c>
      <c r="X26" s="1319"/>
    </row>
    <row r="27" spans="1:16384" s="1314" customFormat="1" ht="15" customHeight="1" x14ac:dyDescent="0.25">
      <c r="A27" s="1213"/>
      <c r="B27" s="1329" t="s">
        <v>931</v>
      </c>
      <c r="C27" s="1282" t="str">
        <f>IF(AND(ISNUMBER(C28),ISNUMBER(C29),ISNUMBER(C30)),SUM(C28:C30),"")</f>
        <v/>
      </c>
      <c r="D27" s="50" t="str">
        <f>IF(AND(ISNUMBER(D28),ISNUMBER(D29),ISNUMBER(D30)),SUM(D28:D30),"")</f>
        <v/>
      </c>
      <c r="X27" s="1319"/>
    </row>
    <row r="28" spans="1:16384" s="1314" customFormat="1" ht="15" customHeight="1" x14ac:dyDescent="0.25">
      <c r="A28" s="1213"/>
      <c r="B28" s="1332" t="s">
        <v>1365</v>
      </c>
      <c r="C28" s="1316"/>
      <c r="D28" s="15" t="str">
        <f>IF(ISNUMBER(C28),C28*12.5,"")</f>
        <v/>
      </c>
      <c r="X28" s="1319"/>
    </row>
    <row r="29" spans="1:16384" s="1314" customFormat="1" ht="15" customHeight="1" x14ac:dyDescent="0.25">
      <c r="A29" s="1213"/>
      <c r="B29" s="1332" t="s">
        <v>1366</v>
      </c>
      <c r="C29" s="1351"/>
      <c r="D29" s="1328"/>
      <c r="X29" s="1319"/>
    </row>
    <row r="30" spans="1:16384" s="1314" customFormat="1" ht="15" customHeight="1" x14ac:dyDescent="0.25">
      <c r="A30" s="1213"/>
      <c r="B30" s="1332" t="s">
        <v>1367</v>
      </c>
      <c r="C30" s="1340"/>
      <c r="D30" s="1834"/>
      <c r="X30" s="1319"/>
    </row>
    <row r="31" spans="1:16384" s="1314" customFormat="1" ht="15" customHeight="1" x14ac:dyDescent="0.25">
      <c r="A31" s="1213"/>
      <c r="B31" s="1333" t="s">
        <v>933</v>
      </c>
      <c r="C31" s="42" t="str">
        <f>IF(AND(ISNUMBER(C32),ISNUMBER(C33),ISNUMBER(C34)),SUM(C32:C34),"")</f>
        <v/>
      </c>
      <c r="D31" s="1335" t="str">
        <f>IF(AND(ISNUMBER(D32),ISNUMBER(D33),ISNUMBER(D34)),SUM(D32:D34),"")</f>
        <v/>
      </c>
      <c r="X31" s="1319"/>
    </row>
    <row r="32" spans="1:16384" s="1314" customFormat="1" ht="15" customHeight="1" x14ac:dyDescent="0.25">
      <c r="A32" s="1213"/>
      <c r="B32" s="1332" t="s">
        <v>1365</v>
      </c>
      <c r="C32" s="1405"/>
      <c r="D32" s="1335" t="str">
        <f>IF(ISNUMBER(C32),C32*12.5,"")</f>
        <v/>
      </c>
      <c r="X32" s="1319"/>
      <c r="Y32" s="1329"/>
      <c r="Z32" s="1329"/>
      <c r="AA32" s="1329"/>
      <c r="AB32" s="1329"/>
      <c r="AC32" s="1329"/>
      <c r="AD32" s="1329"/>
      <c r="AE32" s="1329"/>
      <c r="AF32" s="1329"/>
      <c r="AG32" s="1329"/>
      <c r="AH32" s="1329"/>
      <c r="AI32" s="1329"/>
      <c r="AJ32" s="1329"/>
      <c r="AK32" s="1329"/>
      <c r="AL32" s="1329"/>
      <c r="AM32" s="1329"/>
      <c r="AN32" s="1329"/>
      <c r="AO32" s="1329"/>
      <c r="AP32" s="1329"/>
      <c r="AQ32" s="1329"/>
      <c r="AR32" s="1329"/>
      <c r="AS32" s="1329"/>
      <c r="AT32" s="1329"/>
      <c r="AU32" s="1329"/>
      <c r="AV32" s="1329"/>
      <c r="AW32" s="1329"/>
      <c r="AX32" s="1329"/>
      <c r="AY32" s="1329"/>
      <c r="AZ32" s="1329"/>
      <c r="BA32" s="1329"/>
      <c r="BB32" s="1329"/>
      <c r="BC32" s="1329"/>
      <c r="BD32" s="1329"/>
      <c r="BE32" s="1329"/>
      <c r="BF32" s="1329"/>
      <c r="BG32" s="1329"/>
      <c r="BH32" s="1329"/>
      <c r="BI32" s="1329"/>
      <c r="BJ32" s="1329"/>
      <c r="BK32" s="1329"/>
      <c r="BL32" s="1329"/>
      <c r="BM32" s="1329"/>
      <c r="BN32" s="1329"/>
      <c r="BO32" s="1329"/>
      <c r="BP32" s="1329"/>
      <c r="BQ32" s="1329"/>
      <c r="BR32" s="1329"/>
      <c r="BS32" s="1329"/>
      <c r="BT32" s="1329"/>
      <c r="BU32" s="1329"/>
      <c r="BV32" s="1329"/>
      <c r="BW32" s="1329"/>
      <c r="BX32" s="1329"/>
      <c r="BY32" s="1329"/>
      <c r="BZ32" s="1329"/>
      <c r="CA32" s="1329"/>
      <c r="CB32" s="1329"/>
      <c r="CC32" s="1329"/>
      <c r="CD32" s="1329"/>
      <c r="CE32" s="1329"/>
      <c r="CF32" s="1329"/>
      <c r="CG32" s="1329"/>
      <c r="CH32" s="1329"/>
      <c r="CI32" s="1329"/>
      <c r="CJ32" s="1329"/>
      <c r="CK32" s="1329"/>
      <c r="CL32" s="1329"/>
      <c r="CM32" s="1329"/>
      <c r="CN32" s="1329"/>
      <c r="CO32" s="1329"/>
      <c r="CP32" s="1329"/>
      <c r="CQ32" s="1329"/>
      <c r="CR32" s="1329"/>
      <c r="CS32" s="1329"/>
      <c r="CT32" s="1329"/>
      <c r="CU32" s="1329"/>
      <c r="CV32" s="1329"/>
      <c r="CW32" s="1329"/>
      <c r="CX32" s="1329"/>
      <c r="CY32" s="1329"/>
      <c r="CZ32" s="1329"/>
      <c r="DA32" s="1329"/>
      <c r="DB32" s="1329"/>
      <c r="DC32" s="1329"/>
      <c r="DD32" s="1329"/>
      <c r="DE32" s="1329"/>
      <c r="DF32" s="1329"/>
      <c r="DG32" s="1329"/>
      <c r="DH32" s="1329"/>
      <c r="DI32" s="1329"/>
      <c r="DJ32" s="1329"/>
      <c r="DK32" s="1329"/>
      <c r="DL32" s="1329"/>
      <c r="DM32" s="1329"/>
      <c r="DN32" s="1329"/>
      <c r="DO32" s="1329"/>
      <c r="DP32" s="1329"/>
      <c r="DQ32" s="1329"/>
      <c r="DR32" s="1329"/>
      <c r="DS32" s="1329"/>
      <c r="DT32" s="1329"/>
      <c r="DU32" s="1329"/>
      <c r="DV32" s="1329"/>
      <c r="DW32" s="1329"/>
      <c r="DX32" s="1329"/>
      <c r="DY32" s="1329"/>
      <c r="DZ32" s="1329"/>
      <c r="EA32" s="1329"/>
      <c r="EB32" s="1329"/>
      <c r="EC32" s="1329"/>
      <c r="ED32" s="1329"/>
      <c r="EE32" s="1329"/>
      <c r="EF32" s="1329"/>
      <c r="EG32" s="1329"/>
      <c r="EH32" s="1329"/>
      <c r="EI32" s="1329"/>
      <c r="EJ32" s="1329"/>
      <c r="EK32" s="1329"/>
      <c r="EL32" s="1329"/>
      <c r="EM32" s="1329"/>
      <c r="EN32" s="1329"/>
      <c r="EO32" s="1329"/>
      <c r="EP32" s="1329"/>
      <c r="EQ32" s="1329"/>
      <c r="ER32" s="1329"/>
      <c r="ES32" s="1329"/>
      <c r="ET32" s="1329"/>
      <c r="EU32" s="1329"/>
      <c r="EV32" s="1329"/>
      <c r="EW32" s="1329"/>
      <c r="EX32" s="1329"/>
      <c r="EY32" s="1329"/>
      <c r="EZ32" s="1329"/>
      <c r="FA32" s="1329"/>
      <c r="FB32" s="1329"/>
      <c r="FC32" s="1329"/>
      <c r="FD32" s="1329"/>
      <c r="FE32" s="1329"/>
      <c r="FF32" s="1329"/>
      <c r="FG32" s="1329"/>
      <c r="FH32" s="1329"/>
      <c r="FI32" s="1329"/>
      <c r="FJ32" s="1329"/>
      <c r="FK32" s="1329"/>
      <c r="FL32" s="1329"/>
      <c r="FM32" s="1329"/>
      <c r="FN32" s="1329"/>
      <c r="FO32" s="1329"/>
      <c r="FP32" s="1329"/>
      <c r="FQ32" s="1329"/>
      <c r="FR32" s="1329"/>
      <c r="FS32" s="1329"/>
      <c r="FT32" s="1329"/>
      <c r="FU32" s="1329"/>
      <c r="FV32" s="1329"/>
      <c r="FW32" s="1329"/>
      <c r="FX32" s="1329"/>
      <c r="FY32" s="1329"/>
      <c r="FZ32" s="1329"/>
      <c r="GA32" s="1329"/>
      <c r="GB32" s="1329"/>
      <c r="GC32" s="1329"/>
      <c r="GD32" s="1329"/>
      <c r="GE32" s="1329"/>
      <c r="GF32" s="1329"/>
      <c r="GG32" s="1329"/>
      <c r="GH32" s="1329"/>
      <c r="GI32" s="1329"/>
      <c r="GJ32" s="1329"/>
      <c r="GK32" s="1329"/>
      <c r="GL32" s="1329"/>
      <c r="GM32" s="1329"/>
      <c r="GN32" s="1329"/>
      <c r="GO32" s="1329"/>
      <c r="GP32" s="1329"/>
      <c r="GQ32" s="1329"/>
      <c r="GR32" s="1329"/>
      <c r="GS32" s="1329"/>
      <c r="GT32" s="1329"/>
      <c r="GU32" s="1329"/>
      <c r="GV32" s="1329"/>
      <c r="GW32" s="1329"/>
      <c r="GX32" s="1329"/>
      <c r="GY32" s="1329"/>
      <c r="GZ32" s="1329"/>
      <c r="HA32" s="1329"/>
      <c r="HB32" s="1329"/>
      <c r="HC32" s="1329"/>
      <c r="HD32" s="1329"/>
      <c r="HE32" s="1329"/>
      <c r="HF32" s="1329"/>
      <c r="HG32" s="1329"/>
      <c r="HH32" s="1329"/>
      <c r="HI32" s="1329"/>
      <c r="HJ32" s="1329"/>
      <c r="HK32" s="1329"/>
      <c r="HL32" s="1329"/>
      <c r="HM32" s="1329"/>
      <c r="HN32" s="1329"/>
      <c r="HO32" s="1329"/>
      <c r="HP32" s="1329"/>
      <c r="HQ32" s="1329"/>
      <c r="HR32" s="1329"/>
      <c r="HS32" s="1329"/>
      <c r="HT32" s="1329"/>
      <c r="HU32" s="1329"/>
      <c r="HV32" s="1329"/>
      <c r="HW32" s="1329"/>
      <c r="HX32" s="1329"/>
      <c r="HY32" s="1329"/>
      <c r="HZ32" s="1329"/>
      <c r="IA32" s="1329"/>
      <c r="IB32" s="1329"/>
      <c r="IC32" s="1329"/>
      <c r="ID32" s="1329"/>
      <c r="IE32" s="1329"/>
      <c r="IF32" s="1329"/>
      <c r="IG32" s="1329"/>
      <c r="IH32" s="1329"/>
      <c r="II32" s="1329"/>
      <c r="IJ32" s="1329"/>
      <c r="IK32" s="1329"/>
      <c r="IL32" s="1329"/>
      <c r="IM32" s="1329"/>
      <c r="IN32" s="1329"/>
      <c r="IO32" s="1329"/>
      <c r="IP32" s="1329"/>
      <c r="IQ32" s="1329"/>
      <c r="IR32" s="1329"/>
      <c r="IS32" s="1329"/>
      <c r="IT32" s="1329"/>
      <c r="IU32" s="1329"/>
      <c r="IV32" s="1329"/>
      <c r="IW32" s="1329"/>
      <c r="IX32" s="1329"/>
      <c r="IY32" s="1329"/>
      <c r="IZ32" s="1329"/>
      <c r="JA32" s="1329"/>
      <c r="JB32" s="1329"/>
      <c r="JC32" s="1329"/>
      <c r="JD32" s="1329"/>
      <c r="JE32" s="1329"/>
      <c r="JF32" s="1329"/>
      <c r="JG32" s="1329"/>
      <c r="JH32" s="1329"/>
      <c r="JI32" s="1329"/>
      <c r="JJ32" s="1329"/>
      <c r="JK32" s="1329"/>
      <c r="JL32" s="1329"/>
      <c r="JM32" s="1329"/>
      <c r="JN32" s="1329"/>
      <c r="JO32" s="1329"/>
      <c r="JP32" s="1329"/>
      <c r="JQ32" s="1329"/>
      <c r="JR32" s="1329"/>
      <c r="JS32" s="1329"/>
      <c r="JT32" s="1329"/>
      <c r="JU32" s="1329"/>
      <c r="JV32" s="1329"/>
      <c r="JW32" s="1329"/>
      <c r="JX32" s="1329"/>
      <c r="JY32" s="1329"/>
      <c r="JZ32" s="1329"/>
      <c r="KA32" s="1329"/>
      <c r="KB32" s="1329"/>
      <c r="KC32" s="1329"/>
      <c r="KD32" s="1329"/>
      <c r="KE32" s="1329"/>
      <c r="KF32" s="1329"/>
      <c r="KG32" s="1329"/>
      <c r="KH32" s="1329"/>
      <c r="KI32" s="1329"/>
      <c r="KJ32" s="1329"/>
      <c r="KK32" s="1329"/>
      <c r="KL32" s="1329"/>
      <c r="KM32" s="1329"/>
      <c r="KN32" s="1329"/>
      <c r="KO32" s="1329"/>
      <c r="KP32" s="1329"/>
      <c r="KQ32" s="1329"/>
      <c r="KR32" s="1329"/>
      <c r="KS32" s="1329"/>
      <c r="KT32" s="1329"/>
      <c r="KU32" s="1329"/>
      <c r="KV32" s="1329"/>
      <c r="KW32" s="1329"/>
      <c r="KX32" s="1329"/>
      <c r="KY32" s="1329"/>
      <c r="KZ32" s="1329"/>
      <c r="LA32" s="1329"/>
      <c r="LB32" s="1329"/>
      <c r="LC32" s="1329"/>
      <c r="LD32" s="1329"/>
      <c r="LE32" s="1329"/>
      <c r="LF32" s="1329"/>
      <c r="LG32" s="1329"/>
      <c r="LH32" s="1329"/>
      <c r="LI32" s="1329"/>
      <c r="LJ32" s="1329"/>
      <c r="LK32" s="1329"/>
      <c r="LL32" s="1329"/>
      <c r="LM32" s="1329"/>
      <c r="LN32" s="1329"/>
      <c r="LO32" s="1329"/>
      <c r="LP32" s="1329"/>
      <c r="LQ32" s="1329"/>
      <c r="LR32" s="1329"/>
      <c r="LS32" s="1329"/>
      <c r="LT32" s="1329"/>
      <c r="LU32" s="1329"/>
      <c r="LV32" s="1329"/>
      <c r="LW32" s="1329"/>
      <c r="LX32" s="1329"/>
      <c r="LY32" s="1329"/>
      <c r="LZ32" s="1329"/>
      <c r="MA32" s="1329"/>
      <c r="MB32" s="1329"/>
      <c r="MC32" s="1329"/>
      <c r="MD32" s="1329"/>
      <c r="ME32" s="1329"/>
      <c r="MF32" s="1329"/>
      <c r="MG32" s="1329"/>
      <c r="MH32" s="1329"/>
      <c r="MI32" s="1329"/>
      <c r="MJ32" s="1329"/>
      <c r="MK32" s="1329"/>
      <c r="ML32" s="1329"/>
      <c r="MM32" s="1329"/>
      <c r="MN32" s="1329"/>
      <c r="MO32" s="1329"/>
      <c r="MP32" s="1329"/>
      <c r="MQ32" s="1329"/>
      <c r="MR32" s="1329"/>
      <c r="MS32" s="1329"/>
      <c r="MT32" s="1329"/>
      <c r="MU32" s="1329"/>
      <c r="MV32" s="1329"/>
      <c r="MW32" s="1329"/>
      <c r="MX32" s="1329"/>
      <c r="MY32" s="1329"/>
      <c r="MZ32" s="1329"/>
      <c r="NA32" s="1329"/>
      <c r="NB32" s="1329"/>
      <c r="NC32" s="1329"/>
      <c r="ND32" s="1329"/>
      <c r="NE32" s="1329"/>
      <c r="NF32" s="1329"/>
      <c r="NG32" s="1329"/>
      <c r="NH32" s="1329"/>
      <c r="NI32" s="1329"/>
      <c r="NJ32" s="1329"/>
      <c r="NK32" s="1329"/>
      <c r="NL32" s="1329"/>
      <c r="NM32" s="1329"/>
      <c r="NN32" s="1329"/>
      <c r="NO32" s="1329"/>
      <c r="NP32" s="1329"/>
      <c r="NQ32" s="1329"/>
      <c r="NR32" s="1329"/>
      <c r="NS32" s="1329"/>
      <c r="NT32" s="1329"/>
      <c r="NU32" s="1329"/>
      <c r="NV32" s="1329"/>
      <c r="NW32" s="1329"/>
      <c r="NX32" s="1329"/>
      <c r="NY32" s="1329"/>
      <c r="NZ32" s="1329"/>
      <c r="OA32" s="1329"/>
      <c r="OB32" s="1329"/>
      <c r="OC32" s="1329"/>
      <c r="OD32" s="1329"/>
      <c r="OE32" s="1329"/>
      <c r="OF32" s="1329"/>
      <c r="OG32" s="1329"/>
      <c r="OH32" s="1329"/>
      <c r="OI32" s="1329"/>
      <c r="OJ32" s="1329"/>
      <c r="OK32" s="1329"/>
      <c r="OL32" s="1329"/>
      <c r="OM32" s="1329"/>
      <c r="ON32" s="1329"/>
      <c r="OO32" s="1329"/>
      <c r="OP32" s="1329"/>
      <c r="OQ32" s="1329"/>
      <c r="OR32" s="1329"/>
      <c r="OS32" s="1329"/>
      <c r="OT32" s="1329"/>
      <c r="OU32" s="1329"/>
      <c r="OV32" s="1329"/>
      <c r="OW32" s="1329"/>
      <c r="OX32" s="1329"/>
      <c r="OY32" s="1329"/>
      <c r="OZ32" s="1329"/>
      <c r="PA32" s="1329"/>
      <c r="PB32" s="1329"/>
      <c r="PC32" s="1329"/>
      <c r="PD32" s="1329"/>
      <c r="PE32" s="1329"/>
      <c r="PF32" s="1329"/>
      <c r="PG32" s="1329"/>
      <c r="PH32" s="1329"/>
      <c r="PI32" s="1329"/>
      <c r="PJ32" s="1329"/>
      <c r="PK32" s="1329"/>
      <c r="PL32" s="1329"/>
      <c r="PM32" s="1329"/>
      <c r="PN32" s="1329"/>
      <c r="PO32" s="1329"/>
      <c r="PP32" s="1329"/>
      <c r="PQ32" s="1329"/>
      <c r="PR32" s="1329"/>
      <c r="PS32" s="1329"/>
      <c r="PT32" s="1329"/>
      <c r="PU32" s="1329"/>
      <c r="PV32" s="1329"/>
      <c r="PW32" s="1329"/>
      <c r="PX32" s="1329"/>
      <c r="PY32" s="1329"/>
      <c r="PZ32" s="1329"/>
      <c r="QA32" s="1329"/>
      <c r="QB32" s="1329"/>
      <c r="QC32" s="1329"/>
      <c r="QD32" s="1329"/>
      <c r="QE32" s="1329"/>
      <c r="QF32" s="1329"/>
      <c r="QG32" s="1329"/>
      <c r="QH32" s="1329"/>
      <c r="QI32" s="1329"/>
      <c r="QJ32" s="1329"/>
      <c r="QK32" s="1329"/>
      <c r="QL32" s="1329"/>
      <c r="QM32" s="1329"/>
      <c r="QN32" s="1329"/>
      <c r="QO32" s="1329"/>
      <c r="QP32" s="1329"/>
      <c r="QQ32" s="1329"/>
      <c r="QR32" s="1329"/>
      <c r="QS32" s="1329"/>
      <c r="QT32" s="1329"/>
      <c r="QU32" s="1329"/>
      <c r="QV32" s="1329"/>
      <c r="QW32" s="1329"/>
      <c r="QX32" s="1329"/>
      <c r="QY32" s="1329"/>
      <c r="QZ32" s="1329"/>
      <c r="RA32" s="1329"/>
      <c r="RB32" s="1329"/>
      <c r="RC32" s="1329"/>
      <c r="RD32" s="1329"/>
      <c r="RE32" s="1329"/>
      <c r="RF32" s="1329"/>
      <c r="RG32" s="1329"/>
      <c r="RH32" s="1329"/>
      <c r="RI32" s="1329"/>
      <c r="RJ32" s="1329"/>
      <c r="RK32" s="1329"/>
      <c r="RL32" s="1329"/>
      <c r="RM32" s="1329"/>
      <c r="RN32" s="1329"/>
      <c r="RO32" s="1329"/>
      <c r="RP32" s="1329"/>
      <c r="RQ32" s="1329"/>
      <c r="RR32" s="1329"/>
      <c r="RS32" s="1329"/>
      <c r="RT32" s="1329"/>
      <c r="RU32" s="1329"/>
      <c r="RV32" s="1329"/>
      <c r="RW32" s="1329"/>
      <c r="RX32" s="1329"/>
      <c r="RY32" s="1329"/>
      <c r="RZ32" s="1329"/>
      <c r="SA32" s="1329"/>
      <c r="SB32" s="1329"/>
      <c r="SC32" s="1329"/>
      <c r="SD32" s="1329"/>
      <c r="SE32" s="1329"/>
      <c r="SF32" s="1329"/>
      <c r="SG32" s="1329"/>
      <c r="SH32" s="1329"/>
      <c r="SI32" s="1329"/>
      <c r="SJ32" s="1329"/>
      <c r="SK32" s="1329"/>
      <c r="SL32" s="1329"/>
      <c r="SM32" s="1329"/>
      <c r="SN32" s="1329"/>
      <c r="SO32" s="1329"/>
      <c r="SP32" s="1329"/>
      <c r="SQ32" s="1329"/>
      <c r="SR32" s="1329"/>
      <c r="SS32" s="1329"/>
      <c r="ST32" s="1329"/>
      <c r="SU32" s="1329"/>
      <c r="SV32" s="1329"/>
      <c r="SW32" s="1329"/>
      <c r="SX32" s="1329"/>
      <c r="SY32" s="1329"/>
      <c r="SZ32" s="1329"/>
      <c r="TA32" s="1329"/>
      <c r="TB32" s="1329"/>
      <c r="TC32" s="1329"/>
      <c r="TD32" s="1329"/>
      <c r="TE32" s="1329"/>
      <c r="TF32" s="1329"/>
      <c r="TG32" s="1329"/>
      <c r="TH32" s="1329"/>
      <c r="TI32" s="1329"/>
      <c r="TJ32" s="1329"/>
      <c r="TK32" s="1329"/>
      <c r="TL32" s="1329"/>
      <c r="TM32" s="1329"/>
      <c r="TN32" s="1329"/>
      <c r="TO32" s="1329"/>
      <c r="TP32" s="1329"/>
      <c r="TQ32" s="1329"/>
      <c r="TR32" s="1329"/>
      <c r="TS32" s="1329"/>
      <c r="TT32" s="1329"/>
      <c r="TU32" s="1329"/>
      <c r="TV32" s="1329"/>
      <c r="TW32" s="1329"/>
      <c r="TX32" s="1329"/>
      <c r="TY32" s="1329"/>
      <c r="TZ32" s="1329"/>
      <c r="UA32" s="1329"/>
      <c r="UB32" s="1329"/>
      <c r="UC32" s="1329"/>
      <c r="UD32" s="1329"/>
      <c r="UE32" s="1329"/>
      <c r="UF32" s="1329"/>
      <c r="UG32" s="1329"/>
      <c r="UH32" s="1329"/>
      <c r="UI32" s="1329"/>
      <c r="UJ32" s="1329"/>
      <c r="UK32" s="1329"/>
      <c r="UL32" s="1329"/>
      <c r="UM32" s="1329"/>
      <c r="UN32" s="1329"/>
      <c r="UO32" s="1329"/>
      <c r="UP32" s="1329"/>
      <c r="UQ32" s="1329"/>
      <c r="UR32" s="1329"/>
      <c r="US32" s="1329"/>
      <c r="UT32" s="1329"/>
      <c r="UU32" s="1329"/>
      <c r="UV32" s="1329"/>
      <c r="UW32" s="1329"/>
      <c r="UX32" s="1329"/>
      <c r="UY32" s="1329"/>
      <c r="UZ32" s="1329"/>
      <c r="VA32" s="1329"/>
      <c r="VB32" s="1329"/>
      <c r="VC32" s="1329"/>
      <c r="VD32" s="1329"/>
      <c r="VE32" s="1329"/>
      <c r="VF32" s="1329"/>
      <c r="VG32" s="1329"/>
      <c r="VH32" s="1329"/>
      <c r="VI32" s="1329"/>
      <c r="VJ32" s="1329"/>
      <c r="VK32" s="1329"/>
      <c r="VL32" s="1329"/>
      <c r="VM32" s="1329"/>
      <c r="VN32" s="1329"/>
      <c r="VO32" s="1329"/>
      <c r="VP32" s="1329"/>
      <c r="VQ32" s="1329"/>
      <c r="VR32" s="1329"/>
      <c r="VS32" s="1329"/>
      <c r="VT32" s="1329"/>
      <c r="VU32" s="1329"/>
      <c r="VV32" s="1329"/>
      <c r="VW32" s="1329"/>
      <c r="VX32" s="1329"/>
      <c r="VY32" s="1329"/>
      <c r="VZ32" s="1329"/>
      <c r="WA32" s="1329"/>
      <c r="WB32" s="1329"/>
      <c r="WC32" s="1329"/>
      <c r="WD32" s="1329"/>
      <c r="WE32" s="1329"/>
      <c r="WF32" s="1329"/>
      <c r="WG32" s="1329"/>
      <c r="WH32" s="1329"/>
      <c r="WI32" s="1329"/>
      <c r="WJ32" s="1329"/>
      <c r="WK32" s="1329"/>
      <c r="WL32" s="1329"/>
      <c r="WM32" s="1329"/>
      <c r="WN32" s="1329"/>
      <c r="WO32" s="1329"/>
      <c r="WP32" s="1329"/>
      <c r="WQ32" s="1329"/>
      <c r="WR32" s="1329"/>
      <c r="WS32" s="1329"/>
      <c r="WT32" s="1329"/>
      <c r="WU32" s="1329"/>
      <c r="WV32" s="1329"/>
      <c r="WW32" s="1329"/>
      <c r="WX32" s="1329"/>
      <c r="WY32" s="1329"/>
      <c r="WZ32" s="1329"/>
      <c r="XA32" s="1329"/>
      <c r="XB32" s="1329"/>
      <c r="XC32" s="1329"/>
      <c r="XD32" s="1329"/>
      <c r="XE32" s="1329"/>
      <c r="XF32" s="1329"/>
      <c r="XG32" s="1329"/>
      <c r="XH32" s="1329"/>
      <c r="XI32" s="1329"/>
      <c r="XJ32" s="1329"/>
      <c r="XK32" s="1329"/>
      <c r="XL32" s="1329"/>
      <c r="XM32" s="1329"/>
      <c r="XN32" s="1329"/>
      <c r="XO32" s="1329"/>
      <c r="XP32" s="1329"/>
      <c r="XQ32" s="1329"/>
      <c r="XR32" s="1329"/>
      <c r="XS32" s="1329"/>
      <c r="XT32" s="1329"/>
      <c r="XU32" s="1329"/>
      <c r="XV32" s="1329"/>
      <c r="XW32" s="1329"/>
      <c r="XX32" s="1329"/>
      <c r="XY32" s="1329"/>
      <c r="XZ32" s="1329"/>
      <c r="YA32" s="1329"/>
      <c r="YB32" s="1329"/>
      <c r="YC32" s="1329"/>
      <c r="YD32" s="1329"/>
      <c r="YE32" s="1329"/>
      <c r="YF32" s="1329"/>
      <c r="YG32" s="1329"/>
      <c r="YH32" s="1329"/>
      <c r="YI32" s="1329"/>
      <c r="YJ32" s="1329"/>
      <c r="YK32" s="1329"/>
      <c r="YL32" s="1329"/>
      <c r="YM32" s="1329"/>
      <c r="YN32" s="1329"/>
      <c r="YO32" s="1329"/>
      <c r="YP32" s="1329"/>
      <c r="YQ32" s="1329"/>
      <c r="YR32" s="1329"/>
      <c r="YS32" s="1329"/>
      <c r="YT32" s="1329"/>
      <c r="YU32" s="1329"/>
      <c r="YV32" s="1329"/>
      <c r="YW32" s="1329"/>
      <c r="YX32" s="1329"/>
      <c r="YY32" s="1329"/>
      <c r="YZ32" s="1329"/>
      <c r="ZA32" s="1329"/>
      <c r="ZB32" s="1329"/>
      <c r="ZC32" s="1329"/>
      <c r="ZD32" s="1329"/>
      <c r="ZE32" s="1329"/>
      <c r="ZF32" s="1329"/>
      <c r="ZG32" s="1329"/>
      <c r="ZH32" s="1329"/>
      <c r="ZI32" s="1329"/>
      <c r="ZJ32" s="1329"/>
      <c r="ZK32" s="1329"/>
      <c r="ZL32" s="1329"/>
      <c r="ZM32" s="1329"/>
      <c r="ZN32" s="1329"/>
      <c r="ZO32" s="1329"/>
      <c r="ZP32" s="1329"/>
      <c r="ZQ32" s="1329"/>
      <c r="ZR32" s="1329"/>
      <c r="ZS32" s="1329"/>
      <c r="ZT32" s="1329"/>
      <c r="ZU32" s="1329"/>
      <c r="ZV32" s="1329"/>
      <c r="ZW32" s="1329"/>
      <c r="ZX32" s="1329"/>
      <c r="ZY32" s="1329"/>
      <c r="ZZ32" s="1329"/>
      <c r="AAA32" s="1329"/>
      <c r="AAB32" s="1329"/>
      <c r="AAC32" s="1329"/>
      <c r="AAD32" s="1329"/>
      <c r="AAE32" s="1329"/>
      <c r="AAF32" s="1329"/>
      <c r="AAG32" s="1329"/>
      <c r="AAH32" s="1329"/>
      <c r="AAI32" s="1329"/>
      <c r="AAJ32" s="1329"/>
      <c r="AAK32" s="1329"/>
      <c r="AAL32" s="1329"/>
      <c r="AAM32" s="1329"/>
      <c r="AAN32" s="1329"/>
      <c r="AAO32" s="1329"/>
      <c r="AAP32" s="1329"/>
      <c r="AAQ32" s="1329"/>
      <c r="AAR32" s="1329"/>
      <c r="AAS32" s="1329"/>
      <c r="AAT32" s="1329"/>
      <c r="AAU32" s="1329"/>
      <c r="AAV32" s="1329"/>
      <c r="AAW32" s="1329"/>
      <c r="AAX32" s="1329"/>
      <c r="AAY32" s="1329"/>
      <c r="AAZ32" s="1329"/>
      <c r="ABA32" s="1329"/>
      <c r="ABB32" s="1329"/>
      <c r="ABC32" s="1329"/>
      <c r="ABD32" s="1329"/>
      <c r="ABE32" s="1329"/>
      <c r="ABF32" s="1329"/>
      <c r="ABG32" s="1329"/>
      <c r="ABH32" s="1329"/>
      <c r="ABI32" s="1329"/>
      <c r="ABJ32" s="1329"/>
      <c r="ABK32" s="1329"/>
      <c r="ABL32" s="1329"/>
      <c r="ABM32" s="1329"/>
      <c r="ABN32" s="1329"/>
      <c r="ABO32" s="1329"/>
      <c r="ABP32" s="1329"/>
      <c r="ABQ32" s="1329"/>
      <c r="ABR32" s="1329"/>
      <c r="ABS32" s="1329"/>
      <c r="ABT32" s="1329"/>
      <c r="ABU32" s="1329"/>
      <c r="ABV32" s="1329"/>
      <c r="ABW32" s="1329"/>
      <c r="ABX32" s="1329"/>
      <c r="ABY32" s="1329"/>
      <c r="ABZ32" s="1329"/>
      <c r="ACA32" s="1329"/>
      <c r="ACB32" s="1329"/>
      <c r="ACC32" s="1329"/>
      <c r="ACD32" s="1329"/>
      <c r="ACE32" s="1329"/>
      <c r="ACF32" s="1329"/>
      <c r="ACG32" s="1329"/>
      <c r="ACH32" s="1329"/>
      <c r="ACI32" s="1329"/>
      <c r="ACJ32" s="1329"/>
      <c r="ACK32" s="1329"/>
      <c r="ACL32" s="1329"/>
      <c r="ACM32" s="1329"/>
      <c r="ACN32" s="1329"/>
      <c r="ACO32" s="1329"/>
      <c r="ACP32" s="1329"/>
      <c r="ACQ32" s="1329"/>
      <c r="ACR32" s="1329"/>
      <c r="ACS32" s="1329"/>
      <c r="ACT32" s="1329"/>
      <c r="ACU32" s="1329"/>
      <c r="ACV32" s="1329"/>
      <c r="ACW32" s="1329"/>
      <c r="ACX32" s="1329"/>
      <c r="ACY32" s="1329"/>
      <c r="ACZ32" s="1329"/>
      <c r="ADA32" s="1329"/>
      <c r="ADB32" s="1329"/>
      <c r="ADC32" s="1329"/>
      <c r="ADD32" s="1329"/>
      <c r="ADE32" s="1329"/>
      <c r="ADF32" s="1329"/>
      <c r="ADG32" s="1329"/>
      <c r="ADH32" s="1329"/>
      <c r="ADI32" s="1329"/>
      <c r="ADJ32" s="1329"/>
      <c r="ADK32" s="1329"/>
      <c r="ADL32" s="1329"/>
      <c r="ADM32" s="1329"/>
      <c r="ADN32" s="1329"/>
      <c r="ADO32" s="1329"/>
      <c r="ADP32" s="1329"/>
      <c r="ADQ32" s="1329"/>
      <c r="ADR32" s="1329"/>
      <c r="ADS32" s="1329"/>
      <c r="ADT32" s="1329"/>
      <c r="ADU32" s="1329"/>
      <c r="ADV32" s="1329"/>
      <c r="ADW32" s="1329"/>
      <c r="ADX32" s="1329"/>
      <c r="ADY32" s="1329"/>
      <c r="ADZ32" s="1329"/>
      <c r="AEA32" s="1329"/>
      <c r="AEB32" s="1329"/>
      <c r="AEC32" s="1329"/>
      <c r="AED32" s="1329"/>
      <c r="AEE32" s="1329"/>
      <c r="AEF32" s="1329"/>
      <c r="AEG32" s="1329"/>
      <c r="AEH32" s="1329"/>
      <c r="AEI32" s="1329"/>
      <c r="AEJ32" s="1329"/>
      <c r="AEK32" s="1329"/>
      <c r="AEL32" s="1329"/>
      <c r="AEM32" s="1329"/>
      <c r="AEN32" s="1329"/>
      <c r="AEO32" s="1329"/>
      <c r="AEP32" s="1329"/>
      <c r="AEQ32" s="1329"/>
      <c r="AER32" s="1329"/>
      <c r="AES32" s="1329"/>
      <c r="AET32" s="1329"/>
      <c r="AEU32" s="1329"/>
      <c r="AEV32" s="1329"/>
      <c r="AEW32" s="1329"/>
      <c r="AEX32" s="1329"/>
      <c r="AEY32" s="1329"/>
      <c r="AEZ32" s="1329"/>
      <c r="AFA32" s="1329"/>
      <c r="AFB32" s="1329"/>
      <c r="AFC32" s="1329"/>
      <c r="AFD32" s="1329"/>
      <c r="AFE32" s="1329"/>
      <c r="AFF32" s="1329"/>
      <c r="AFG32" s="1329"/>
      <c r="AFH32" s="1329"/>
      <c r="AFI32" s="1329"/>
      <c r="AFJ32" s="1329"/>
      <c r="AFK32" s="1329"/>
      <c r="AFL32" s="1329"/>
      <c r="AFM32" s="1329"/>
      <c r="AFN32" s="1329"/>
      <c r="AFO32" s="1329"/>
      <c r="AFP32" s="1329"/>
      <c r="AFQ32" s="1329"/>
      <c r="AFR32" s="1329"/>
      <c r="AFS32" s="1329"/>
      <c r="AFT32" s="1329"/>
      <c r="AFU32" s="1329"/>
      <c r="AFV32" s="1329"/>
      <c r="AFW32" s="1329"/>
      <c r="AFX32" s="1329"/>
      <c r="AFY32" s="1329"/>
      <c r="AFZ32" s="1329"/>
      <c r="AGA32" s="1329"/>
      <c r="AGB32" s="1329"/>
      <c r="AGC32" s="1329"/>
      <c r="AGD32" s="1329"/>
      <c r="AGE32" s="1329"/>
      <c r="AGF32" s="1329"/>
      <c r="AGG32" s="1329"/>
      <c r="AGH32" s="1329"/>
      <c r="AGI32" s="1329"/>
      <c r="AGJ32" s="1329"/>
      <c r="AGK32" s="1329"/>
      <c r="AGL32" s="1329"/>
      <c r="AGM32" s="1329"/>
      <c r="AGN32" s="1329"/>
      <c r="AGO32" s="1329"/>
      <c r="AGP32" s="1329"/>
      <c r="AGQ32" s="1329"/>
      <c r="AGR32" s="1329"/>
      <c r="AGS32" s="1329"/>
      <c r="AGT32" s="1329"/>
      <c r="AGU32" s="1329"/>
      <c r="AGV32" s="1329"/>
      <c r="AGW32" s="1329"/>
      <c r="AGX32" s="1329"/>
      <c r="AGY32" s="1329"/>
      <c r="AGZ32" s="1329"/>
      <c r="AHA32" s="1329"/>
      <c r="AHB32" s="1329"/>
      <c r="AHC32" s="1329"/>
      <c r="AHD32" s="1329"/>
      <c r="AHE32" s="1329"/>
      <c r="AHF32" s="1329"/>
      <c r="AHG32" s="1329"/>
      <c r="AHH32" s="1329"/>
      <c r="AHI32" s="1329"/>
      <c r="AHJ32" s="1329"/>
      <c r="AHK32" s="1329"/>
      <c r="AHL32" s="1329"/>
      <c r="AHM32" s="1329"/>
      <c r="AHN32" s="1329"/>
      <c r="AHO32" s="1329"/>
      <c r="AHP32" s="1329"/>
      <c r="AHQ32" s="1329"/>
      <c r="AHR32" s="1329"/>
      <c r="AHS32" s="1329"/>
      <c r="AHT32" s="1329"/>
      <c r="AHU32" s="1329"/>
      <c r="AHV32" s="1329"/>
      <c r="AHW32" s="1329"/>
      <c r="AHX32" s="1329"/>
      <c r="AHY32" s="1329"/>
      <c r="AHZ32" s="1329"/>
      <c r="AIA32" s="1329"/>
      <c r="AIB32" s="1329"/>
      <c r="AIC32" s="1329"/>
      <c r="AID32" s="1329"/>
      <c r="AIE32" s="1329"/>
      <c r="AIF32" s="1329"/>
      <c r="AIG32" s="1329"/>
      <c r="AIH32" s="1329"/>
      <c r="AII32" s="1329"/>
      <c r="AIJ32" s="1329"/>
      <c r="AIK32" s="1329"/>
      <c r="AIL32" s="1329"/>
      <c r="AIM32" s="1329"/>
      <c r="AIN32" s="1329"/>
      <c r="AIO32" s="1329"/>
      <c r="AIP32" s="1329"/>
      <c r="AIQ32" s="1329"/>
      <c r="AIR32" s="1329"/>
      <c r="AIS32" s="1329"/>
      <c r="AIT32" s="1329"/>
      <c r="AIU32" s="1329"/>
      <c r="AIV32" s="1329"/>
      <c r="AIW32" s="1329"/>
      <c r="AIX32" s="1329"/>
      <c r="AIY32" s="1329"/>
      <c r="AIZ32" s="1329"/>
      <c r="AJA32" s="1329"/>
      <c r="AJB32" s="1329"/>
      <c r="AJC32" s="1329"/>
      <c r="AJD32" s="1329"/>
      <c r="AJE32" s="1329"/>
      <c r="AJF32" s="1329"/>
      <c r="AJG32" s="1329"/>
      <c r="AJH32" s="1329"/>
      <c r="AJI32" s="1329"/>
      <c r="AJJ32" s="1329"/>
      <c r="AJK32" s="1329"/>
      <c r="AJL32" s="1329"/>
      <c r="AJM32" s="1329"/>
      <c r="AJN32" s="1329"/>
      <c r="AJO32" s="1329"/>
      <c r="AJP32" s="1329"/>
      <c r="AJQ32" s="1329"/>
      <c r="AJR32" s="1329"/>
      <c r="AJS32" s="1329"/>
      <c r="AJT32" s="1329"/>
      <c r="AJU32" s="1329"/>
      <c r="AJV32" s="1329"/>
      <c r="AJW32" s="1329"/>
      <c r="AJX32" s="1329"/>
      <c r="AJY32" s="1329"/>
      <c r="AJZ32" s="1329"/>
      <c r="AKA32" s="1329"/>
      <c r="AKB32" s="1329"/>
      <c r="AKC32" s="1329"/>
      <c r="AKD32" s="1329"/>
      <c r="AKE32" s="1329"/>
      <c r="AKF32" s="1329"/>
      <c r="AKG32" s="1329"/>
      <c r="AKH32" s="1329"/>
      <c r="AKI32" s="1329"/>
      <c r="AKJ32" s="1329"/>
      <c r="AKK32" s="1329"/>
      <c r="AKL32" s="1329"/>
      <c r="AKM32" s="1329"/>
      <c r="AKN32" s="1329"/>
      <c r="AKO32" s="1329"/>
      <c r="AKP32" s="1329"/>
      <c r="AKQ32" s="1329"/>
      <c r="AKR32" s="1329"/>
      <c r="AKS32" s="1329"/>
      <c r="AKT32" s="1329"/>
      <c r="AKU32" s="1329"/>
      <c r="AKV32" s="1329"/>
      <c r="AKW32" s="1329"/>
      <c r="AKX32" s="1329"/>
      <c r="AKY32" s="1329"/>
      <c r="AKZ32" s="1329"/>
      <c r="ALA32" s="1329"/>
      <c r="ALB32" s="1329"/>
      <c r="ALC32" s="1329"/>
      <c r="ALD32" s="1329"/>
      <c r="ALE32" s="1329"/>
      <c r="ALF32" s="1329"/>
      <c r="ALG32" s="1329"/>
      <c r="ALH32" s="1329"/>
      <c r="ALI32" s="1329"/>
      <c r="ALJ32" s="1329"/>
      <c r="ALK32" s="1329"/>
      <c r="ALL32" s="1329"/>
      <c r="ALM32" s="1329"/>
      <c r="ALN32" s="1329"/>
      <c r="ALO32" s="1329"/>
      <c r="ALP32" s="1329"/>
      <c r="ALQ32" s="1329"/>
      <c r="ALR32" s="1329"/>
      <c r="ALS32" s="1329"/>
      <c r="ALT32" s="1329"/>
      <c r="ALU32" s="1329"/>
      <c r="ALV32" s="1329"/>
      <c r="ALW32" s="1329"/>
      <c r="ALX32" s="1329"/>
      <c r="ALY32" s="1329"/>
      <c r="ALZ32" s="1329"/>
      <c r="AMA32" s="1329"/>
      <c r="AMB32" s="1329"/>
      <c r="AMC32" s="1329"/>
      <c r="AMD32" s="1329"/>
      <c r="AME32" s="1329"/>
      <c r="AMF32" s="1329"/>
      <c r="AMG32" s="1329"/>
      <c r="AMH32" s="1329"/>
      <c r="AMI32" s="1329"/>
      <c r="AMJ32" s="1329"/>
      <c r="AMK32" s="1329"/>
      <c r="AML32" s="1329"/>
      <c r="AMM32" s="1329"/>
      <c r="AMN32" s="1329"/>
      <c r="AMO32" s="1329"/>
      <c r="AMP32" s="1329"/>
      <c r="AMQ32" s="1329"/>
      <c r="AMR32" s="1329"/>
      <c r="AMS32" s="1329"/>
      <c r="AMT32" s="1329"/>
      <c r="AMU32" s="1329"/>
      <c r="AMV32" s="1329"/>
      <c r="AMW32" s="1329"/>
      <c r="AMX32" s="1329"/>
      <c r="AMY32" s="1329"/>
      <c r="AMZ32" s="1329"/>
      <c r="ANA32" s="1329"/>
      <c r="ANB32" s="1329"/>
      <c r="ANC32" s="1329"/>
      <c r="AND32" s="1329"/>
      <c r="ANE32" s="1329"/>
      <c r="ANF32" s="1329"/>
      <c r="ANG32" s="1329"/>
      <c r="ANH32" s="1329"/>
      <c r="ANI32" s="1329"/>
      <c r="ANJ32" s="1329"/>
      <c r="ANK32" s="1329"/>
      <c r="ANL32" s="1329"/>
      <c r="ANM32" s="1329"/>
      <c r="ANN32" s="1329"/>
      <c r="ANO32" s="1329"/>
      <c r="ANP32" s="1329"/>
      <c r="ANQ32" s="1329"/>
      <c r="ANR32" s="1329"/>
      <c r="ANS32" s="1329"/>
      <c r="ANT32" s="1329"/>
      <c r="ANU32" s="1329"/>
      <c r="ANV32" s="1329"/>
      <c r="ANW32" s="1329"/>
      <c r="ANX32" s="1329"/>
      <c r="ANY32" s="1329"/>
      <c r="ANZ32" s="1329"/>
      <c r="AOA32" s="1329"/>
      <c r="AOB32" s="1329"/>
      <c r="AOC32" s="1329"/>
      <c r="AOD32" s="1329"/>
      <c r="AOE32" s="1329"/>
      <c r="AOF32" s="1329"/>
      <c r="AOG32" s="1329"/>
      <c r="AOH32" s="1329"/>
      <c r="AOI32" s="1329"/>
      <c r="AOJ32" s="1329"/>
      <c r="AOK32" s="1329"/>
      <c r="AOL32" s="1329"/>
      <c r="AOM32" s="1329"/>
      <c r="AON32" s="1329"/>
      <c r="AOO32" s="1329"/>
      <c r="AOP32" s="1329"/>
      <c r="AOQ32" s="1329"/>
      <c r="AOR32" s="1329"/>
      <c r="AOS32" s="1329"/>
      <c r="AOT32" s="1329"/>
      <c r="AOU32" s="1329"/>
      <c r="AOV32" s="1329"/>
      <c r="AOW32" s="1329"/>
      <c r="AOX32" s="1329"/>
      <c r="AOY32" s="1329"/>
      <c r="AOZ32" s="1329"/>
      <c r="APA32" s="1329"/>
      <c r="APB32" s="1329"/>
      <c r="APC32" s="1329"/>
      <c r="APD32" s="1329"/>
      <c r="APE32" s="1329"/>
      <c r="APF32" s="1329"/>
      <c r="APG32" s="1329"/>
      <c r="APH32" s="1329"/>
      <c r="API32" s="1329"/>
      <c r="APJ32" s="1329"/>
      <c r="APK32" s="1329"/>
      <c r="APL32" s="1329"/>
      <c r="APM32" s="1329"/>
      <c r="APN32" s="1329"/>
      <c r="APO32" s="1329"/>
      <c r="APP32" s="1329"/>
      <c r="APQ32" s="1329"/>
      <c r="APR32" s="1329"/>
      <c r="APS32" s="1329"/>
      <c r="APT32" s="1329"/>
      <c r="APU32" s="1329"/>
      <c r="APV32" s="1329"/>
      <c r="APW32" s="1329"/>
      <c r="APX32" s="1329"/>
      <c r="APY32" s="1329"/>
      <c r="APZ32" s="1329"/>
      <c r="AQA32" s="1329"/>
      <c r="AQB32" s="1329"/>
      <c r="AQC32" s="1329"/>
      <c r="AQD32" s="1329"/>
      <c r="AQE32" s="1329"/>
      <c r="AQF32" s="1329"/>
      <c r="AQG32" s="1329"/>
      <c r="AQH32" s="1329"/>
      <c r="AQI32" s="1329"/>
      <c r="AQJ32" s="1329"/>
      <c r="AQK32" s="1329"/>
      <c r="AQL32" s="1329"/>
      <c r="AQM32" s="1329"/>
      <c r="AQN32" s="1329"/>
      <c r="AQO32" s="1329"/>
      <c r="AQP32" s="1329"/>
      <c r="AQQ32" s="1329"/>
      <c r="AQR32" s="1329"/>
      <c r="AQS32" s="1329"/>
      <c r="AQT32" s="1329"/>
      <c r="AQU32" s="1329"/>
      <c r="AQV32" s="1329"/>
      <c r="AQW32" s="1329"/>
      <c r="AQX32" s="1329"/>
      <c r="AQY32" s="1329"/>
      <c r="AQZ32" s="1329"/>
      <c r="ARA32" s="1329"/>
      <c r="ARB32" s="1329"/>
      <c r="ARC32" s="1329"/>
      <c r="ARD32" s="1329"/>
      <c r="ARE32" s="1329"/>
      <c r="ARF32" s="1329"/>
      <c r="ARG32" s="1329"/>
      <c r="ARH32" s="1329"/>
      <c r="ARI32" s="1329"/>
      <c r="ARJ32" s="1329"/>
      <c r="ARK32" s="1329"/>
      <c r="ARL32" s="1329"/>
      <c r="ARM32" s="1329"/>
      <c r="ARN32" s="1329"/>
      <c r="ARO32" s="1329"/>
      <c r="ARP32" s="1329"/>
      <c r="ARQ32" s="1329"/>
      <c r="ARR32" s="1329"/>
      <c r="ARS32" s="1329"/>
      <c r="ART32" s="1329"/>
      <c r="ARU32" s="1329"/>
      <c r="ARV32" s="1329"/>
      <c r="ARW32" s="1329"/>
      <c r="ARX32" s="1329"/>
      <c r="ARY32" s="1329"/>
      <c r="ARZ32" s="1329"/>
      <c r="ASA32" s="1329"/>
      <c r="ASB32" s="1329"/>
      <c r="ASC32" s="1329"/>
      <c r="ASD32" s="1329"/>
      <c r="ASE32" s="1329"/>
      <c r="ASF32" s="1329"/>
      <c r="ASG32" s="1329"/>
      <c r="ASH32" s="1329"/>
      <c r="ASI32" s="1329"/>
      <c r="ASJ32" s="1329"/>
      <c r="ASK32" s="1329"/>
      <c r="ASL32" s="1329"/>
      <c r="ASM32" s="1329"/>
      <c r="ASN32" s="1329"/>
      <c r="ASO32" s="1329"/>
      <c r="ASP32" s="1329"/>
      <c r="ASQ32" s="1329"/>
      <c r="ASR32" s="1329"/>
      <c r="ASS32" s="1329"/>
      <c r="AST32" s="1329"/>
      <c r="ASU32" s="1329"/>
      <c r="ASV32" s="1329"/>
      <c r="ASW32" s="1329"/>
      <c r="ASX32" s="1329"/>
      <c r="ASY32" s="1329"/>
      <c r="ASZ32" s="1329"/>
      <c r="ATA32" s="1329"/>
      <c r="ATB32" s="1329"/>
      <c r="ATC32" s="1329"/>
      <c r="ATD32" s="1329"/>
      <c r="ATE32" s="1329"/>
      <c r="ATF32" s="1329"/>
      <c r="ATG32" s="1329"/>
      <c r="ATH32" s="1329"/>
      <c r="ATI32" s="1329"/>
      <c r="ATJ32" s="1329"/>
      <c r="ATK32" s="1329"/>
      <c r="ATL32" s="1329"/>
      <c r="ATM32" s="1329"/>
      <c r="ATN32" s="1329"/>
      <c r="ATO32" s="1329"/>
      <c r="ATP32" s="1329"/>
      <c r="ATQ32" s="1329"/>
      <c r="ATR32" s="1329"/>
      <c r="ATS32" s="1329"/>
      <c r="ATT32" s="1329"/>
      <c r="ATU32" s="1329"/>
      <c r="ATV32" s="1329"/>
      <c r="ATW32" s="1329"/>
      <c r="ATX32" s="1329"/>
      <c r="ATY32" s="1329"/>
      <c r="ATZ32" s="1329"/>
      <c r="AUA32" s="1329"/>
      <c r="AUB32" s="1329"/>
      <c r="AUC32" s="1329"/>
      <c r="AUD32" s="1329"/>
      <c r="AUE32" s="1329"/>
      <c r="AUF32" s="1329"/>
      <c r="AUG32" s="1329"/>
      <c r="AUH32" s="1329"/>
      <c r="AUI32" s="1329"/>
      <c r="AUJ32" s="1329"/>
      <c r="AUK32" s="1329"/>
      <c r="AUL32" s="1329"/>
      <c r="AUM32" s="1329"/>
      <c r="AUN32" s="1329"/>
      <c r="AUO32" s="1329"/>
      <c r="AUP32" s="1329"/>
      <c r="AUQ32" s="1329"/>
      <c r="AUR32" s="1329"/>
      <c r="AUS32" s="1329"/>
      <c r="AUT32" s="1329"/>
      <c r="AUU32" s="1329"/>
      <c r="AUV32" s="1329"/>
      <c r="AUW32" s="1329"/>
      <c r="AUX32" s="1329"/>
      <c r="AUY32" s="1329"/>
      <c r="AUZ32" s="1329"/>
      <c r="AVA32" s="1329"/>
      <c r="AVB32" s="1329"/>
      <c r="AVC32" s="1329"/>
      <c r="AVD32" s="1329"/>
      <c r="AVE32" s="1329"/>
      <c r="AVF32" s="1329"/>
      <c r="AVG32" s="1329"/>
      <c r="AVH32" s="1329"/>
      <c r="AVI32" s="1329"/>
      <c r="AVJ32" s="1329"/>
      <c r="AVK32" s="1329"/>
      <c r="AVL32" s="1329"/>
      <c r="AVM32" s="1329"/>
      <c r="AVN32" s="1329"/>
      <c r="AVO32" s="1329"/>
      <c r="AVP32" s="1329"/>
      <c r="AVQ32" s="1329"/>
      <c r="AVR32" s="1329"/>
      <c r="AVS32" s="1329"/>
      <c r="AVT32" s="1329"/>
      <c r="AVU32" s="1329"/>
      <c r="AVV32" s="1329"/>
      <c r="AVW32" s="1329"/>
      <c r="AVX32" s="1329"/>
      <c r="AVY32" s="1329"/>
      <c r="AVZ32" s="1329"/>
      <c r="AWA32" s="1329"/>
      <c r="AWB32" s="1329"/>
      <c r="AWC32" s="1329"/>
      <c r="AWD32" s="1329"/>
      <c r="AWE32" s="1329"/>
      <c r="AWF32" s="1329"/>
      <c r="AWG32" s="1329"/>
      <c r="AWH32" s="1329"/>
      <c r="AWI32" s="1329"/>
      <c r="AWJ32" s="1329"/>
      <c r="AWK32" s="1329"/>
      <c r="AWL32" s="1329"/>
      <c r="AWM32" s="1329"/>
      <c r="AWN32" s="1329"/>
      <c r="AWO32" s="1329"/>
      <c r="AWP32" s="1329"/>
      <c r="AWQ32" s="1329"/>
      <c r="AWR32" s="1329"/>
      <c r="AWS32" s="1329"/>
      <c r="AWT32" s="1329"/>
      <c r="AWU32" s="1329"/>
      <c r="AWV32" s="1329"/>
      <c r="AWW32" s="1329"/>
      <c r="AWX32" s="1329"/>
      <c r="AWY32" s="1329"/>
      <c r="AWZ32" s="1329"/>
      <c r="AXA32" s="1329"/>
      <c r="AXB32" s="1329"/>
      <c r="AXC32" s="1329"/>
      <c r="AXD32" s="1329"/>
      <c r="AXE32" s="1329"/>
      <c r="AXF32" s="1329"/>
      <c r="AXG32" s="1329"/>
      <c r="AXH32" s="1329"/>
      <c r="AXI32" s="1329"/>
      <c r="AXJ32" s="1329"/>
      <c r="AXK32" s="1329"/>
      <c r="AXL32" s="1329"/>
      <c r="AXM32" s="1329"/>
      <c r="AXN32" s="1329"/>
      <c r="AXO32" s="1329"/>
      <c r="AXP32" s="1329"/>
      <c r="AXQ32" s="1329"/>
      <c r="AXR32" s="1329"/>
      <c r="AXS32" s="1329"/>
      <c r="AXT32" s="1329"/>
      <c r="AXU32" s="1329"/>
      <c r="AXV32" s="1329"/>
      <c r="AXW32" s="1329"/>
      <c r="AXX32" s="1329"/>
      <c r="AXY32" s="1329"/>
      <c r="AXZ32" s="1329"/>
      <c r="AYA32" s="1329"/>
      <c r="AYB32" s="1329"/>
      <c r="AYC32" s="1329"/>
      <c r="AYD32" s="1329"/>
      <c r="AYE32" s="1329"/>
      <c r="AYF32" s="1329"/>
      <c r="AYG32" s="1329"/>
      <c r="AYH32" s="1329"/>
      <c r="AYI32" s="1329"/>
      <c r="AYJ32" s="1329"/>
      <c r="AYK32" s="1329"/>
      <c r="AYL32" s="1329"/>
      <c r="AYM32" s="1329"/>
      <c r="AYN32" s="1329"/>
      <c r="AYO32" s="1329"/>
      <c r="AYP32" s="1329"/>
      <c r="AYQ32" s="1329"/>
      <c r="AYR32" s="1329"/>
      <c r="AYS32" s="1329"/>
      <c r="AYT32" s="1329"/>
      <c r="AYU32" s="1329"/>
      <c r="AYV32" s="1329"/>
      <c r="AYW32" s="1329"/>
      <c r="AYX32" s="1329"/>
      <c r="AYY32" s="1329"/>
      <c r="AYZ32" s="1329"/>
      <c r="AZA32" s="1329"/>
      <c r="AZB32" s="1329"/>
      <c r="AZC32" s="1329"/>
      <c r="AZD32" s="1329"/>
      <c r="AZE32" s="1329"/>
      <c r="AZF32" s="1329"/>
      <c r="AZG32" s="1329"/>
      <c r="AZH32" s="1329"/>
      <c r="AZI32" s="1329"/>
      <c r="AZJ32" s="1329"/>
      <c r="AZK32" s="1329"/>
      <c r="AZL32" s="1329"/>
      <c r="AZM32" s="1329"/>
      <c r="AZN32" s="1329"/>
      <c r="AZO32" s="1329"/>
      <c r="AZP32" s="1329"/>
      <c r="AZQ32" s="1329"/>
      <c r="AZR32" s="1329"/>
      <c r="AZS32" s="1329"/>
      <c r="AZT32" s="1329"/>
      <c r="AZU32" s="1329"/>
      <c r="AZV32" s="1329"/>
      <c r="AZW32" s="1329"/>
      <c r="AZX32" s="1329"/>
      <c r="AZY32" s="1329"/>
      <c r="AZZ32" s="1329"/>
      <c r="BAA32" s="1329"/>
      <c r="BAB32" s="1329"/>
      <c r="BAC32" s="1329"/>
      <c r="BAD32" s="1329"/>
      <c r="BAE32" s="1329"/>
      <c r="BAF32" s="1329"/>
      <c r="BAG32" s="1329"/>
      <c r="BAH32" s="1329"/>
      <c r="BAI32" s="1329"/>
      <c r="BAJ32" s="1329"/>
      <c r="BAK32" s="1329"/>
      <c r="BAL32" s="1329"/>
      <c r="BAM32" s="1329"/>
      <c r="BAN32" s="1329"/>
      <c r="BAO32" s="1329"/>
      <c r="BAP32" s="1329"/>
      <c r="BAQ32" s="1329"/>
      <c r="BAR32" s="1329"/>
      <c r="BAS32" s="1329"/>
      <c r="BAT32" s="1329"/>
      <c r="BAU32" s="1329"/>
      <c r="BAV32" s="1329"/>
      <c r="BAW32" s="1329"/>
      <c r="BAX32" s="1329"/>
      <c r="BAY32" s="1329"/>
      <c r="BAZ32" s="1329"/>
      <c r="BBA32" s="1329"/>
      <c r="BBB32" s="1329"/>
      <c r="BBC32" s="1329"/>
      <c r="BBD32" s="1329"/>
      <c r="BBE32" s="1329"/>
      <c r="BBF32" s="1329"/>
      <c r="BBG32" s="1329"/>
      <c r="BBH32" s="1329"/>
      <c r="BBI32" s="1329"/>
      <c r="BBJ32" s="1329"/>
      <c r="BBK32" s="1329"/>
      <c r="BBL32" s="1329"/>
      <c r="BBM32" s="1329"/>
      <c r="BBN32" s="1329"/>
      <c r="BBO32" s="1329"/>
      <c r="BBP32" s="1329"/>
      <c r="BBQ32" s="1329"/>
      <c r="BBR32" s="1329"/>
      <c r="BBS32" s="1329"/>
      <c r="BBT32" s="1329"/>
      <c r="BBU32" s="1329"/>
      <c r="BBV32" s="1329"/>
      <c r="BBW32" s="1329"/>
      <c r="BBX32" s="1329"/>
      <c r="BBY32" s="1329"/>
      <c r="BBZ32" s="1329"/>
      <c r="BCA32" s="1329"/>
      <c r="BCB32" s="1329"/>
      <c r="BCC32" s="1329"/>
      <c r="BCD32" s="1329"/>
      <c r="BCE32" s="1329"/>
      <c r="BCF32" s="1329"/>
      <c r="BCG32" s="1329"/>
      <c r="BCH32" s="1329"/>
      <c r="BCI32" s="1329"/>
      <c r="BCJ32" s="1329"/>
      <c r="BCK32" s="1329"/>
      <c r="BCL32" s="1329"/>
      <c r="BCM32" s="1329"/>
      <c r="BCN32" s="1329"/>
      <c r="BCO32" s="1329"/>
      <c r="BCP32" s="1329"/>
      <c r="BCQ32" s="1329"/>
      <c r="BCR32" s="1329"/>
      <c r="BCS32" s="1329"/>
      <c r="BCT32" s="1329"/>
      <c r="BCU32" s="1329"/>
      <c r="BCV32" s="1329"/>
      <c r="BCW32" s="1329"/>
      <c r="BCX32" s="1329"/>
      <c r="BCY32" s="1329"/>
      <c r="BCZ32" s="1329"/>
      <c r="BDA32" s="1329"/>
      <c r="BDB32" s="1329"/>
      <c r="BDC32" s="1329"/>
      <c r="BDD32" s="1329"/>
      <c r="BDE32" s="1329"/>
      <c r="BDF32" s="1329"/>
      <c r="BDG32" s="1329"/>
      <c r="BDH32" s="1329"/>
      <c r="BDI32" s="1329"/>
      <c r="BDJ32" s="1329"/>
      <c r="BDK32" s="1329"/>
      <c r="BDL32" s="1329"/>
      <c r="BDM32" s="1329"/>
      <c r="BDN32" s="1329"/>
      <c r="BDO32" s="1329"/>
      <c r="BDP32" s="1329"/>
      <c r="BDQ32" s="1329"/>
      <c r="BDR32" s="1329"/>
      <c r="BDS32" s="1329"/>
      <c r="BDT32" s="1329"/>
      <c r="BDU32" s="1329"/>
      <c r="BDV32" s="1329"/>
      <c r="BDW32" s="1329"/>
      <c r="BDX32" s="1329"/>
      <c r="BDY32" s="1329"/>
      <c r="BDZ32" s="1329"/>
      <c r="BEA32" s="1329"/>
      <c r="BEB32" s="1329"/>
      <c r="BEC32" s="1329"/>
      <c r="BED32" s="1329"/>
      <c r="BEE32" s="1329"/>
      <c r="BEF32" s="1329"/>
      <c r="BEG32" s="1329"/>
      <c r="BEH32" s="1329"/>
      <c r="BEI32" s="1329"/>
      <c r="BEJ32" s="1329"/>
      <c r="BEK32" s="1329"/>
      <c r="BEL32" s="1329"/>
      <c r="BEM32" s="1329"/>
      <c r="BEN32" s="1329"/>
      <c r="BEO32" s="1329"/>
      <c r="BEP32" s="1329"/>
      <c r="BEQ32" s="1329"/>
      <c r="BER32" s="1329"/>
      <c r="BES32" s="1329"/>
      <c r="BET32" s="1329"/>
      <c r="BEU32" s="1329"/>
      <c r="BEV32" s="1329"/>
      <c r="BEW32" s="1329"/>
      <c r="BEX32" s="1329"/>
      <c r="BEY32" s="1329"/>
      <c r="BEZ32" s="1329"/>
      <c r="BFA32" s="1329"/>
      <c r="BFB32" s="1329"/>
      <c r="BFC32" s="1329"/>
      <c r="BFD32" s="1329"/>
      <c r="BFE32" s="1329"/>
      <c r="BFF32" s="1329"/>
      <c r="BFG32" s="1329"/>
      <c r="BFH32" s="1329"/>
      <c r="BFI32" s="1329"/>
      <c r="BFJ32" s="1329"/>
      <c r="BFK32" s="1329"/>
      <c r="BFL32" s="1329"/>
      <c r="BFM32" s="1329"/>
      <c r="BFN32" s="1329"/>
      <c r="BFO32" s="1329"/>
      <c r="BFP32" s="1329"/>
      <c r="BFQ32" s="1329"/>
      <c r="BFR32" s="1329"/>
      <c r="BFS32" s="1329"/>
      <c r="BFT32" s="1329"/>
      <c r="BFU32" s="1329"/>
      <c r="BFV32" s="1329"/>
      <c r="BFW32" s="1329"/>
      <c r="BFX32" s="1329"/>
      <c r="BFY32" s="1329"/>
      <c r="BFZ32" s="1329"/>
      <c r="BGA32" s="1329"/>
      <c r="BGB32" s="1329"/>
      <c r="BGC32" s="1329"/>
      <c r="BGD32" s="1329"/>
      <c r="BGE32" s="1329"/>
      <c r="BGF32" s="1329"/>
      <c r="BGG32" s="1329"/>
      <c r="BGH32" s="1329"/>
      <c r="BGI32" s="1329"/>
      <c r="BGJ32" s="1329"/>
      <c r="BGK32" s="1329"/>
      <c r="BGL32" s="1329"/>
      <c r="BGM32" s="1329"/>
      <c r="BGN32" s="1329"/>
      <c r="BGO32" s="1329"/>
      <c r="BGP32" s="1329"/>
      <c r="BGQ32" s="1329"/>
      <c r="BGR32" s="1329"/>
      <c r="BGS32" s="1329"/>
      <c r="BGT32" s="1329"/>
      <c r="BGU32" s="1329"/>
      <c r="BGV32" s="1329"/>
      <c r="BGW32" s="1329"/>
      <c r="BGX32" s="1329"/>
      <c r="BGY32" s="1329"/>
      <c r="BGZ32" s="1329"/>
      <c r="BHA32" s="1329"/>
      <c r="BHB32" s="1329"/>
      <c r="BHC32" s="1329"/>
      <c r="BHD32" s="1329"/>
      <c r="BHE32" s="1329"/>
      <c r="BHF32" s="1329"/>
      <c r="BHG32" s="1329"/>
      <c r="BHH32" s="1329"/>
      <c r="BHI32" s="1329"/>
      <c r="BHJ32" s="1329"/>
      <c r="BHK32" s="1329"/>
      <c r="BHL32" s="1329"/>
      <c r="BHM32" s="1329"/>
      <c r="BHN32" s="1329"/>
      <c r="BHO32" s="1329"/>
      <c r="BHP32" s="1329"/>
      <c r="BHQ32" s="1329"/>
      <c r="BHR32" s="1329"/>
      <c r="BHS32" s="1329"/>
      <c r="BHT32" s="1329"/>
      <c r="BHU32" s="1329"/>
      <c r="BHV32" s="1329"/>
      <c r="BHW32" s="1329"/>
      <c r="BHX32" s="1329"/>
      <c r="BHY32" s="1329"/>
      <c r="BHZ32" s="1329"/>
      <c r="BIA32" s="1329"/>
      <c r="BIB32" s="1329"/>
      <c r="BIC32" s="1329"/>
      <c r="BID32" s="1329"/>
      <c r="BIE32" s="1329"/>
      <c r="BIF32" s="1329"/>
      <c r="BIG32" s="1329"/>
      <c r="BIH32" s="1329"/>
      <c r="BII32" s="1329"/>
      <c r="BIJ32" s="1329"/>
      <c r="BIK32" s="1329"/>
      <c r="BIL32" s="1329"/>
      <c r="BIM32" s="1329"/>
      <c r="BIN32" s="1329"/>
      <c r="BIO32" s="1329"/>
      <c r="BIP32" s="1329"/>
      <c r="BIQ32" s="1329"/>
      <c r="BIR32" s="1329"/>
      <c r="BIS32" s="1329"/>
      <c r="BIT32" s="1329"/>
      <c r="BIU32" s="1329"/>
      <c r="BIV32" s="1329"/>
      <c r="BIW32" s="1329"/>
      <c r="BIX32" s="1329"/>
      <c r="BIY32" s="1329"/>
      <c r="BIZ32" s="1329"/>
      <c r="BJA32" s="1329"/>
      <c r="BJB32" s="1329"/>
      <c r="BJC32" s="1329"/>
      <c r="BJD32" s="1329"/>
      <c r="BJE32" s="1329"/>
      <c r="BJF32" s="1329"/>
      <c r="BJG32" s="1329"/>
      <c r="BJH32" s="1329"/>
      <c r="BJI32" s="1329"/>
      <c r="BJJ32" s="1329"/>
      <c r="BJK32" s="1329"/>
      <c r="BJL32" s="1329"/>
      <c r="BJM32" s="1329"/>
      <c r="BJN32" s="1329"/>
      <c r="BJO32" s="1329"/>
      <c r="BJP32" s="1329"/>
      <c r="BJQ32" s="1329"/>
      <c r="BJR32" s="1329"/>
      <c r="BJS32" s="1329"/>
      <c r="BJT32" s="1329"/>
      <c r="BJU32" s="1329"/>
      <c r="BJV32" s="1329"/>
      <c r="BJW32" s="1329"/>
      <c r="BJX32" s="1329"/>
      <c r="BJY32" s="1329"/>
      <c r="BJZ32" s="1329"/>
      <c r="BKA32" s="1329"/>
      <c r="BKB32" s="1329"/>
      <c r="BKC32" s="1329"/>
      <c r="BKD32" s="1329"/>
      <c r="BKE32" s="1329"/>
      <c r="BKF32" s="1329"/>
      <c r="BKG32" s="1329"/>
      <c r="BKH32" s="1329"/>
      <c r="BKI32" s="1329"/>
      <c r="BKJ32" s="1329"/>
      <c r="BKK32" s="1329"/>
      <c r="BKL32" s="1329"/>
      <c r="BKM32" s="1329"/>
      <c r="BKN32" s="1329"/>
      <c r="BKO32" s="1329"/>
      <c r="BKP32" s="1329"/>
      <c r="BKQ32" s="1329"/>
      <c r="BKR32" s="1329"/>
      <c r="BKS32" s="1329"/>
      <c r="BKT32" s="1329"/>
      <c r="BKU32" s="1329"/>
      <c r="BKV32" s="1329"/>
      <c r="BKW32" s="1329"/>
      <c r="BKX32" s="1329"/>
      <c r="BKY32" s="1329"/>
      <c r="BKZ32" s="1329"/>
      <c r="BLA32" s="1329"/>
      <c r="BLB32" s="1329"/>
      <c r="BLC32" s="1329"/>
      <c r="BLD32" s="1329"/>
      <c r="BLE32" s="1329"/>
      <c r="BLF32" s="1329"/>
      <c r="BLG32" s="1329"/>
      <c r="BLH32" s="1329"/>
      <c r="BLI32" s="1329"/>
      <c r="BLJ32" s="1329"/>
      <c r="BLK32" s="1329"/>
      <c r="BLL32" s="1329"/>
      <c r="BLM32" s="1329"/>
      <c r="BLN32" s="1329"/>
      <c r="BLO32" s="1329"/>
      <c r="BLP32" s="1329"/>
      <c r="BLQ32" s="1329"/>
      <c r="BLR32" s="1329"/>
      <c r="BLS32" s="1329"/>
      <c r="BLT32" s="1329"/>
      <c r="BLU32" s="1329"/>
      <c r="BLV32" s="1329"/>
      <c r="BLW32" s="1329"/>
      <c r="BLX32" s="1329"/>
      <c r="BLY32" s="1329"/>
      <c r="BLZ32" s="1329"/>
      <c r="BMA32" s="1329"/>
      <c r="BMB32" s="1329"/>
      <c r="BMC32" s="1329"/>
      <c r="BMD32" s="1329"/>
      <c r="BME32" s="1329"/>
      <c r="BMF32" s="1329"/>
      <c r="BMG32" s="1329"/>
      <c r="BMH32" s="1329"/>
      <c r="BMI32" s="1329"/>
      <c r="BMJ32" s="1329"/>
      <c r="BMK32" s="1329"/>
      <c r="BML32" s="1329"/>
      <c r="BMM32" s="1329"/>
      <c r="BMN32" s="1329"/>
      <c r="BMO32" s="1329"/>
      <c r="BMP32" s="1329"/>
      <c r="BMQ32" s="1329"/>
      <c r="BMR32" s="1329"/>
      <c r="BMS32" s="1329"/>
      <c r="BMT32" s="1329"/>
      <c r="BMU32" s="1329"/>
      <c r="BMV32" s="1329"/>
      <c r="BMW32" s="1329"/>
      <c r="BMX32" s="1329"/>
      <c r="BMY32" s="1329"/>
      <c r="BMZ32" s="1329"/>
      <c r="BNA32" s="1329"/>
      <c r="BNB32" s="1329"/>
      <c r="BNC32" s="1329"/>
      <c r="BND32" s="1329"/>
      <c r="BNE32" s="1329"/>
      <c r="BNF32" s="1329"/>
      <c r="BNG32" s="1329"/>
      <c r="BNH32" s="1329"/>
      <c r="BNI32" s="1329"/>
      <c r="BNJ32" s="1329"/>
      <c r="BNK32" s="1329"/>
      <c r="BNL32" s="1329"/>
      <c r="BNM32" s="1329"/>
      <c r="BNN32" s="1329"/>
      <c r="BNO32" s="1329"/>
      <c r="BNP32" s="1329"/>
      <c r="BNQ32" s="1329"/>
      <c r="BNR32" s="1329"/>
      <c r="BNS32" s="1329"/>
      <c r="BNT32" s="1329"/>
      <c r="BNU32" s="1329"/>
      <c r="BNV32" s="1329"/>
      <c r="BNW32" s="1329"/>
      <c r="BNX32" s="1329"/>
      <c r="BNY32" s="1329"/>
      <c r="BNZ32" s="1329"/>
      <c r="BOA32" s="1329"/>
      <c r="BOB32" s="1329"/>
      <c r="BOC32" s="1329"/>
      <c r="BOD32" s="1329"/>
      <c r="BOE32" s="1329"/>
      <c r="BOF32" s="1329"/>
      <c r="BOG32" s="1329"/>
      <c r="BOH32" s="1329"/>
      <c r="BOI32" s="1329"/>
      <c r="BOJ32" s="1329"/>
      <c r="BOK32" s="1329"/>
      <c r="BOL32" s="1329"/>
      <c r="BOM32" s="1329"/>
      <c r="BON32" s="1329"/>
      <c r="BOO32" s="1329"/>
      <c r="BOP32" s="1329"/>
      <c r="BOQ32" s="1329"/>
      <c r="BOR32" s="1329"/>
      <c r="BOS32" s="1329"/>
      <c r="BOT32" s="1329"/>
      <c r="BOU32" s="1329"/>
      <c r="BOV32" s="1329"/>
      <c r="BOW32" s="1329"/>
      <c r="BOX32" s="1329"/>
      <c r="BOY32" s="1329"/>
      <c r="BOZ32" s="1329"/>
      <c r="BPA32" s="1329"/>
      <c r="BPB32" s="1329"/>
      <c r="BPC32" s="1329"/>
      <c r="BPD32" s="1329"/>
      <c r="BPE32" s="1329"/>
      <c r="BPF32" s="1329"/>
      <c r="BPG32" s="1329"/>
      <c r="BPH32" s="1329"/>
      <c r="BPI32" s="1329"/>
      <c r="BPJ32" s="1329"/>
      <c r="BPK32" s="1329"/>
      <c r="BPL32" s="1329"/>
      <c r="BPM32" s="1329"/>
      <c r="BPN32" s="1329"/>
      <c r="BPO32" s="1329"/>
      <c r="BPP32" s="1329"/>
      <c r="BPQ32" s="1329"/>
      <c r="BPR32" s="1329"/>
      <c r="BPS32" s="1329"/>
      <c r="BPT32" s="1329"/>
      <c r="BPU32" s="1329"/>
      <c r="BPV32" s="1329"/>
      <c r="BPW32" s="1329"/>
      <c r="BPX32" s="1329"/>
      <c r="BPY32" s="1329"/>
      <c r="BPZ32" s="1329"/>
      <c r="BQA32" s="1329"/>
      <c r="BQB32" s="1329"/>
      <c r="BQC32" s="1329"/>
      <c r="BQD32" s="1329"/>
      <c r="BQE32" s="1329"/>
      <c r="BQF32" s="1329"/>
      <c r="BQG32" s="1329"/>
      <c r="BQH32" s="1329"/>
      <c r="BQI32" s="1329"/>
      <c r="BQJ32" s="1329"/>
      <c r="BQK32" s="1329"/>
      <c r="BQL32" s="1329"/>
      <c r="BQM32" s="1329"/>
      <c r="BQN32" s="1329"/>
      <c r="BQO32" s="1329"/>
      <c r="BQP32" s="1329"/>
      <c r="BQQ32" s="1329"/>
      <c r="BQR32" s="1329"/>
      <c r="BQS32" s="1329"/>
      <c r="BQT32" s="1329"/>
      <c r="BQU32" s="1329"/>
      <c r="BQV32" s="1329"/>
      <c r="BQW32" s="1329"/>
      <c r="BQX32" s="1329"/>
      <c r="BQY32" s="1329"/>
      <c r="BQZ32" s="1329"/>
      <c r="BRA32" s="1329"/>
      <c r="BRB32" s="1329"/>
      <c r="BRC32" s="1329"/>
      <c r="BRD32" s="1329"/>
      <c r="BRE32" s="1329"/>
      <c r="BRF32" s="1329"/>
      <c r="BRG32" s="1329"/>
      <c r="BRH32" s="1329"/>
      <c r="BRI32" s="1329"/>
      <c r="BRJ32" s="1329"/>
      <c r="BRK32" s="1329"/>
      <c r="BRL32" s="1329"/>
      <c r="BRM32" s="1329"/>
      <c r="BRN32" s="1329"/>
      <c r="BRO32" s="1329"/>
      <c r="BRP32" s="1329"/>
      <c r="BRQ32" s="1329"/>
      <c r="BRR32" s="1329"/>
      <c r="BRS32" s="1329"/>
      <c r="BRT32" s="1329"/>
      <c r="BRU32" s="1329"/>
      <c r="BRV32" s="1329"/>
      <c r="BRW32" s="1329"/>
      <c r="BRX32" s="1329"/>
      <c r="BRY32" s="1329"/>
      <c r="BRZ32" s="1329"/>
      <c r="BSA32" s="1329"/>
      <c r="BSB32" s="1329"/>
      <c r="BSC32" s="1329"/>
      <c r="BSD32" s="1329"/>
      <c r="BSE32" s="1329"/>
      <c r="BSF32" s="1329"/>
      <c r="BSG32" s="1329"/>
      <c r="BSH32" s="1329"/>
      <c r="BSI32" s="1329"/>
      <c r="BSJ32" s="1329"/>
      <c r="BSK32" s="1329"/>
      <c r="BSL32" s="1329"/>
      <c r="BSM32" s="1329"/>
      <c r="BSN32" s="1329"/>
      <c r="BSO32" s="1329"/>
      <c r="BSP32" s="1329"/>
      <c r="BSQ32" s="1329"/>
      <c r="BSR32" s="1329"/>
      <c r="BSS32" s="1329"/>
      <c r="BST32" s="1329"/>
      <c r="BSU32" s="1329"/>
      <c r="BSV32" s="1329"/>
      <c r="BSW32" s="1329"/>
      <c r="BSX32" s="1329"/>
      <c r="BSY32" s="1329"/>
      <c r="BSZ32" s="1329"/>
      <c r="BTA32" s="1329"/>
      <c r="BTB32" s="1329"/>
      <c r="BTC32" s="1329"/>
      <c r="BTD32" s="1329"/>
      <c r="BTE32" s="1329"/>
      <c r="BTF32" s="1329"/>
      <c r="BTG32" s="1329"/>
      <c r="BTH32" s="1329"/>
      <c r="BTI32" s="1329"/>
      <c r="BTJ32" s="1329"/>
      <c r="BTK32" s="1329"/>
      <c r="BTL32" s="1329"/>
      <c r="BTM32" s="1329"/>
      <c r="BTN32" s="1329"/>
      <c r="BTO32" s="1329"/>
      <c r="BTP32" s="1329"/>
      <c r="BTQ32" s="1329"/>
      <c r="BTR32" s="1329"/>
      <c r="BTS32" s="1329"/>
      <c r="BTT32" s="1329"/>
      <c r="BTU32" s="1329"/>
      <c r="BTV32" s="1329"/>
      <c r="BTW32" s="1329"/>
      <c r="BTX32" s="1329"/>
      <c r="BTY32" s="1329"/>
      <c r="BTZ32" s="1329"/>
      <c r="BUA32" s="1329"/>
      <c r="BUB32" s="1329"/>
      <c r="BUC32" s="1329"/>
      <c r="BUD32" s="1329"/>
      <c r="BUE32" s="1329"/>
      <c r="BUF32" s="1329"/>
      <c r="BUG32" s="1329"/>
      <c r="BUH32" s="1329"/>
      <c r="BUI32" s="1329"/>
      <c r="BUJ32" s="1329"/>
      <c r="BUK32" s="1329"/>
      <c r="BUL32" s="1329"/>
      <c r="BUM32" s="1329"/>
      <c r="BUN32" s="1329"/>
      <c r="BUO32" s="1329"/>
      <c r="BUP32" s="1329"/>
      <c r="BUQ32" s="1329"/>
      <c r="BUR32" s="1329"/>
      <c r="BUS32" s="1329"/>
      <c r="BUT32" s="1329"/>
      <c r="BUU32" s="1329"/>
      <c r="BUV32" s="1329"/>
      <c r="BUW32" s="1329"/>
      <c r="BUX32" s="1329"/>
      <c r="BUY32" s="1329"/>
      <c r="BUZ32" s="1329"/>
      <c r="BVA32" s="1329"/>
      <c r="BVB32" s="1329"/>
      <c r="BVC32" s="1329"/>
      <c r="BVD32" s="1329"/>
      <c r="BVE32" s="1329"/>
      <c r="BVF32" s="1329"/>
      <c r="BVG32" s="1329"/>
      <c r="BVH32" s="1329"/>
      <c r="BVI32" s="1329"/>
      <c r="BVJ32" s="1329"/>
      <c r="BVK32" s="1329"/>
      <c r="BVL32" s="1329"/>
      <c r="BVM32" s="1329"/>
      <c r="BVN32" s="1329"/>
      <c r="BVO32" s="1329"/>
      <c r="BVP32" s="1329"/>
      <c r="BVQ32" s="1329"/>
      <c r="BVR32" s="1329"/>
      <c r="BVS32" s="1329"/>
      <c r="BVT32" s="1329"/>
      <c r="BVU32" s="1329"/>
      <c r="BVV32" s="1329"/>
      <c r="BVW32" s="1329"/>
      <c r="BVX32" s="1329"/>
      <c r="BVY32" s="1329"/>
      <c r="BVZ32" s="1329"/>
      <c r="BWA32" s="1329"/>
      <c r="BWB32" s="1329"/>
      <c r="BWC32" s="1329"/>
      <c r="BWD32" s="1329"/>
      <c r="BWE32" s="1329"/>
      <c r="BWF32" s="1329"/>
      <c r="BWG32" s="1329"/>
      <c r="BWH32" s="1329"/>
      <c r="BWI32" s="1329"/>
      <c r="BWJ32" s="1329"/>
      <c r="BWK32" s="1329"/>
      <c r="BWL32" s="1329"/>
      <c r="BWM32" s="1329"/>
      <c r="BWN32" s="1329"/>
      <c r="BWO32" s="1329"/>
      <c r="BWP32" s="1329"/>
      <c r="BWQ32" s="1329"/>
      <c r="BWR32" s="1329"/>
      <c r="BWS32" s="1329"/>
      <c r="BWT32" s="1329"/>
      <c r="BWU32" s="1329"/>
      <c r="BWV32" s="1329"/>
      <c r="BWW32" s="1329"/>
      <c r="BWX32" s="1329"/>
      <c r="BWY32" s="1329"/>
      <c r="BWZ32" s="1329"/>
      <c r="BXA32" s="1329"/>
      <c r="BXB32" s="1329"/>
      <c r="BXC32" s="1329"/>
      <c r="BXD32" s="1329"/>
      <c r="BXE32" s="1329"/>
      <c r="BXF32" s="1329"/>
      <c r="BXG32" s="1329"/>
      <c r="BXH32" s="1329"/>
      <c r="BXI32" s="1329"/>
      <c r="BXJ32" s="1329"/>
      <c r="BXK32" s="1329"/>
      <c r="BXL32" s="1329"/>
      <c r="BXM32" s="1329"/>
      <c r="BXN32" s="1329"/>
      <c r="BXO32" s="1329"/>
      <c r="BXP32" s="1329"/>
      <c r="BXQ32" s="1329"/>
      <c r="BXR32" s="1329"/>
      <c r="BXS32" s="1329"/>
      <c r="BXT32" s="1329"/>
      <c r="BXU32" s="1329"/>
      <c r="BXV32" s="1329"/>
      <c r="BXW32" s="1329"/>
      <c r="BXX32" s="1329"/>
      <c r="BXY32" s="1329"/>
      <c r="BXZ32" s="1329"/>
      <c r="BYA32" s="1329"/>
      <c r="BYB32" s="1329"/>
      <c r="BYC32" s="1329"/>
      <c r="BYD32" s="1329"/>
      <c r="BYE32" s="1329"/>
      <c r="BYF32" s="1329"/>
      <c r="BYG32" s="1329"/>
      <c r="BYH32" s="1329"/>
      <c r="BYI32" s="1329"/>
      <c r="BYJ32" s="1329"/>
      <c r="BYK32" s="1329"/>
      <c r="BYL32" s="1329"/>
      <c r="BYM32" s="1329"/>
      <c r="BYN32" s="1329"/>
      <c r="BYO32" s="1329"/>
      <c r="BYP32" s="1329"/>
      <c r="BYQ32" s="1329"/>
      <c r="BYR32" s="1329"/>
      <c r="BYS32" s="1329"/>
      <c r="BYT32" s="1329"/>
      <c r="BYU32" s="1329"/>
      <c r="BYV32" s="1329"/>
      <c r="BYW32" s="1329"/>
      <c r="BYX32" s="1329"/>
      <c r="BYY32" s="1329"/>
      <c r="BYZ32" s="1329"/>
      <c r="BZA32" s="1329"/>
      <c r="BZB32" s="1329"/>
      <c r="BZC32" s="1329"/>
      <c r="BZD32" s="1329"/>
      <c r="BZE32" s="1329"/>
      <c r="BZF32" s="1329"/>
      <c r="BZG32" s="1329"/>
      <c r="BZH32" s="1329"/>
      <c r="BZI32" s="1329"/>
      <c r="BZJ32" s="1329"/>
      <c r="BZK32" s="1329"/>
      <c r="BZL32" s="1329"/>
      <c r="BZM32" s="1329"/>
      <c r="BZN32" s="1329"/>
      <c r="BZO32" s="1329"/>
      <c r="BZP32" s="1329"/>
      <c r="BZQ32" s="1329"/>
      <c r="BZR32" s="1329"/>
      <c r="BZS32" s="1329"/>
      <c r="BZT32" s="1329"/>
      <c r="BZU32" s="1329"/>
      <c r="BZV32" s="1329"/>
      <c r="BZW32" s="1329"/>
      <c r="BZX32" s="1329"/>
      <c r="BZY32" s="1329"/>
      <c r="BZZ32" s="1329"/>
      <c r="CAA32" s="1329"/>
      <c r="CAB32" s="1329"/>
      <c r="CAC32" s="1329"/>
      <c r="CAD32" s="1329"/>
      <c r="CAE32" s="1329"/>
      <c r="CAF32" s="1329"/>
      <c r="CAG32" s="1329"/>
      <c r="CAH32" s="1329"/>
      <c r="CAI32" s="1329"/>
      <c r="CAJ32" s="1329"/>
      <c r="CAK32" s="1329"/>
      <c r="CAL32" s="1329"/>
      <c r="CAM32" s="1329"/>
      <c r="CAN32" s="1329"/>
      <c r="CAO32" s="1329"/>
      <c r="CAP32" s="1329"/>
      <c r="CAQ32" s="1329"/>
      <c r="CAR32" s="1329"/>
      <c r="CAS32" s="1329"/>
      <c r="CAT32" s="1329"/>
      <c r="CAU32" s="1329"/>
      <c r="CAV32" s="1329"/>
      <c r="CAW32" s="1329"/>
      <c r="CAX32" s="1329"/>
      <c r="CAY32" s="1329"/>
      <c r="CAZ32" s="1329"/>
      <c r="CBA32" s="1329"/>
      <c r="CBB32" s="1329"/>
      <c r="CBC32" s="1329"/>
      <c r="CBD32" s="1329"/>
      <c r="CBE32" s="1329"/>
      <c r="CBF32" s="1329"/>
      <c r="CBG32" s="1329"/>
      <c r="CBH32" s="1329"/>
      <c r="CBI32" s="1329"/>
      <c r="CBJ32" s="1329"/>
      <c r="CBK32" s="1329"/>
      <c r="CBL32" s="1329"/>
      <c r="CBM32" s="1329"/>
      <c r="CBN32" s="1329"/>
      <c r="CBO32" s="1329"/>
      <c r="CBP32" s="1329"/>
      <c r="CBQ32" s="1329"/>
      <c r="CBR32" s="1329"/>
      <c r="CBS32" s="1329"/>
      <c r="CBT32" s="1329"/>
      <c r="CBU32" s="1329"/>
      <c r="CBV32" s="1329"/>
      <c r="CBW32" s="1329"/>
      <c r="CBX32" s="1329"/>
      <c r="CBY32" s="1329"/>
      <c r="CBZ32" s="1329"/>
      <c r="CCA32" s="1329"/>
      <c r="CCB32" s="1329"/>
      <c r="CCC32" s="1329"/>
      <c r="CCD32" s="1329"/>
      <c r="CCE32" s="1329"/>
      <c r="CCF32" s="1329"/>
      <c r="CCG32" s="1329"/>
      <c r="CCH32" s="1329"/>
      <c r="CCI32" s="1329"/>
      <c r="CCJ32" s="1329"/>
      <c r="CCK32" s="1329"/>
      <c r="CCL32" s="1329"/>
      <c r="CCM32" s="1329"/>
      <c r="CCN32" s="1329"/>
      <c r="CCO32" s="1329"/>
      <c r="CCP32" s="1329"/>
      <c r="CCQ32" s="1329"/>
      <c r="CCR32" s="1329"/>
      <c r="CCS32" s="1329"/>
      <c r="CCT32" s="1329"/>
      <c r="CCU32" s="1329"/>
      <c r="CCV32" s="1329"/>
      <c r="CCW32" s="1329"/>
      <c r="CCX32" s="1329"/>
      <c r="CCY32" s="1329"/>
      <c r="CCZ32" s="1329"/>
      <c r="CDA32" s="1329"/>
      <c r="CDB32" s="1329"/>
      <c r="CDC32" s="1329"/>
      <c r="CDD32" s="1329"/>
      <c r="CDE32" s="1329"/>
      <c r="CDF32" s="1329"/>
      <c r="CDG32" s="1329"/>
      <c r="CDH32" s="1329"/>
      <c r="CDI32" s="1329"/>
      <c r="CDJ32" s="1329"/>
      <c r="CDK32" s="1329"/>
      <c r="CDL32" s="1329"/>
      <c r="CDM32" s="1329"/>
      <c r="CDN32" s="1329"/>
      <c r="CDO32" s="1329"/>
      <c r="CDP32" s="1329"/>
      <c r="CDQ32" s="1329"/>
      <c r="CDR32" s="1329"/>
      <c r="CDS32" s="1329"/>
      <c r="CDT32" s="1329"/>
      <c r="CDU32" s="1329"/>
      <c r="CDV32" s="1329"/>
      <c r="CDW32" s="1329"/>
      <c r="CDX32" s="1329"/>
      <c r="CDY32" s="1329"/>
      <c r="CDZ32" s="1329"/>
      <c r="CEA32" s="1329"/>
      <c r="CEB32" s="1329"/>
      <c r="CEC32" s="1329"/>
      <c r="CED32" s="1329"/>
      <c r="CEE32" s="1329"/>
      <c r="CEF32" s="1329"/>
      <c r="CEG32" s="1329"/>
      <c r="CEH32" s="1329"/>
      <c r="CEI32" s="1329"/>
      <c r="CEJ32" s="1329"/>
      <c r="CEK32" s="1329"/>
      <c r="CEL32" s="1329"/>
      <c r="CEM32" s="1329"/>
      <c r="CEN32" s="1329"/>
      <c r="CEO32" s="1329"/>
      <c r="CEP32" s="1329"/>
      <c r="CEQ32" s="1329"/>
      <c r="CER32" s="1329"/>
      <c r="CES32" s="1329"/>
      <c r="CET32" s="1329"/>
      <c r="CEU32" s="1329"/>
      <c r="CEV32" s="1329"/>
      <c r="CEW32" s="1329"/>
      <c r="CEX32" s="1329"/>
      <c r="CEY32" s="1329"/>
      <c r="CEZ32" s="1329"/>
      <c r="CFA32" s="1329"/>
      <c r="CFB32" s="1329"/>
      <c r="CFC32" s="1329"/>
      <c r="CFD32" s="1329"/>
      <c r="CFE32" s="1329"/>
      <c r="CFF32" s="1329"/>
      <c r="CFG32" s="1329"/>
      <c r="CFH32" s="1329"/>
      <c r="CFI32" s="1329"/>
      <c r="CFJ32" s="1329"/>
      <c r="CFK32" s="1329"/>
      <c r="CFL32" s="1329"/>
      <c r="CFM32" s="1329"/>
      <c r="CFN32" s="1329"/>
      <c r="CFO32" s="1329"/>
      <c r="CFP32" s="1329"/>
      <c r="CFQ32" s="1329"/>
      <c r="CFR32" s="1329"/>
      <c r="CFS32" s="1329"/>
      <c r="CFT32" s="1329"/>
      <c r="CFU32" s="1329"/>
      <c r="CFV32" s="1329"/>
      <c r="CFW32" s="1329"/>
      <c r="CFX32" s="1329"/>
      <c r="CFY32" s="1329"/>
      <c r="CFZ32" s="1329"/>
      <c r="CGA32" s="1329"/>
      <c r="CGB32" s="1329"/>
      <c r="CGC32" s="1329"/>
      <c r="CGD32" s="1329"/>
      <c r="CGE32" s="1329"/>
      <c r="CGF32" s="1329"/>
      <c r="CGG32" s="1329"/>
      <c r="CGH32" s="1329"/>
      <c r="CGI32" s="1329"/>
      <c r="CGJ32" s="1329"/>
      <c r="CGK32" s="1329"/>
      <c r="CGL32" s="1329"/>
      <c r="CGM32" s="1329"/>
      <c r="CGN32" s="1329"/>
      <c r="CGO32" s="1329"/>
      <c r="CGP32" s="1329"/>
      <c r="CGQ32" s="1329"/>
      <c r="CGR32" s="1329"/>
      <c r="CGS32" s="1329"/>
      <c r="CGT32" s="1329"/>
      <c r="CGU32" s="1329"/>
      <c r="CGV32" s="1329"/>
      <c r="CGW32" s="1329"/>
      <c r="CGX32" s="1329"/>
      <c r="CGY32" s="1329"/>
      <c r="CGZ32" s="1329"/>
      <c r="CHA32" s="1329"/>
      <c r="CHB32" s="1329"/>
      <c r="CHC32" s="1329"/>
      <c r="CHD32" s="1329"/>
      <c r="CHE32" s="1329"/>
      <c r="CHF32" s="1329"/>
      <c r="CHG32" s="1329"/>
      <c r="CHH32" s="1329"/>
      <c r="CHI32" s="1329"/>
      <c r="CHJ32" s="1329"/>
      <c r="CHK32" s="1329"/>
      <c r="CHL32" s="1329"/>
      <c r="CHM32" s="1329"/>
      <c r="CHN32" s="1329"/>
      <c r="CHO32" s="1329"/>
      <c r="CHP32" s="1329"/>
      <c r="CHQ32" s="1329"/>
      <c r="CHR32" s="1329"/>
      <c r="CHS32" s="1329"/>
      <c r="CHT32" s="1329"/>
      <c r="CHU32" s="1329"/>
      <c r="CHV32" s="1329"/>
      <c r="CHW32" s="1329"/>
      <c r="CHX32" s="1329"/>
      <c r="CHY32" s="1329"/>
      <c r="CHZ32" s="1329"/>
      <c r="CIA32" s="1329"/>
      <c r="CIB32" s="1329"/>
      <c r="CIC32" s="1329"/>
      <c r="CID32" s="1329"/>
      <c r="CIE32" s="1329"/>
      <c r="CIF32" s="1329"/>
      <c r="CIG32" s="1329"/>
      <c r="CIH32" s="1329"/>
      <c r="CII32" s="1329"/>
      <c r="CIJ32" s="1329"/>
      <c r="CIK32" s="1329"/>
      <c r="CIL32" s="1329"/>
      <c r="CIM32" s="1329"/>
      <c r="CIN32" s="1329"/>
      <c r="CIO32" s="1329"/>
      <c r="CIP32" s="1329"/>
      <c r="CIQ32" s="1329"/>
      <c r="CIR32" s="1329"/>
      <c r="CIS32" s="1329"/>
      <c r="CIT32" s="1329"/>
      <c r="CIU32" s="1329"/>
      <c r="CIV32" s="1329"/>
      <c r="CIW32" s="1329"/>
      <c r="CIX32" s="1329"/>
      <c r="CIY32" s="1329"/>
      <c r="CIZ32" s="1329"/>
      <c r="CJA32" s="1329"/>
      <c r="CJB32" s="1329"/>
      <c r="CJC32" s="1329"/>
      <c r="CJD32" s="1329"/>
      <c r="CJE32" s="1329"/>
      <c r="CJF32" s="1329"/>
      <c r="CJG32" s="1329"/>
      <c r="CJH32" s="1329"/>
      <c r="CJI32" s="1329"/>
      <c r="CJJ32" s="1329"/>
      <c r="CJK32" s="1329"/>
      <c r="CJL32" s="1329"/>
      <c r="CJM32" s="1329"/>
      <c r="CJN32" s="1329"/>
      <c r="CJO32" s="1329"/>
      <c r="CJP32" s="1329"/>
      <c r="CJQ32" s="1329"/>
      <c r="CJR32" s="1329"/>
      <c r="CJS32" s="1329"/>
      <c r="CJT32" s="1329"/>
      <c r="CJU32" s="1329"/>
      <c r="CJV32" s="1329"/>
      <c r="CJW32" s="1329"/>
      <c r="CJX32" s="1329"/>
      <c r="CJY32" s="1329"/>
      <c r="CJZ32" s="1329"/>
      <c r="CKA32" s="1329"/>
      <c r="CKB32" s="1329"/>
      <c r="CKC32" s="1329"/>
      <c r="CKD32" s="1329"/>
      <c r="CKE32" s="1329"/>
      <c r="CKF32" s="1329"/>
      <c r="CKG32" s="1329"/>
      <c r="CKH32" s="1329"/>
      <c r="CKI32" s="1329"/>
      <c r="CKJ32" s="1329"/>
      <c r="CKK32" s="1329"/>
      <c r="CKL32" s="1329"/>
      <c r="CKM32" s="1329"/>
      <c r="CKN32" s="1329"/>
      <c r="CKO32" s="1329"/>
      <c r="CKP32" s="1329"/>
      <c r="CKQ32" s="1329"/>
      <c r="CKR32" s="1329"/>
      <c r="CKS32" s="1329"/>
      <c r="CKT32" s="1329"/>
      <c r="CKU32" s="1329"/>
      <c r="CKV32" s="1329"/>
      <c r="CKW32" s="1329"/>
      <c r="CKX32" s="1329"/>
      <c r="CKY32" s="1329"/>
      <c r="CKZ32" s="1329"/>
      <c r="CLA32" s="1329"/>
      <c r="CLB32" s="1329"/>
      <c r="CLC32" s="1329"/>
      <c r="CLD32" s="1329"/>
      <c r="CLE32" s="1329"/>
      <c r="CLF32" s="1329"/>
      <c r="CLG32" s="1329"/>
      <c r="CLH32" s="1329"/>
      <c r="CLI32" s="1329"/>
      <c r="CLJ32" s="1329"/>
      <c r="CLK32" s="1329"/>
      <c r="CLL32" s="1329"/>
      <c r="CLM32" s="1329"/>
      <c r="CLN32" s="1329"/>
      <c r="CLO32" s="1329"/>
      <c r="CLP32" s="1329"/>
      <c r="CLQ32" s="1329"/>
      <c r="CLR32" s="1329"/>
      <c r="CLS32" s="1329"/>
      <c r="CLT32" s="1329"/>
      <c r="CLU32" s="1329"/>
      <c r="CLV32" s="1329"/>
      <c r="CLW32" s="1329"/>
      <c r="CLX32" s="1329"/>
      <c r="CLY32" s="1329"/>
      <c r="CLZ32" s="1329"/>
      <c r="CMA32" s="1329"/>
      <c r="CMB32" s="1329"/>
      <c r="CMC32" s="1329"/>
      <c r="CMD32" s="1329"/>
      <c r="CME32" s="1329"/>
      <c r="CMF32" s="1329"/>
      <c r="CMG32" s="1329"/>
      <c r="CMH32" s="1329"/>
      <c r="CMI32" s="1329"/>
      <c r="CMJ32" s="1329"/>
      <c r="CMK32" s="1329"/>
      <c r="CML32" s="1329"/>
      <c r="CMM32" s="1329"/>
      <c r="CMN32" s="1329"/>
      <c r="CMO32" s="1329"/>
      <c r="CMP32" s="1329"/>
      <c r="CMQ32" s="1329"/>
      <c r="CMR32" s="1329"/>
      <c r="CMS32" s="1329"/>
      <c r="CMT32" s="1329"/>
      <c r="CMU32" s="1329"/>
      <c r="CMV32" s="1329"/>
      <c r="CMW32" s="1329"/>
      <c r="CMX32" s="1329"/>
      <c r="CMY32" s="1329"/>
      <c r="CMZ32" s="1329"/>
      <c r="CNA32" s="1329"/>
      <c r="CNB32" s="1329"/>
      <c r="CNC32" s="1329"/>
      <c r="CND32" s="1329"/>
      <c r="CNE32" s="1329"/>
      <c r="CNF32" s="1329"/>
      <c r="CNG32" s="1329"/>
      <c r="CNH32" s="1329"/>
      <c r="CNI32" s="1329"/>
      <c r="CNJ32" s="1329"/>
      <c r="CNK32" s="1329"/>
      <c r="CNL32" s="1329"/>
      <c r="CNM32" s="1329"/>
      <c r="CNN32" s="1329"/>
      <c r="CNO32" s="1329"/>
      <c r="CNP32" s="1329"/>
      <c r="CNQ32" s="1329"/>
      <c r="CNR32" s="1329"/>
      <c r="CNS32" s="1329"/>
      <c r="CNT32" s="1329"/>
      <c r="CNU32" s="1329"/>
      <c r="CNV32" s="1329"/>
      <c r="CNW32" s="1329"/>
      <c r="CNX32" s="1329"/>
      <c r="CNY32" s="1329"/>
      <c r="CNZ32" s="1329"/>
      <c r="COA32" s="1329"/>
      <c r="COB32" s="1329"/>
      <c r="COC32" s="1329"/>
      <c r="COD32" s="1329"/>
      <c r="COE32" s="1329"/>
      <c r="COF32" s="1329"/>
      <c r="COG32" s="1329"/>
      <c r="COH32" s="1329"/>
      <c r="COI32" s="1329"/>
      <c r="COJ32" s="1329"/>
      <c r="COK32" s="1329"/>
      <c r="COL32" s="1329"/>
      <c r="COM32" s="1329"/>
      <c r="CON32" s="1329"/>
      <c r="COO32" s="1329"/>
      <c r="COP32" s="1329"/>
      <c r="COQ32" s="1329"/>
      <c r="COR32" s="1329"/>
      <c r="COS32" s="1329"/>
      <c r="COT32" s="1329"/>
      <c r="COU32" s="1329"/>
      <c r="COV32" s="1329"/>
      <c r="COW32" s="1329"/>
      <c r="COX32" s="1329"/>
      <c r="COY32" s="1329"/>
      <c r="COZ32" s="1329"/>
      <c r="CPA32" s="1329"/>
      <c r="CPB32" s="1329"/>
      <c r="CPC32" s="1329"/>
      <c r="CPD32" s="1329"/>
      <c r="CPE32" s="1329"/>
      <c r="CPF32" s="1329"/>
      <c r="CPG32" s="1329"/>
      <c r="CPH32" s="1329"/>
      <c r="CPI32" s="1329"/>
      <c r="CPJ32" s="1329"/>
      <c r="CPK32" s="1329"/>
      <c r="CPL32" s="1329"/>
      <c r="CPM32" s="1329"/>
      <c r="CPN32" s="1329"/>
      <c r="CPO32" s="1329"/>
      <c r="CPP32" s="1329"/>
      <c r="CPQ32" s="1329"/>
      <c r="CPR32" s="1329"/>
      <c r="CPS32" s="1329"/>
      <c r="CPT32" s="1329"/>
      <c r="CPU32" s="1329"/>
      <c r="CPV32" s="1329"/>
      <c r="CPW32" s="1329"/>
      <c r="CPX32" s="1329"/>
      <c r="CPY32" s="1329"/>
      <c r="CPZ32" s="1329"/>
      <c r="CQA32" s="1329"/>
      <c r="CQB32" s="1329"/>
      <c r="CQC32" s="1329"/>
      <c r="CQD32" s="1329"/>
      <c r="CQE32" s="1329"/>
      <c r="CQF32" s="1329"/>
      <c r="CQG32" s="1329"/>
      <c r="CQH32" s="1329"/>
      <c r="CQI32" s="1329"/>
      <c r="CQJ32" s="1329"/>
      <c r="CQK32" s="1329"/>
      <c r="CQL32" s="1329"/>
      <c r="CQM32" s="1329"/>
      <c r="CQN32" s="1329"/>
      <c r="CQO32" s="1329"/>
      <c r="CQP32" s="1329"/>
      <c r="CQQ32" s="1329"/>
      <c r="CQR32" s="1329"/>
      <c r="CQS32" s="1329"/>
      <c r="CQT32" s="1329"/>
      <c r="CQU32" s="1329"/>
      <c r="CQV32" s="1329"/>
      <c r="CQW32" s="1329"/>
      <c r="CQX32" s="1329"/>
      <c r="CQY32" s="1329"/>
      <c r="CQZ32" s="1329"/>
      <c r="CRA32" s="1329"/>
      <c r="CRB32" s="1329"/>
      <c r="CRC32" s="1329"/>
      <c r="CRD32" s="1329"/>
      <c r="CRE32" s="1329"/>
      <c r="CRF32" s="1329"/>
      <c r="CRG32" s="1329"/>
      <c r="CRH32" s="1329"/>
      <c r="CRI32" s="1329"/>
      <c r="CRJ32" s="1329"/>
      <c r="CRK32" s="1329"/>
      <c r="CRL32" s="1329"/>
      <c r="CRM32" s="1329"/>
      <c r="CRN32" s="1329"/>
      <c r="CRO32" s="1329"/>
      <c r="CRP32" s="1329"/>
      <c r="CRQ32" s="1329"/>
      <c r="CRR32" s="1329"/>
      <c r="CRS32" s="1329"/>
      <c r="CRT32" s="1329"/>
      <c r="CRU32" s="1329"/>
      <c r="CRV32" s="1329"/>
      <c r="CRW32" s="1329"/>
      <c r="CRX32" s="1329"/>
      <c r="CRY32" s="1329"/>
      <c r="CRZ32" s="1329"/>
      <c r="CSA32" s="1329"/>
      <c r="CSB32" s="1329"/>
      <c r="CSC32" s="1329"/>
      <c r="CSD32" s="1329"/>
      <c r="CSE32" s="1329"/>
      <c r="CSF32" s="1329"/>
      <c r="CSG32" s="1329"/>
      <c r="CSH32" s="1329"/>
      <c r="CSI32" s="1329"/>
      <c r="CSJ32" s="1329"/>
      <c r="CSK32" s="1329"/>
      <c r="CSL32" s="1329"/>
      <c r="CSM32" s="1329"/>
      <c r="CSN32" s="1329"/>
      <c r="CSO32" s="1329"/>
      <c r="CSP32" s="1329"/>
      <c r="CSQ32" s="1329"/>
      <c r="CSR32" s="1329"/>
      <c r="CSS32" s="1329"/>
      <c r="CST32" s="1329"/>
      <c r="CSU32" s="1329"/>
      <c r="CSV32" s="1329"/>
      <c r="CSW32" s="1329"/>
      <c r="CSX32" s="1329"/>
      <c r="CSY32" s="1329"/>
      <c r="CSZ32" s="1329"/>
      <c r="CTA32" s="1329"/>
      <c r="CTB32" s="1329"/>
      <c r="CTC32" s="1329"/>
      <c r="CTD32" s="1329"/>
      <c r="CTE32" s="1329"/>
      <c r="CTF32" s="1329"/>
      <c r="CTG32" s="1329"/>
      <c r="CTH32" s="1329"/>
      <c r="CTI32" s="1329"/>
      <c r="CTJ32" s="1329"/>
      <c r="CTK32" s="1329"/>
      <c r="CTL32" s="1329"/>
      <c r="CTM32" s="1329"/>
      <c r="CTN32" s="1329"/>
      <c r="CTO32" s="1329"/>
      <c r="CTP32" s="1329"/>
      <c r="CTQ32" s="1329"/>
      <c r="CTR32" s="1329"/>
      <c r="CTS32" s="1329"/>
      <c r="CTT32" s="1329"/>
      <c r="CTU32" s="1329"/>
      <c r="CTV32" s="1329"/>
      <c r="CTW32" s="1329"/>
      <c r="CTX32" s="1329"/>
      <c r="CTY32" s="1329"/>
      <c r="CTZ32" s="1329"/>
      <c r="CUA32" s="1329"/>
      <c r="CUB32" s="1329"/>
      <c r="CUC32" s="1329"/>
      <c r="CUD32" s="1329"/>
      <c r="CUE32" s="1329"/>
      <c r="CUF32" s="1329"/>
      <c r="CUG32" s="1329"/>
      <c r="CUH32" s="1329"/>
      <c r="CUI32" s="1329"/>
      <c r="CUJ32" s="1329"/>
      <c r="CUK32" s="1329"/>
      <c r="CUL32" s="1329"/>
      <c r="CUM32" s="1329"/>
      <c r="CUN32" s="1329"/>
      <c r="CUO32" s="1329"/>
      <c r="CUP32" s="1329"/>
      <c r="CUQ32" s="1329"/>
      <c r="CUR32" s="1329"/>
      <c r="CUS32" s="1329"/>
      <c r="CUT32" s="1329"/>
      <c r="CUU32" s="1329"/>
      <c r="CUV32" s="1329"/>
      <c r="CUW32" s="1329"/>
      <c r="CUX32" s="1329"/>
      <c r="CUY32" s="1329"/>
      <c r="CUZ32" s="1329"/>
      <c r="CVA32" s="1329"/>
      <c r="CVB32" s="1329"/>
      <c r="CVC32" s="1329"/>
      <c r="CVD32" s="1329"/>
      <c r="CVE32" s="1329"/>
      <c r="CVF32" s="1329"/>
      <c r="CVG32" s="1329"/>
      <c r="CVH32" s="1329"/>
      <c r="CVI32" s="1329"/>
      <c r="CVJ32" s="1329"/>
      <c r="CVK32" s="1329"/>
      <c r="CVL32" s="1329"/>
      <c r="CVM32" s="1329"/>
      <c r="CVN32" s="1329"/>
      <c r="CVO32" s="1329"/>
      <c r="CVP32" s="1329"/>
      <c r="CVQ32" s="1329"/>
      <c r="CVR32" s="1329"/>
      <c r="CVS32" s="1329"/>
      <c r="CVT32" s="1329"/>
      <c r="CVU32" s="1329"/>
      <c r="CVV32" s="1329"/>
      <c r="CVW32" s="1329"/>
      <c r="CVX32" s="1329"/>
      <c r="CVY32" s="1329"/>
      <c r="CVZ32" s="1329"/>
      <c r="CWA32" s="1329"/>
      <c r="CWB32" s="1329"/>
      <c r="CWC32" s="1329"/>
      <c r="CWD32" s="1329"/>
      <c r="CWE32" s="1329"/>
      <c r="CWF32" s="1329"/>
      <c r="CWG32" s="1329"/>
      <c r="CWH32" s="1329"/>
      <c r="CWI32" s="1329"/>
      <c r="CWJ32" s="1329"/>
      <c r="CWK32" s="1329"/>
      <c r="CWL32" s="1329"/>
      <c r="CWM32" s="1329"/>
      <c r="CWN32" s="1329"/>
      <c r="CWO32" s="1329"/>
      <c r="CWP32" s="1329"/>
      <c r="CWQ32" s="1329"/>
      <c r="CWR32" s="1329"/>
      <c r="CWS32" s="1329"/>
      <c r="CWT32" s="1329"/>
      <c r="CWU32" s="1329"/>
      <c r="CWV32" s="1329"/>
      <c r="CWW32" s="1329"/>
      <c r="CWX32" s="1329"/>
      <c r="CWY32" s="1329"/>
      <c r="CWZ32" s="1329"/>
      <c r="CXA32" s="1329"/>
      <c r="CXB32" s="1329"/>
      <c r="CXC32" s="1329"/>
      <c r="CXD32" s="1329"/>
      <c r="CXE32" s="1329"/>
      <c r="CXF32" s="1329"/>
      <c r="CXG32" s="1329"/>
      <c r="CXH32" s="1329"/>
      <c r="CXI32" s="1329"/>
      <c r="CXJ32" s="1329"/>
      <c r="CXK32" s="1329"/>
      <c r="CXL32" s="1329"/>
      <c r="CXM32" s="1329"/>
      <c r="CXN32" s="1329"/>
      <c r="CXO32" s="1329"/>
      <c r="CXP32" s="1329"/>
      <c r="CXQ32" s="1329"/>
      <c r="CXR32" s="1329"/>
      <c r="CXS32" s="1329"/>
      <c r="CXT32" s="1329"/>
      <c r="CXU32" s="1329"/>
      <c r="CXV32" s="1329"/>
      <c r="CXW32" s="1329"/>
      <c r="CXX32" s="1329"/>
      <c r="CXY32" s="1329"/>
      <c r="CXZ32" s="1329"/>
      <c r="CYA32" s="1329"/>
      <c r="CYB32" s="1329"/>
      <c r="CYC32" s="1329"/>
      <c r="CYD32" s="1329"/>
      <c r="CYE32" s="1329"/>
      <c r="CYF32" s="1329"/>
      <c r="CYG32" s="1329"/>
      <c r="CYH32" s="1329"/>
      <c r="CYI32" s="1329"/>
      <c r="CYJ32" s="1329"/>
      <c r="CYK32" s="1329"/>
      <c r="CYL32" s="1329"/>
      <c r="CYM32" s="1329"/>
      <c r="CYN32" s="1329"/>
      <c r="CYO32" s="1329"/>
      <c r="CYP32" s="1329"/>
      <c r="CYQ32" s="1329"/>
      <c r="CYR32" s="1329"/>
      <c r="CYS32" s="1329"/>
      <c r="CYT32" s="1329"/>
      <c r="CYU32" s="1329"/>
      <c r="CYV32" s="1329"/>
      <c r="CYW32" s="1329"/>
      <c r="CYX32" s="1329"/>
      <c r="CYY32" s="1329"/>
      <c r="CYZ32" s="1329"/>
      <c r="CZA32" s="1329"/>
      <c r="CZB32" s="1329"/>
      <c r="CZC32" s="1329"/>
      <c r="CZD32" s="1329"/>
      <c r="CZE32" s="1329"/>
      <c r="CZF32" s="1329"/>
      <c r="CZG32" s="1329"/>
      <c r="CZH32" s="1329"/>
      <c r="CZI32" s="1329"/>
      <c r="CZJ32" s="1329"/>
      <c r="CZK32" s="1329"/>
      <c r="CZL32" s="1329"/>
      <c r="CZM32" s="1329"/>
      <c r="CZN32" s="1329"/>
      <c r="CZO32" s="1329"/>
      <c r="CZP32" s="1329"/>
      <c r="CZQ32" s="1329"/>
      <c r="CZR32" s="1329"/>
      <c r="CZS32" s="1329"/>
      <c r="CZT32" s="1329"/>
      <c r="CZU32" s="1329"/>
      <c r="CZV32" s="1329"/>
      <c r="CZW32" s="1329"/>
      <c r="CZX32" s="1329"/>
      <c r="CZY32" s="1329"/>
      <c r="CZZ32" s="1329"/>
      <c r="DAA32" s="1329"/>
      <c r="DAB32" s="1329"/>
      <c r="DAC32" s="1329"/>
      <c r="DAD32" s="1329"/>
      <c r="DAE32" s="1329"/>
      <c r="DAF32" s="1329"/>
      <c r="DAG32" s="1329"/>
      <c r="DAH32" s="1329"/>
      <c r="DAI32" s="1329"/>
      <c r="DAJ32" s="1329"/>
      <c r="DAK32" s="1329"/>
      <c r="DAL32" s="1329"/>
      <c r="DAM32" s="1329"/>
      <c r="DAN32" s="1329"/>
      <c r="DAO32" s="1329"/>
      <c r="DAP32" s="1329"/>
      <c r="DAQ32" s="1329"/>
      <c r="DAR32" s="1329"/>
      <c r="DAS32" s="1329"/>
      <c r="DAT32" s="1329"/>
      <c r="DAU32" s="1329"/>
      <c r="DAV32" s="1329"/>
      <c r="DAW32" s="1329"/>
      <c r="DAX32" s="1329"/>
      <c r="DAY32" s="1329"/>
      <c r="DAZ32" s="1329"/>
      <c r="DBA32" s="1329"/>
      <c r="DBB32" s="1329"/>
      <c r="DBC32" s="1329"/>
      <c r="DBD32" s="1329"/>
      <c r="DBE32" s="1329"/>
      <c r="DBF32" s="1329"/>
      <c r="DBG32" s="1329"/>
      <c r="DBH32" s="1329"/>
      <c r="DBI32" s="1329"/>
      <c r="DBJ32" s="1329"/>
      <c r="DBK32" s="1329"/>
      <c r="DBL32" s="1329"/>
      <c r="DBM32" s="1329"/>
      <c r="DBN32" s="1329"/>
      <c r="DBO32" s="1329"/>
      <c r="DBP32" s="1329"/>
      <c r="DBQ32" s="1329"/>
      <c r="DBR32" s="1329"/>
      <c r="DBS32" s="1329"/>
      <c r="DBT32" s="1329"/>
      <c r="DBU32" s="1329"/>
      <c r="DBV32" s="1329"/>
      <c r="DBW32" s="1329"/>
      <c r="DBX32" s="1329"/>
      <c r="DBY32" s="1329"/>
      <c r="DBZ32" s="1329"/>
      <c r="DCA32" s="1329"/>
      <c r="DCB32" s="1329"/>
      <c r="DCC32" s="1329"/>
      <c r="DCD32" s="1329"/>
      <c r="DCE32" s="1329"/>
      <c r="DCF32" s="1329"/>
      <c r="DCG32" s="1329"/>
      <c r="DCH32" s="1329"/>
      <c r="DCI32" s="1329"/>
      <c r="DCJ32" s="1329"/>
      <c r="DCK32" s="1329"/>
      <c r="DCL32" s="1329"/>
      <c r="DCM32" s="1329"/>
      <c r="DCN32" s="1329"/>
      <c r="DCO32" s="1329"/>
      <c r="DCP32" s="1329"/>
      <c r="DCQ32" s="1329"/>
      <c r="DCR32" s="1329"/>
      <c r="DCS32" s="1329"/>
      <c r="DCT32" s="1329"/>
      <c r="DCU32" s="1329"/>
      <c r="DCV32" s="1329"/>
      <c r="DCW32" s="1329"/>
      <c r="DCX32" s="1329"/>
      <c r="DCY32" s="1329"/>
      <c r="DCZ32" s="1329"/>
      <c r="DDA32" s="1329"/>
      <c r="DDB32" s="1329"/>
      <c r="DDC32" s="1329"/>
      <c r="DDD32" s="1329"/>
      <c r="DDE32" s="1329"/>
      <c r="DDF32" s="1329"/>
      <c r="DDG32" s="1329"/>
      <c r="DDH32" s="1329"/>
      <c r="DDI32" s="1329"/>
      <c r="DDJ32" s="1329"/>
      <c r="DDK32" s="1329"/>
      <c r="DDL32" s="1329"/>
      <c r="DDM32" s="1329"/>
      <c r="DDN32" s="1329"/>
      <c r="DDO32" s="1329"/>
      <c r="DDP32" s="1329"/>
      <c r="DDQ32" s="1329"/>
      <c r="DDR32" s="1329"/>
      <c r="DDS32" s="1329"/>
      <c r="DDT32" s="1329"/>
      <c r="DDU32" s="1329"/>
      <c r="DDV32" s="1329"/>
      <c r="DDW32" s="1329"/>
      <c r="DDX32" s="1329"/>
      <c r="DDY32" s="1329"/>
      <c r="DDZ32" s="1329"/>
      <c r="DEA32" s="1329"/>
      <c r="DEB32" s="1329"/>
      <c r="DEC32" s="1329"/>
      <c r="DED32" s="1329"/>
      <c r="DEE32" s="1329"/>
      <c r="DEF32" s="1329"/>
      <c r="DEG32" s="1329"/>
      <c r="DEH32" s="1329"/>
      <c r="DEI32" s="1329"/>
      <c r="DEJ32" s="1329"/>
      <c r="DEK32" s="1329"/>
      <c r="DEL32" s="1329"/>
      <c r="DEM32" s="1329"/>
      <c r="DEN32" s="1329"/>
      <c r="DEO32" s="1329"/>
      <c r="DEP32" s="1329"/>
      <c r="DEQ32" s="1329"/>
      <c r="DER32" s="1329"/>
      <c r="DES32" s="1329"/>
      <c r="DET32" s="1329"/>
      <c r="DEU32" s="1329"/>
      <c r="DEV32" s="1329"/>
      <c r="DEW32" s="1329"/>
      <c r="DEX32" s="1329"/>
      <c r="DEY32" s="1329"/>
      <c r="DEZ32" s="1329"/>
      <c r="DFA32" s="1329"/>
      <c r="DFB32" s="1329"/>
      <c r="DFC32" s="1329"/>
      <c r="DFD32" s="1329"/>
      <c r="DFE32" s="1329"/>
      <c r="DFF32" s="1329"/>
      <c r="DFG32" s="1329"/>
      <c r="DFH32" s="1329"/>
      <c r="DFI32" s="1329"/>
      <c r="DFJ32" s="1329"/>
      <c r="DFK32" s="1329"/>
      <c r="DFL32" s="1329"/>
      <c r="DFM32" s="1329"/>
      <c r="DFN32" s="1329"/>
      <c r="DFO32" s="1329"/>
      <c r="DFP32" s="1329"/>
      <c r="DFQ32" s="1329"/>
      <c r="DFR32" s="1329"/>
      <c r="DFS32" s="1329"/>
      <c r="DFT32" s="1329"/>
      <c r="DFU32" s="1329"/>
      <c r="DFV32" s="1329"/>
      <c r="DFW32" s="1329"/>
      <c r="DFX32" s="1329"/>
      <c r="DFY32" s="1329"/>
      <c r="DFZ32" s="1329"/>
      <c r="DGA32" s="1329"/>
      <c r="DGB32" s="1329"/>
      <c r="DGC32" s="1329"/>
      <c r="DGD32" s="1329"/>
      <c r="DGE32" s="1329"/>
      <c r="DGF32" s="1329"/>
      <c r="DGG32" s="1329"/>
      <c r="DGH32" s="1329"/>
      <c r="DGI32" s="1329"/>
      <c r="DGJ32" s="1329"/>
      <c r="DGK32" s="1329"/>
      <c r="DGL32" s="1329"/>
      <c r="DGM32" s="1329"/>
      <c r="DGN32" s="1329"/>
      <c r="DGO32" s="1329"/>
      <c r="DGP32" s="1329"/>
      <c r="DGQ32" s="1329"/>
      <c r="DGR32" s="1329"/>
      <c r="DGS32" s="1329"/>
      <c r="DGT32" s="1329"/>
      <c r="DGU32" s="1329"/>
      <c r="DGV32" s="1329"/>
      <c r="DGW32" s="1329"/>
      <c r="DGX32" s="1329"/>
      <c r="DGY32" s="1329"/>
      <c r="DGZ32" s="1329"/>
      <c r="DHA32" s="1329"/>
      <c r="DHB32" s="1329"/>
      <c r="DHC32" s="1329"/>
      <c r="DHD32" s="1329"/>
      <c r="DHE32" s="1329"/>
      <c r="DHF32" s="1329"/>
      <c r="DHG32" s="1329"/>
      <c r="DHH32" s="1329"/>
      <c r="DHI32" s="1329"/>
      <c r="DHJ32" s="1329"/>
      <c r="DHK32" s="1329"/>
      <c r="DHL32" s="1329"/>
      <c r="DHM32" s="1329"/>
      <c r="DHN32" s="1329"/>
      <c r="DHO32" s="1329"/>
      <c r="DHP32" s="1329"/>
      <c r="DHQ32" s="1329"/>
      <c r="DHR32" s="1329"/>
      <c r="DHS32" s="1329"/>
      <c r="DHT32" s="1329"/>
      <c r="DHU32" s="1329"/>
      <c r="DHV32" s="1329"/>
      <c r="DHW32" s="1329"/>
      <c r="DHX32" s="1329"/>
      <c r="DHY32" s="1329"/>
      <c r="DHZ32" s="1329"/>
      <c r="DIA32" s="1329"/>
      <c r="DIB32" s="1329"/>
      <c r="DIC32" s="1329"/>
      <c r="DID32" s="1329"/>
      <c r="DIE32" s="1329"/>
      <c r="DIF32" s="1329"/>
      <c r="DIG32" s="1329"/>
      <c r="DIH32" s="1329"/>
      <c r="DII32" s="1329"/>
      <c r="DIJ32" s="1329"/>
      <c r="DIK32" s="1329"/>
      <c r="DIL32" s="1329"/>
      <c r="DIM32" s="1329"/>
      <c r="DIN32" s="1329"/>
      <c r="DIO32" s="1329"/>
      <c r="DIP32" s="1329"/>
      <c r="DIQ32" s="1329"/>
      <c r="DIR32" s="1329"/>
      <c r="DIS32" s="1329"/>
      <c r="DIT32" s="1329"/>
      <c r="DIU32" s="1329"/>
      <c r="DIV32" s="1329"/>
      <c r="DIW32" s="1329"/>
      <c r="DIX32" s="1329"/>
      <c r="DIY32" s="1329"/>
      <c r="DIZ32" s="1329"/>
      <c r="DJA32" s="1329"/>
      <c r="DJB32" s="1329"/>
      <c r="DJC32" s="1329"/>
      <c r="DJD32" s="1329"/>
      <c r="DJE32" s="1329"/>
      <c r="DJF32" s="1329"/>
      <c r="DJG32" s="1329"/>
      <c r="DJH32" s="1329"/>
      <c r="DJI32" s="1329"/>
      <c r="DJJ32" s="1329"/>
      <c r="DJK32" s="1329"/>
      <c r="DJL32" s="1329"/>
      <c r="DJM32" s="1329"/>
      <c r="DJN32" s="1329"/>
      <c r="DJO32" s="1329"/>
      <c r="DJP32" s="1329"/>
      <c r="DJQ32" s="1329"/>
      <c r="DJR32" s="1329"/>
      <c r="DJS32" s="1329"/>
      <c r="DJT32" s="1329"/>
      <c r="DJU32" s="1329"/>
      <c r="DJV32" s="1329"/>
      <c r="DJW32" s="1329"/>
      <c r="DJX32" s="1329"/>
      <c r="DJY32" s="1329"/>
      <c r="DJZ32" s="1329"/>
      <c r="DKA32" s="1329"/>
      <c r="DKB32" s="1329"/>
      <c r="DKC32" s="1329"/>
      <c r="DKD32" s="1329"/>
      <c r="DKE32" s="1329"/>
      <c r="DKF32" s="1329"/>
      <c r="DKG32" s="1329"/>
      <c r="DKH32" s="1329"/>
      <c r="DKI32" s="1329"/>
      <c r="DKJ32" s="1329"/>
      <c r="DKK32" s="1329"/>
      <c r="DKL32" s="1329"/>
      <c r="DKM32" s="1329"/>
      <c r="DKN32" s="1329"/>
      <c r="DKO32" s="1329"/>
      <c r="DKP32" s="1329"/>
      <c r="DKQ32" s="1329"/>
      <c r="DKR32" s="1329"/>
      <c r="DKS32" s="1329"/>
      <c r="DKT32" s="1329"/>
      <c r="DKU32" s="1329"/>
      <c r="DKV32" s="1329"/>
      <c r="DKW32" s="1329"/>
      <c r="DKX32" s="1329"/>
      <c r="DKY32" s="1329"/>
      <c r="DKZ32" s="1329"/>
      <c r="DLA32" s="1329"/>
      <c r="DLB32" s="1329"/>
      <c r="DLC32" s="1329"/>
      <c r="DLD32" s="1329"/>
      <c r="DLE32" s="1329"/>
      <c r="DLF32" s="1329"/>
      <c r="DLG32" s="1329"/>
      <c r="DLH32" s="1329"/>
      <c r="DLI32" s="1329"/>
      <c r="DLJ32" s="1329"/>
      <c r="DLK32" s="1329"/>
      <c r="DLL32" s="1329"/>
      <c r="DLM32" s="1329"/>
      <c r="DLN32" s="1329"/>
      <c r="DLO32" s="1329"/>
      <c r="DLP32" s="1329"/>
      <c r="DLQ32" s="1329"/>
      <c r="DLR32" s="1329"/>
      <c r="DLS32" s="1329"/>
      <c r="DLT32" s="1329"/>
      <c r="DLU32" s="1329"/>
      <c r="DLV32" s="1329"/>
      <c r="DLW32" s="1329"/>
      <c r="DLX32" s="1329"/>
      <c r="DLY32" s="1329"/>
      <c r="DLZ32" s="1329"/>
      <c r="DMA32" s="1329"/>
      <c r="DMB32" s="1329"/>
      <c r="DMC32" s="1329"/>
      <c r="DMD32" s="1329"/>
      <c r="DME32" s="1329"/>
      <c r="DMF32" s="1329"/>
      <c r="DMG32" s="1329"/>
      <c r="DMH32" s="1329"/>
      <c r="DMI32" s="1329"/>
      <c r="DMJ32" s="1329"/>
      <c r="DMK32" s="1329"/>
      <c r="DML32" s="1329"/>
      <c r="DMM32" s="1329"/>
      <c r="DMN32" s="1329"/>
      <c r="DMO32" s="1329"/>
      <c r="DMP32" s="1329"/>
      <c r="DMQ32" s="1329"/>
      <c r="DMR32" s="1329"/>
      <c r="DMS32" s="1329"/>
      <c r="DMT32" s="1329"/>
      <c r="DMU32" s="1329"/>
      <c r="DMV32" s="1329"/>
      <c r="DMW32" s="1329"/>
      <c r="DMX32" s="1329"/>
      <c r="DMY32" s="1329"/>
      <c r="DMZ32" s="1329"/>
      <c r="DNA32" s="1329"/>
      <c r="DNB32" s="1329"/>
      <c r="DNC32" s="1329"/>
      <c r="DND32" s="1329"/>
      <c r="DNE32" s="1329"/>
      <c r="DNF32" s="1329"/>
      <c r="DNG32" s="1329"/>
      <c r="DNH32" s="1329"/>
      <c r="DNI32" s="1329"/>
      <c r="DNJ32" s="1329"/>
      <c r="DNK32" s="1329"/>
      <c r="DNL32" s="1329"/>
      <c r="DNM32" s="1329"/>
      <c r="DNN32" s="1329"/>
      <c r="DNO32" s="1329"/>
      <c r="DNP32" s="1329"/>
      <c r="DNQ32" s="1329"/>
      <c r="DNR32" s="1329"/>
      <c r="DNS32" s="1329"/>
      <c r="DNT32" s="1329"/>
      <c r="DNU32" s="1329"/>
      <c r="DNV32" s="1329"/>
      <c r="DNW32" s="1329"/>
      <c r="DNX32" s="1329"/>
      <c r="DNY32" s="1329"/>
      <c r="DNZ32" s="1329"/>
      <c r="DOA32" s="1329"/>
      <c r="DOB32" s="1329"/>
      <c r="DOC32" s="1329"/>
      <c r="DOD32" s="1329"/>
      <c r="DOE32" s="1329"/>
      <c r="DOF32" s="1329"/>
      <c r="DOG32" s="1329"/>
      <c r="DOH32" s="1329"/>
      <c r="DOI32" s="1329"/>
      <c r="DOJ32" s="1329"/>
      <c r="DOK32" s="1329"/>
      <c r="DOL32" s="1329"/>
      <c r="DOM32" s="1329"/>
      <c r="DON32" s="1329"/>
      <c r="DOO32" s="1329"/>
      <c r="DOP32" s="1329"/>
      <c r="DOQ32" s="1329"/>
      <c r="DOR32" s="1329"/>
      <c r="DOS32" s="1329"/>
      <c r="DOT32" s="1329"/>
      <c r="DOU32" s="1329"/>
      <c r="DOV32" s="1329"/>
      <c r="DOW32" s="1329"/>
      <c r="DOX32" s="1329"/>
      <c r="DOY32" s="1329"/>
      <c r="DOZ32" s="1329"/>
      <c r="DPA32" s="1329"/>
      <c r="DPB32" s="1329"/>
      <c r="DPC32" s="1329"/>
      <c r="DPD32" s="1329"/>
      <c r="DPE32" s="1329"/>
      <c r="DPF32" s="1329"/>
      <c r="DPG32" s="1329"/>
      <c r="DPH32" s="1329"/>
      <c r="DPI32" s="1329"/>
      <c r="DPJ32" s="1329"/>
      <c r="DPK32" s="1329"/>
      <c r="DPL32" s="1329"/>
      <c r="DPM32" s="1329"/>
      <c r="DPN32" s="1329"/>
      <c r="DPO32" s="1329"/>
      <c r="DPP32" s="1329"/>
      <c r="DPQ32" s="1329"/>
      <c r="DPR32" s="1329"/>
      <c r="DPS32" s="1329"/>
      <c r="DPT32" s="1329"/>
      <c r="DPU32" s="1329"/>
      <c r="DPV32" s="1329"/>
      <c r="DPW32" s="1329"/>
      <c r="DPX32" s="1329"/>
      <c r="DPY32" s="1329"/>
      <c r="DPZ32" s="1329"/>
      <c r="DQA32" s="1329"/>
      <c r="DQB32" s="1329"/>
      <c r="DQC32" s="1329"/>
      <c r="DQD32" s="1329"/>
      <c r="DQE32" s="1329"/>
      <c r="DQF32" s="1329"/>
      <c r="DQG32" s="1329"/>
      <c r="DQH32" s="1329"/>
      <c r="DQI32" s="1329"/>
      <c r="DQJ32" s="1329"/>
      <c r="DQK32" s="1329"/>
      <c r="DQL32" s="1329"/>
      <c r="DQM32" s="1329"/>
      <c r="DQN32" s="1329"/>
      <c r="DQO32" s="1329"/>
      <c r="DQP32" s="1329"/>
      <c r="DQQ32" s="1329"/>
      <c r="DQR32" s="1329"/>
      <c r="DQS32" s="1329"/>
      <c r="DQT32" s="1329"/>
      <c r="DQU32" s="1329"/>
      <c r="DQV32" s="1329"/>
      <c r="DQW32" s="1329"/>
      <c r="DQX32" s="1329"/>
      <c r="DQY32" s="1329"/>
      <c r="DQZ32" s="1329"/>
      <c r="DRA32" s="1329"/>
      <c r="DRB32" s="1329"/>
      <c r="DRC32" s="1329"/>
      <c r="DRD32" s="1329"/>
      <c r="DRE32" s="1329"/>
      <c r="DRF32" s="1329"/>
      <c r="DRG32" s="1329"/>
      <c r="DRH32" s="1329"/>
      <c r="DRI32" s="1329"/>
      <c r="DRJ32" s="1329"/>
      <c r="DRK32" s="1329"/>
      <c r="DRL32" s="1329"/>
      <c r="DRM32" s="1329"/>
      <c r="DRN32" s="1329"/>
      <c r="DRO32" s="1329"/>
      <c r="DRP32" s="1329"/>
      <c r="DRQ32" s="1329"/>
      <c r="DRR32" s="1329"/>
      <c r="DRS32" s="1329"/>
      <c r="DRT32" s="1329"/>
      <c r="DRU32" s="1329"/>
      <c r="DRV32" s="1329"/>
      <c r="DRW32" s="1329"/>
      <c r="DRX32" s="1329"/>
      <c r="DRY32" s="1329"/>
      <c r="DRZ32" s="1329"/>
      <c r="DSA32" s="1329"/>
      <c r="DSB32" s="1329"/>
      <c r="DSC32" s="1329"/>
      <c r="DSD32" s="1329"/>
      <c r="DSE32" s="1329"/>
      <c r="DSF32" s="1329"/>
      <c r="DSG32" s="1329"/>
      <c r="DSH32" s="1329"/>
      <c r="DSI32" s="1329"/>
      <c r="DSJ32" s="1329"/>
      <c r="DSK32" s="1329"/>
      <c r="DSL32" s="1329"/>
      <c r="DSM32" s="1329"/>
      <c r="DSN32" s="1329"/>
      <c r="DSO32" s="1329"/>
      <c r="DSP32" s="1329"/>
      <c r="DSQ32" s="1329"/>
      <c r="DSR32" s="1329"/>
      <c r="DSS32" s="1329"/>
      <c r="DST32" s="1329"/>
      <c r="DSU32" s="1329"/>
      <c r="DSV32" s="1329"/>
      <c r="DSW32" s="1329"/>
      <c r="DSX32" s="1329"/>
      <c r="DSY32" s="1329"/>
      <c r="DSZ32" s="1329"/>
      <c r="DTA32" s="1329"/>
      <c r="DTB32" s="1329"/>
      <c r="DTC32" s="1329"/>
      <c r="DTD32" s="1329"/>
      <c r="DTE32" s="1329"/>
      <c r="DTF32" s="1329"/>
      <c r="DTG32" s="1329"/>
      <c r="DTH32" s="1329"/>
      <c r="DTI32" s="1329"/>
      <c r="DTJ32" s="1329"/>
      <c r="DTK32" s="1329"/>
      <c r="DTL32" s="1329"/>
      <c r="DTM32" s="1329"/>
      <c r="DTN32" s="1329"/>
      <c r="DTO32" s="1329"/>
      <c r="DTP32" s="1329"/>
      <c r="DTQ32" s="1329"/>
      <c r="DTR32" s="1329"/>
      <c r="DTS32" s="1329"/>
      <c r="DTT32" s="1329"/>
      <c r="DTU32" s="1329"/>
      <c r="DTV32" s="1329"/>
      <c r="DTW32" s="1329"/>
      <c r="DTX32" s="1329"/>
      <c r="DTY32" s="1329"/>
      <c r="DTZ32" s="1329"/>
      <c r="DUA32" s="1329"/>
      <c r="DUB32" s="1329"/>
      <c r="DUC32" s="1329"/>
      <c r="DUD32" s="1329"/>
      <c r="DUE32" s="1329"/>
      <c r="DUF32" s="1329"/>
      <c r="DUG32" s="1329"/>
      <c r="DUH32" s="1329"/>
      <c r="DUI32" s="1329"/>
      <c r="DUJ32" s="1329"/>
      <c r="DUK32" s="1329"/>
      <c r="DUL32" s="1329"/>
      <c r="DUM32" s="1329"/>
      <c r="DUN32" s="1329"/>
      <c r="DUO32" s="1329"/>
      <c r="DUP32" s="1329"/>
      <c r="DUQ32" s="1329"/>
      <c r="DUR32" s="1329"/>
      <c r="DUS32" s="1329"/>
      <c r="DUT32" s="1329"/>
      <c r="DUU32" s="1329"/>
      <c r="DUV32" s="1329"/>
      <c r="DUW32" s="1329"/>
      <c r="DUX32" s="1329"/>
      <c r="DUY32" s="1329"/>
      <c r="DUZ32" s="1329"/>
      <c r="DVA32" s="1329"/>
      <c r="DVB32" s="1329"/>
      <c r="DVC32" s="1329"/>
      <c r="DVD32" s="1329"/>
      <c r="DVE32" s="1329"/>
      <c r="DVF32" s="1329"/>
      <c r="DVG32" s="1329"/>
      <c r="DVH32" s="1329"/>
      <c r="DVI32" s="1329"/>
      <c r="DVJ32" s="1329"/>
      <c r="DVK32" s="1329"/>
      <c r="DVL32" s="1329"/>
      <c r="DVM32" s="1329"/>
      <c r="DVN32" s="1329"/>
      <c r="DVO32" s="1329"/>
      <c r="DVP32" s="1329"/>
      <c r="DVQ32" s="1329"/>
      <c r="DVR32" s="1329"/>
      <c r="DVS32" s="1329"/>
      <c r="DVT32" s="1329"/>
      <c r="DVU32" s="1329"/>
      <c r="DVV32" s="1329"/>
      <c r="DVW32" s="1329"/>
      <c r="DVX32" s="1329"/>
      <c r="DVY32" s="1329"/>
      <c r="DVZ32" s="1329"/>
      <c r="DWA32" s="1329"/>
      <c r="DWB32" s="1329"/>
      <c r="DWC32" s="1329"/>
      <c r="DWD32" s="1329"/>
      <c r="DWE32" s="1329"/>
      <c r="DWF32" s="1329"/>
      <c r="DWG32" s="1329"/>
      <c r="DWH32" s="1329"/>
      <c r="DWI32" s="1329"/>
      <c r="DWJ32" s="1329"/>
      <c r="DWK32" s="1329"/>
      <c r="DWL32" s="1329"/>
      <c r="DWM32" s="1329"/>
      <c r="DWN32" s="1329"/>
      <c r="DWO32" s="1329"/>
      <c r="DWP32" s="1329"/>
      <c r="DWQ32" s="1329"/>
      <c r="DWR32" s="1329"/>
      <c r="DWS32" s="1329"/>
      <c r="DWT32" s="1329"/>
      <c r="DWU32" s="1329"/>
      <c r="DWV32" s="1329"/>
      <c r="DWW32" s="1329"/>
      <c r="DWX32" s="1329"/>
      <c r="DWY32" s="1329"/>
      <c r="DWZ32" s="1329"/>
      <c r="DXA32" s="1329"/>
      <c r="DXB32" s="1329"/>
      <c r="DXC32" s="1329"/>
      <c r="DXD32" s="1329"/>
      <c r="DXE32" s="1329"/>
      <c r="DXF32" s="1329"/>
      <c r="DXG32" s="1329"/>
      <c r="DXH32" s="1329"/>
      <c r="DXI32" s="1329"/>
      <c r="DXJ32" s="1329"/>
      <c r="DXK32" s="1329"/>
      <c r="DXL32" s="1329"/>
      <c r="DXM32" s="1329"/>
      <c r="DXN32" s="1329"/>
      <c r="DXO32" s="1329"/>
      <c r="DXP32" s="1329"/>
      <c r="DXQ32" s="1329"/>
      <c r="DXR32" s="1329"/>
      <c r="DXS32" s="1329"/>
      <c r="DXT32" s="1329"/>
      <c r="DXU32" s="1329"/>
      <c r="DXV32" s="1329"/>
      <c r="DXW32" s="1329"/>
      <c r="DXX32" s="1329"/>
      <c r="DXY32" s="1329"/>
      <c r="DXZ32" s="1329"/>
      <c r="DYA32" s="1329"/>
      <c r="DYB32" s="1329"/>
      <c r="DYC32" s="1329"/>
      <c r="DYD32" s="1329"/>
      <c r="DYE32" s="1329"/>
      <c r="DYF32" s="1329"/>
      <c r="DYG32" s="1329"/>
      <c r="DYH32" s="1329"/>
      <c r="DYI32" s="1329"/>
      <c r="DYJ32" s="1329"/>
      <c r="DYK32" s="1329"/>
      <c r="DYL32" s="1329"/>
      <c r="DYM32" s="1329"/>
      <c r="DYN32" s="1329"/>
      <c r="DYO32" s="1329"/>
      <c r="DYP32" s="1329"/>
      <c r="DYQ32" s="1329"/>
      <c r="DYR32" s="1329"/>
      <c r="DYS32" s="1329"/>
      <c r="DYT32" s="1329"/>
      <c r="DYU32" s="1329"/>
      <c r="DYV32" s="1329"/>
      <c r="DYW32" s="1329"/>
      <c r="DYX32" s="1329"/>
      <c r="DYY32" s="1329"/>
      <c r="DYZ32" s="1329"/>
      <c r="DZA32" s="1329"/>
      <c r="DZB32" s="1329"/>
      <c r="DZC32" s="1329"/>
      <c r="DZD32" s="1329"/>
      <c r="DZE32" s="1329"/>
      <c r="DZF32" s="1329"/>
      <c r="DZG32" s="1329"/>
      <c r="DZH32" s="1329"/>
      <c r="DZI32" s="1329"/>
      <c r="DZJ32" s="1329"/>
      <c r="DZK32" s="1329"/>
      <c r="DZL32" s="1329"/>
      <c r="DZM32" s="1329"/>
      <c r="DZN32" s="1329"/>
      <c r="DZO32" s="1329"/>
      <c r="DZP32" s="1329"/>
      <c r="DZQ32" s="1329"/>
      <c r="DZR32" s="1329"/>
      <c r="DZS32" s="1329"/>
      <c r="DZT32" s="1329"/>
      <c r="DZU32" s="1329"/>
      <c r="DZV32" s="1329"/>
      <c r="DZW32" s="1329"/>
      <c r="DZX32" s="1329"/>
      <c r="DZY32" s="1329"/>
      <c r="DZZ32" s="1329"/>
      <c r="EAA32" s="1329"/>
      <c r="EAB32" s="1329"/>
      <c r="EAC32" s="1329"/>
      <c r="EAD32" s="1329"/>
      <c r="EAE32" s="1329"/>
      <c r="EAF32" s="1329"/>
      <c r="EAG32" s="1329"/>
      <c r="EAH32" s="1329"/>
      <c r="EAI32" s="1329"/>
      <c r="EAJ32" s="1329"/>
      <c r="EAK32" s="1329"/>
      <c r="EAL32" s="1329"/>
      <c r="EAM32" s="1329"/>
      <c r="EAN32" s="1329"/>
      <c r="EAO32" s="1329"/>
      <c r="EAP32" s="1329"/>
      <c r="EAQ32" s="1329"/>
      <c r="EAR32" s="1329"/>
      <c r="EAS32" s="1329"/>
      <c r="EAT32" s="1329"/>
      <c r="EAU32" s="1329"/>
      <c r="EAV32" s="1329"/>
      <c r="EAW32" s="1329"/>
      <c r="EAX32" s="1329"/>
      <c r="EAY32" s="1329"/>
      <c r="EAZ32" s="1329"/>
      <c r="EBA32" s="1329"/>
      <c r="EBB32" s="1329"/>
      <c r="EBC32" s="1329"/>
      <c r="EBD32" s="1329"/>
      <c r="EBE32" s="1329"/>
      <c r="EBF32" s="1329"/>
      <c r="EBG32" s="1329"/>
      <c r="EBH32" s="1329"/>
      <c r="EBI32" s="1329"/>
      <c r="EBJ32" s="1329"/>
      <c r="EBK32" s="1329"/>
      <c r="EBL32" s="1329"/>
      <c r="EBM32" s="1329"/>
      <c r="EBN32" s="1329"/>
      <c r="EBO32" s="1329"/>
      <c r="EBP32" s="1329"/>
      <c r="EBQ32" s="1329"/>
      <c r="EBR32" s="1329"/>
      <c r="EBS32" s="1329"/>
      <c r="EBT32" s="1329"/>
      <c r="EBU32" s="1329"/>
      <c r="EBV32" s="1329"/>
      <c r="EBW32" s="1329"/>
      <c r="EBX32" s="1329"/>
      <c r="EBY32" s="1329"/>
      <c r="EBZ32" s="1329"/>
      <c r="ECA32" s="1329"/>
      <c r="ECB32" s="1329"/>
      <c r="ECC32" s="1329"/>
      <c r="ECD32" s="1329"/>
      <c r="ECE32" s="1329"/>
      <c r="ECF32" s="1329"/>
      <c r="ECG32" s="1329"/>
      <c r="ECH32" s="1329"/>
      <c r="ECI32" s="1329"/>
      <c r="ECJ32" s="1329"/>
      <c r="ECK32" s="1329"/>
      <c r="ECL32" s="1329"/>
      <c r="ECM32" s="1329"/>
      <c r="ECN32" s="1329"/>
      <c r="ECO32" s="1329"/>
      <c r="ECP32" s="1329"/>
      <c r="ECQ32" s="1329"/>
      <c r="ECR32" s="1329"/>
      <c r="ECS32" s="1329"/>
      <c r="ECT32" s="1329"/>
      <c r="ECU32" s="1329"/>
      <c r="ECV32" s="1329"/>
      <c r="ECW32" s="1329"/>
      <c r="ECX32" s="1329"/>
      <c r="ECY32" s="1329"/>
      <c r="ECZ32" s="1329"/>
      <c r="EDA32" s="1329"/>
      <c r="EDB32" s="1329"/>
      <c r="EDC32" s="1329"/>
      <c r="EDD32" s="1329"/>
      <c r="EDE32" s="1329"/>
      <c r="EDF32" s="1329"/>
      <c r="EDG32" s="1329"/>
      <c r="EDH32" s="1329"/>
      <c r="EDI32" s="1329"/>
      <c r="EDJ32" s="1329"/>
      <c r="EDK32" s="1329"/>
      <c r="EDL32" s="1329"/>
      <c r="EDM32" s="1329"/>
      <c r="EDN32" s="1329"/>
      <c r="EDO32" s="1329"/>
      <c r="EDP32" s="1329"/>
      <c r="EDQ32" s="1329"/>
      <c r="EDR32" s="1329"/>
      <c r="EDS32" s="1329"/>
      <c r="EDT32" s="1329"/>
      <c r="EDU32" s="1329"/>
      <c r="EDV32" s="1329"/>
      <c r="EDW32" s="1329"/>
      <c r="EDX32" s="1329"/>
      <c r="EDY32" s="1329"/>
      <c r="EDZ32" s="1329"/>
      <c r="EEA32" s="1329"/>
      <c r="EEB32" s="1329"/>
      <c r="EEC32" s="1329"/>
      <c r="EED32" s="1329"/>
      <c r="EEE32" s="1329"/>
      <c r="EEF32" s="1329"/>
      <c r="EEG32" s="1329"/>
      <c r="EEH32" s="1329"/>
      <c r="EEI32" s="1329"/>
      <c r="EEJ32" s="1329"/>
      <c r="EEK32" s="1329"/>
      <c r="EEL32" s="1329"/>
      <c r="EEM32" s="1329"/>
      <c r="EEN32" s="1329"/>
      <c r="EEO32" s="1329"/>
      <c r="EEP32" s="1329"/>
      <c r="EEQ32" s="1329"/>
      <c r="EER32" s="1329"/>
      <c r="EES32" s="1329"/>
      <c r="EET32" s="1329"/>
      <c r="EEU32" s="1329"/>
      <c r="EEV32" s="1329"/>
      <c r="EEW32" s="1329"/>
      <c r="EEX32" s="1329"/>
      <c r="EEY32" s="1329"/>
      <c r="EEZ32" s="1329"/>
      <c r="EFA32" s="1329"/>
      <c r="EFB32" s="1329"/>
      <c r="EFC32" s="1329"/>
      <c r="EFD32" s="1329"/>
      <c r="EFE32" s="1329"/>
      <c r="EFF32" s="1329"/>
      <c r="EFG32" s="1329"/>
      <c r="EFH32" s="1329"/>
      <c r="EFI32" s="1329"/>
      <c r="EFJ32" s="1329"/>
      <c r="EFK32" s="1329"/>
      <c r="EFL32" s="1329"/>
      <c r="EFM32" s="1329"/>
      <c r="EFN32" s="1329"/>
      <c r="EFO32" s="1329"/>
      <c r="EFP32" s="1329"/>
      <c r="EFQ32" s="1329"/>
      <c r="EFR32" s="1329"/>
      <c r="EFS32" s="1329"/>
      <c r="EFT32" s="1329"/>
      <c r="EFU32" s="1329"/>
      <c r="EFV32" s="1329"/>
      <c r="EFW32" s="1329"/>
      <c r="EFX32" s="1329"/>
      <c r="EFY32" s="1329"/>
      <c r="EFZ32" s="1329"/>
      <c r="EGA32" s="1329"/>
      <c r="EGB32" s="1329"/>
      <c r="EGC32" s="1329"/>
      <c r="EGD32" s="1329"/>
      <c r="EGE32" s="1329"/>
      <c r="EGF32" s="1329"/>
      <c r="EGG32" s="1329"/>
      <c r="EGH32" s="1329"/>
      <c r="EGI32" s="1329"/>
      <c r="EGJ32" s="1329"/>
      <c r="EGK32" s="1329"/>
      <c r="EGL32" s="1329"/>
      <c r="EGM32" s="1329"/>
      <c r="EGN32" s="1329"/>
      <c r="EGO32" s="1329"/>
      <c r="EGP32" s="1329"/>
      <c r="EGQ32" s="1329"/>
      <c r="EGR32" s="1329"/>
      <c r="EGS32" s="1329"/>
      <c r="EGT32" s="1329"/>
      <c r="EGU32" s="1329"/>
      <c r="EGV32" s="1329"/>
      <c r="EGW32" s="1329"/>
      <c r="EGX32" s="1329"/>
      <c r="EGY32" s="1329"/>
      <c r="EGZ32" s="1329"/>
      <c r="EHA32" s="1329"/>
      <c r="EHB32" s="1329"/>
      <c r="EHC32" s="1329"/>
      <c r="EHD32" s="1329"/>
      <c r="EHE32" s="1329"/>
      <c r="EHF32" s="1329"/>
      <c r="EHG32" s="1329"/>
      <c r="EHH32" s="1329"/>
      <c r="EHI32" s="1329"/>
      <c r="EHJ32" s="1329"/>
      <c r="EHK32" s="1329"/>
      <c r="EHL32" s="1329"/>
      <c r="EHM32" s="1329"/>
      <c r="EHN32" s="1329"/>
      <c r="EHO32" s="1329"/>
      <c r="EHP32" s="1329"/>
      <c r="EHQ32" s="1329"/>
      <c r="EHR32" s="1329"/>
      <c r="EHS32" s="1329"/>
      <c r="EHT32" s="1329"/>
      <c r="EHU32" s="1329"/>
      <c r="EHV32" s="1329"/>
      <c r="EHW32" s="1329"/>
      <c r="EHX32" s="1329"/>
      <c r="EHY32" s="1329"/>
      <c r="EHZ32" s="1329"/>
      <c r="EIA32" s="1329"/>
      <c r="EIB32" s="1329"/>
      <c r="EIC32" s="1329"/>
      <c r="EID32" s="1329"/>
      <c r="EIE32" s="1329"/>
      <c r="EIF32" s="1329"/>
      <c r="EIG32" s="1329"/>
      <c r="EIH32" s="1329"/>
      <c r="EII32" s="1329"/>
      <c r="EIJ32" s="1329"/>
      <c r="EIK32" s="1329"/>
      <c r="EIL32" s="1329"/>
      <c r="EIM32" s="1329"/>
      <c r="EIN32" s="1329"/>
      <c r="EIO32" s="1329"/>
      <c r="EIP32" s="1329"/>
      <c r="EIQ32" s="1329"/>
      <c r="EIR32" s="1329"/>
      <c r="EIS32" s="1329"/>
      <c r="EIT32" s="1329"/>
      <c r="EIU32" s="1329"/>
      <c r="EIV32" s="1329"/>
      <c r="EIW32" s="1329"/>
      <c r="EIX32" s="1329"/>
      <c r="EIY32" s="1329"/>
      <c r="EIZ32" s="1329"/>
      <c r="EJA32" s="1329"/>
      <c r="EJB32" s="1329"/>
      <c r="EJC32" s="1329"/>
      <c r="EJD32" s="1329"/>
      <c r="EJE32" s="1329"/>
      <c r="EJF32" s="1329"/>
      <c r="EJG32" s="1329"/>
      <c r="EJH32" s="1329"/>
      <c r="EJI32" s="1329"/>
      <c r="EJJ32" s="1329"/>
      <c r="EJK32" s="1329"/>
      <c r="EJL32" s="1329"/>
      <c r="EJM32" s="1329"/>
      <c r="EJN32" s="1329"/>
      <c r="EJO32" s="1329"/>
      <c r="EJP32" s="1329"/>
      <c r="EJQ32" s="1329"/>
      <c r="EJR32" s="1329"/>
      <c r="EJS32" s="1329"/>
      <c r="EJT32" s="1329"/>
      <c r="EJU32" s="1329"/>
      <c r="EJV32" s="1329"/>
      <c r="EJW32" s="1329"/>
      <c r="EJX32" s="1329"/>
      <c r="EJY32" s="1329"/>
      <c r="EJZ32" s="1329"/>
      <c r="EKA32" s="1329"/>
      <c r="EKB32" s="1329"/>
      <c r="EKC32" s="1329"/>
      <c r="EKD32" s="1329"/>
      <c r="EKE32" s="1329"/>
      <c r="EKF32" s="1329"/>
      <c r="EKG32" s="1329"/>
      <c r="EKH32" s="1329"/>
      <c r="EKI32" s="1329"/>
      <c r="EKJ32" s="1329"/>
      <c r="EKK32" s="1329"/>
      <c r="EKL32" s="1329"/>
      <c r="EKM32" s="1329"/>
      <c r="EKN32" s="1329"/>
      <c r="EKO32" s="1329"/>
      <c r="EKP32" s="1329"/>
      <c r="EKQ32" s="1329"/>
      <c r="EKR32" s="1329"/>
      <c r="EKS32" s="1329"/>
      <c r="EKT32" s="1329"/>
      <c r="EKU32" s="1329"/>
      <c r="EKV32" s="1329"/>
      <c r="EKW32" s="1329"/>
      <c r="EKX32" s="1329"/>
      <c r="EKY32" s="1329"/>
      <c r="EKZ32" s="1329"/>
      <c r="ELA32" s="1329"/>
      <c r="ELB32" s="1329"/>
      <c r="ELC32" s="1329"/>
      <c r="ELD32" s="1329"/>
      <c r="ELE32" s="1329"/>
      <c r="ELF32" s="1329"/>
      <c r="ELG32" s="1329"/>
      <c r="ELH32" s="1329"/>
      <c r="ELI32" s="1329"/>
      <c r="ELJ32" s="1329"/>
      <c r="ELK32" s="1329"/>
      <c r="ELL32" s="1329"/>
      <c r="ELM32" s="1329"/>
      <c r="ELN32" s="1329"/>
      <c r="ELO32" s="1329"/>
      <c r="ELP32" s="1329"/>
      <c r="ELQ32" s="1329"/>
      <c r="ELR32" s="1329"/>
      <c r="ELS32" s="1329"/>
      <c r="ELT32" s="1329"/>
      <c r="ELU32" s="1329"/>
      <c r="ELV32" s="1329"/>
      <c r="ELW32" s="1329"/>
      <c r="ELX32" s="1329"/>
      <c r="ELY32" s="1329"/>
      <c r="ELZ32" s="1329"/>
      <c r="EMA32" s="1329"/>
      <c r="EMB32" s="1329"/>
      <c r="EMC32" s="1329"/>
      <c r="EMD32" s="1329"/>
      <c r="EME32" s="1329"/>
      <c r="EMF32" s="1329"/>
      <c r="EMG32" s="1329"/>
      <c r="EMH32" s="1329"/>
      <c r="EMI32" s="1329"/>
      <c r="EMJ32" s="1329"/>
      <c r="EMK32" s="1329"/>
      <c r="EML32" s="1329"/>
      <c r="EMM32" s="1329"/>
      <c r="EMN32" s="1329"/>
      <c r="EMO32" s="1329"/>
      <c r="EMP32" s="1329"/>
      <c r="EMQ32" s="1329"/>
      <c r="EMR32" s="1329"/>
      <c r="EMS32" s="1329"/>
      <c r="EMT32" s="1329"/>
      <c r="EMU32" s="1329"/>
      <c r="EMV32" s="1329"/>
      <c r="EMW32" s="1329"/>
      <c r="EMX32" s="1329"/>
      <c r="EMY32" s="1329"/>
      <c r="EMZ32" s="1329"/>
      <c r="ENA32" s="1329"/>
      <c r="ENB32" s="1329"/>
      <c r="ENC32" s="1329"/>
      <c r="END32" s="1329"/>
      <c r="ENE32" s="1329"/>
      <c r="ENF32" s="1329"/>
      <c r="ENG32" s="1329"/>
      <c r="ENH32" s="1329"/>
      <c r="ENI32" s="1329"/>
      <c r="ENJ32" s="1329"/>
      <c r="ENK32" s="1329"/>
      <c r="ENL32" s="1329"/>
      <c r="ENM32" s="1329"/>
      <c r="ENN32" s="1329"/>
      <c r="ENO32" s="1329"/>
      <c r="ENP32" s="1329"/>
      <c r="ENQ32" s="1329"/>
      <c r="ENR32" s="1329"/>
      <c r="ENS32" s="1329"/>
      <c r="ENT32" s="1329"/>
      <c r="ENU32" s="1329"/>
      <c r="ENV32" s="1329"/>
      <c r="ENW32" s="1329"/>
      <c r="ENX32" s="1329"/>
      <c r="ENY32" s="1329"/>
      <c r="ENZ32" s="1329"/>
      <c r="EOA32" s="1329"/>
      <c r="EOB32" s="1329"/>
      <c r="EOC32" s="1329"/>
      <c r="EOD32" s="1329"/>
      <c r="EOE32" s="1329"/>
      <c r="EOF32" s="1329"/>
      <c r="EOG32" s="1329"/>
      <c r="EOH32" s="1329"/>
      <c r="EOI32" s="1329"/>
      <c r="EOJ32" s="1329"/>
      <c r="EOK32" s="1329"/>
      <c r="EOL32" s="1329"/>
      <c r="EOM32" s="1329"/>
      <c r="EON32" s="1329"/>
      <c r="EOO32" s="1329"/>
      <c r="EOP32" s="1329"/>
      <c r="EOQ32" s="1329"/>
      <c r="EOR32" s="1329"/>
      <c r="EOS32" s="1329"/>
      <c r="EOT32" s="1329"/>
      <c r="EOU32" s="1329"/>
      <c r="EOV32" s="1329"/>
      <c r="EOW32" s="1329"/>
      <c r="EOX32" s="1329"/>
      <c r="EOY32" s="1329"/>
      <c r="EOZ32" s="1329"/>
      <c r="EPA32" s="1329"/>
      <c r="EPB32" s="1329"/>
      <c r="EPC32" s="1329"/>
      <c r="EPD32" s="1329"/>
      <c r="EPE32" s="1329"/>
      <c r="EPF32" s="1329"/>
      <c r="EPG32" s="1329"/>
      <c r="EPH32" s="1329"/>
      <c r="EPI32" s="1329"/>
      <c r="EPJ32" s="1329"/>
      <c r="EPK32" s="1329"/>
      <c r="EPL32" s="1329"/>
      <c r="EPM32" s="1329"/>
      <c r="EPN32" s="1329"/>
      <c r="EPO32" s="1329"/>
      <c r="EPP32" s="1329"/>
      <c r="EPQ32" s="1329"/>
      <c r="EPR32" s="1329"/>
      <c r="EPS32" s="1329"/>
      <c r="EPT32" s="1329"/>
      <c r="EPU32" s="1329"/>
      <c r="EPV32" s="1329"/>
      <c r="EPW32" s="1329"/>
      <c r="EPX32" s="1329"/>
      <c r="EPY32" s="1329"/>
      <c r="EPZ32" s="1329"/>
      <c r="EQA32" s="1329"/>
      <c r="EQB32" s="1329"/>
      <c r="EQC32" s="1329"/>
      <c r="EQD32" s="1329"/>
      <c r="EQE32" s="1329"/>
      <c r="EQF32" s="1329"/>
      <c r="EQG32" s="1329"/>
      <c r="EQH32" s="1329"/>
      <c r="EQI32" s="1329"/>
      <c r="EQJ32" s="1329"/>
      <c r="EQK32" s="1329"/>
      <c r="EQL32" s="1329"/>
      <c r="EQM32" s="1329"/>
      <c r="EQN32" s="1329"/>
      <c r="EQO32" s="1329"/>
      <c r="EQP32" s="1329"/>
      <c r="EQQ32" s="1329"/>
      <c r="EQR32" s="1329"/>
      <c r="EQS32" s="1329"/>
      <c r="EQT32" s="1329"/>
      <c r="EQU32" s="1329"/>
      <c r="EQV32" s="1329"/>
      <c r="EQW32" s="1329"/>
      <c r="EQX32" s="1329"/>
      <c r="EQY32" s="1329"/>
      <c r="EQZ32" s="1329"/>
      <c r="ERA32" s="1329"/>
      <c r="ERB32" s="1329"/>
      <c r="ERC32" s="1329"/>
      <c r="ERD32" s="1329"/>
      <c r="ERE32" s="1329"/>
      <c r="ERF32" s="1329"/>
      <c r="ERG32" s="1329"/>
      <c r="ERH32" s="1329"/>
      <c r="ERI32" s="1329"/>
      <c r="ERJ32" s="1329"/>
      <c r="ERK32" s="1329"/>
      <c r="ERL32" s="1329"/>
      <c r="ERM32" s="1329"/>
      <c r="ERN32" s="1329"/>
      <c r="ERO32" s="1329"/>
      <c r="ERP32" s="1329"/>
      <c r="ERQ32" s="1329"/>
      <c r="ERR32" s="1329"/>
      <c r="ERS32" s="1329"/>
      <c r="ERT32" s="1329"/>
      <c r="ERU32" s="1329"/>
      <c r="ERV32" s="1329"/>
      <c r="ERW32" s="1329"/>
      <c r="ERX32" s="1329"/>
      <c r="ERY32" s="1329"/>
      <c r="ERZ32" s="1329"/>
      <c r="ESA32" s="1329"/>
      <c r="ESB32" s="1329"/>
      <c r="ESC32" s="1329"/>
      <c r="ESD32" s="1329"/>
      <c r="ESE32" s="1329"/>
      <c r="ESF32" s="1329"/>
      <c r="ESG32" s="1329"/>
      <c r="ESH32" s="1329"/>
      <c r="ESI32" s="1329"/>
      <c r="ESJ32" s="1329"/>
      <c r="ESK32" s="1329"/>
      <c r="ESL32" s="1329"/>
      <c r="ESM32" s="1329"/>
      <c r="ESN32" s="1329"/>
      <c r="ESO32" s="1329"/>
      <c r="ESP32" s="1329"/>
      <c r="ESQ32" s="1329"/>
      <c r="ESR32" s="1329"/>
      <c r="ESS32" s="1329"/>
      <c r="EST32" s="1329"/>
      <c r="ESU32" s="1329"/>
      <c r="ESV32" s="1329"/>
      <c r="ESW32" s="1329"/>
      <c r="ESX32" s="1329"/>
      <c r="ESY32" s="1329"/>
      <c r="ESZ32" s="1329"/>
      <c r="ETA32" s="1329"/>
      <c r="ETB32" s="1329"/>
      <c r="ETC32" s="1329"/>
      <c r="ETD32" s="1329"/>
      <c r="ETE32" s="1329"/>
      <c r="ETF32" s="1329"/>
      <c r="ETG32" s="1329"/>
      <c r="ETH32" s="1329"/>
      <c r="ETI32" s="1329"/>
      <c r="ETJ32" s="1329"/>
      <c r="ETK32" s="1329"/>
      <c r="ETL32" s="1329"/>
      <c r="ETM32" s="1329"/>
      <c r="ETN32" s="1329"/>
      <c r="ETO32" s="1329"/>
      <c r="ETP32" s="1329"/>
      <c r="ETQ32" s="1329"/>
      <c r="ETR32" s="1329"/>
      <c r="ETS32" s="1329"/>
      <c r="ETT32" s="1329"/>
      <c r="ETU32" s="1329"/>
      <c r="ETV32" s="1329"/>
      <c r="ETW32" s="1329"/>
      <c r="ETX32" s="1329"/>
      <c r="ETY32" s="1329"/>
      <c r="ETZ32" s="1329"/>
      <c r="EUA32" s="1329"/>
      <c r="EUB32" s="1329"/>
      <c r="EUC32" s="1329"/>
      <c r="EUD32" s="1329"/>
      <c r="EUE32" s="1329"/>
      <c r="EUF32" s="1329"/>
      <c r="EUG32" s="1329"/>
      <c r="EUH32" s="1329"/>
      <c r="EUI32" s="1329"/>
      <c r="EUJ32" s="1329"/>
      <c r="EUK32" s="1329"/>
      <c r="EUL32" s="1329"/>
      <c r="EUM32" s="1329"/>
      <c r="EUN32" s="1329"/>
      <c r="EUO32" s="1329"/>
      <c r="EUP32" s="1329"/>
      <c r="EUQ32" s="1329"/>
      <c r="EUR32" s="1329"/>
      <c r="EUS32" s="1329"/>
      <c r="EUT32" s="1329"/>
      <c r="EUU32" s="1329"/>
      <c r="EUV32" s="1329"/>
      <c r="EUW32" s="1329"/>
      <c r="EUX32" s="1329"/>
      <c r="EUY32" s="1329"/>
      <c r="EUZ32" s="1329"/>
      <c r="EVA32" s="1329"/>
      <c r="EVB32" s="1329"/>
      <c r="EVC32" s="1329"/>
      <c r="EVD32" s="1329"/>
      <c r="EVE32" s="1329"/>
      <c r="EVF32" s="1329"/>
      <c r="EVG32" s="1329"/>
      <c r="EVH32" s="1329"/>
      <c r="EVI32" s="1329"/>
      <c r="EVJ32" s="1329"/>
      <c r="EVK32" s="1329"/>
      <c r="EVL32" s="1329"/>
      <c r="EVM32" s="1329"/>
      <c r="EVN32" s="1329"/>
      <c r="EVO32" s="1329"/>
      <c r="EVP32" s="1329"/>
      <c r="EVQ32" s="1329"/>
      <c r="EVR32" s="1329"/>
      <c r="EVS32" s="1329"/>
      <c r="EVT32" s="1329"/>
      <c r="EVU32" s="1329"/>
      <c r="EVV32" s="1329"/>
      <c r="EVW32" s="1329"/>
      <c r="EVX32" s="1329"/>
      <c r="EVY32" s="1329"/>
      <c r="EVZ32" s="1329"/>
      <c r="EWA32" s="1329"/>
      <c r="EWB32" s="1329"/>
      <c r="EWC32" s="1329"/>
      <c r="EWD32" s="1329"/>
      <c r="EWE32" s="1329"/>
      <c r="EWF32" s="1329"/>
      <c r="EWG32" s="1329"/>
      <c r="EWH32" s="1329"/>
      <c r="EWI32" s="1329"/>
      <c r="EWJ32" s="1329"/>
      <c r="EWK32" s="1329"/>
      <c r="EWL32" s="1329"/>
      <c r="EWM32" s="1329"/>
      <c r="EWN32" s="1329"/>
      <c r="EWO32" s="1329"/>
      <c r="EWP32" s="1329"/>
      <c r="EWQ32" s="1329"/>
      <c r="EWR32" s="1329"/>
      <c r="EWS32" s="1329"/>
      <c r="EWT32" s="1329"/>
      <c r="EWU32" s="1329"/>
      <c r="EWV32" s="1329"/>
      <c r="EWW32" s="1329"/>
      <c r="EWX32" s="1329"/>
      <c r="EWY32" s="1329"/>
      <c r="EWZ32" s="1329"/>
      <c r="EXA32" s="1329"/>
      <c r="EXB32" s="1329"/>
      <c r="EXC32" s="1329"/>
      <c r="EXD32" s="1329"/>
      <c r="EXE32" s="1329"/>
      <c r="EXF32" s="1329"/>
      <c r="EXG32" s="1329"/>
      <c r="EXH32" s="1329"/>
      <c r="EXI32" s="1329"/>
      <c r="EXJ32" s="1329"/>
      <c r="EXK32" s="1329"/>
      <c r="EXL32" s="1329"/>
      <c r="EXM32" s="1329"/>
      <c r="EXN32" s="1329"/>
      <c r="EXO32" s="1329"/>
      <c r="EXP32" s="1329"/>
      <c r="EXQ32" s="1329"/>
      <c r="EXR32" s="1329"/>
      <c r="EXS32" s="1329"/>
      <c r="EXT32" s="1329"/>
      <c r="EXU32" s="1329"/>
      <c r="EXV32" s="1329"/>
      <c r="EXW32" s="1329"/>
      <c r="EXX32" s="1329"/>
      <c r="EXY32" s="1329"/>
      <c r="EXZ32" s="1329"/>
      <c r="EYA32" s="1329"/>
      <c r="EYB32" s="1329"/>
      <c r="EYC32" s="1329"/>
      <c r="EYD32" s="1329"/>
      <c r="EYE32" s="1329"/>
      <c r="EYF32" s="1329"/>
      <c r="EYG32" s="1329"/>
      <c r="EYH32" s="1329"/>
      <c r="EYI32" s="1329"/>
      <c r="EYJ32" s="1329"/>
      <c r="EYK32" s="1329"/>
      <c r="EYL32" s="1329"/>
      <c r="EYM32" s="1329"/>
      <c r="EYN32" s="1329"/>
      <c r="EYO32" s="1329"/>
      <c r="EYP32" s="1329"/>
      <c r="EYQ32" s="1329"/>
      <c r="EYR32" s="1329"/>
      <c r="EYS32" s="1329"/>
      <c r="EYT32" s="1329"/>
      <c r="EYU32" s="1329"/>
      <c r="EYV32" s="1329"/>
      <c r="EYW32" s="1329"/>
      <c r="EYX32" s="1329"/>
      <c r="EYY32" s="1329"/>
      <c r="EYZ32" s="1329"/>
      <c r="EZA32" s="1329"/>
      <c r="EZB32" s="1329"/>
      <c r="EZC32" s="1329"/>
      <c r="EZD32" s="1329"/>
      <c r="EZE32" s="1329"/>
      <c r="EZF32" s="1329"/>
      <c r="EZG32" s="1329"/>
      <c r="EZH32" s="1329"/>
      <c r="EZI32" s="1329"/>
      <c r="EZJ32" s="1329"/>
      <c r="EZK32" s="1329"/>
      <c r="EZL32" s="1329"/>
      <c r="EZM32" s="1329"/>
      <c r="EZN32" s="1329"/>
      <c r="EZO32" s="1329"/>
      <c r="EZP32" s="1329"/>
      <c r="EZQ32" s="1329"/>
      <c r="EZR32" s="1329"/>
      <c r="EZS32" s="1329"/>
      <c r="EZT32" s="1329"/>
      <c r="EZU32" s="1329"/>
      <c r="EZV32" s="1329"/>
      <c r="EZW32" s="1329"/>
      <c r="EZX32" s="1329"/>
      <c r="EZY32" s="1329"/>
      <c r="EZZ32" s="1329"/>
      <c r="FAA32" s="1329"/>
      <c r="FAB32" s="1329"/>
      <c r="FAC32" s="1329"/>
      <c r="FAD32" s="1329"/>
      <c r="FAE32" s="1329"/>
      <c r="FAF32" s="1329"/>
      <c r="FAG32" s="1329"/>
      <c r="FAH32" s="1329"/>
      <c r="FAI32" s="1329"/>
      <c r="FAJ32" s="1329"/>
      <c r="FAK32" s="1329"/>
      <c r="FAL32" s="1329"/>
      <c r="FAM32" s="1329"/>
      <c r="FAN32" s="1329"/>
      <c r="FAO32" s="1329"/>
      <c r="FAP32" s="1329"/>
      <c r="FAQ32" s="1329"/>
      <c r="FAR32" s="1329"/>
      <c r="FAS32" s="1329"/>
      <c r="FAT32" s="1329"/>
      <c r="FAU32" s="1329"/>
      <c r="FAV32" s="1329"/>
      <c r="FAW32" s="1329"/>
      <c r="FAX32" s="1329"/>
      <c r="FAY32" s="1329"/>
      <c r="FAZ32" s="1329"/>
      <c r="FBA32" s="1329"/>
      <c r="FBB32" s="1329"/>
      <c r="FBC32" s="1329"/>
      <c r="FBD32" s="1329"/>
      <c r="FBE32" s="1329"/>
      <c r="FBF32" s="1329"/>
      <c r="FBG32" s="1329"/>
      <c r="FBH32" s="1329"/>
      <c r="FBI32" s="1329"/>
      <c r="FBJ32" s="1329"/>
      <c r="FBK32" s="1329"/>
      <c r="FBL32" s="1329"/>
      <c r="FBM32" s="1329"/>
      <c r="FBN32" s="1329"/>
      <c r="FBO32" s="1329"/>
      <c r="FBP32" s="1329"/>
      <c r="FBQ32" s="1329"/>
      <c r="FBR32" s="1329"/>
      <c r="FBS32" s="1329"/>
      <c r="FBT32" s="1329"/>
      <c r="FBU32" s="1329"/>
      <c r="FBV32" s="1329"/>
      <c r="FBW32" s="1329"/>
      <c r="FBX32" s="1329"/>
      <c r="FBY32" s="1329"/>
      <c r="FBZ32" s="1329"/>
      <c r="FCA32" s="1329"/>
      <c r="FCB32" s="1329"/>
      <c r="FCC32" s="1329"/>
      <c r="FCD32" s="1329"/>
      <c r="FCE32" s="1329"/>
      <c r="FCF32" s="1329"/>
      <c r="FCG32" s="1329"/>
      <c r="FCH32" s="1329"/>
      <c r="FCI32" s="1329"/>
      <c r="FCJ32" s="1329"/>
      <c r="FCK32" s="1329"/>
      <c r="FCL32" s="1329"/>
      <c r="FCM32" s="1329"/>
      <c r="FCN32" s="1329"/>
      <c r="FCO32" s="1329"/>
      <c r="FCP32" s="1329"/>
      <c r="FCQ32" s="1329"/>
      <c r="FCR32" s="1329"/>
      <c r="FCS32" s="1329"/>
      <c r="FCT32" s="1329"/>
      <c r="FCU32" s="1329"/>
      <c r="FCV32" s="1329"/>
      <c r="FCW32" s="1329"/>
      <c r="FCX32" s="1329"/>
      <c r="FCY32" s="1329"/>
      <c r="FCZ32" s="1329"/>
      <c r="FDA32" s="1329"/>
      <c r="FDB32" s="1329"/>
      <c r="FDC32" s="1329"/>
      <c r="FDD32" s="1329"/>
      <c r="FDE32" s="1329"/>
      <c r="FDF32" s="1329"/>
      <c r="FDG32" s="1329"/>
      <c r="FDH32" s="1329"/>
      <c r="FDI32" s="1329"/>
      <c r="FDJ32" s="1329"/>
      <c r="FDK32" s="1329"/>
      <c r="FDL32" s="1329"/>
      <c r="FDM32" s="1329"/>
      <c r="FDN32" s="1329"/>
      <c r="FDO32" s="1329"/>
      <c r="FDP32" s="1329"/>
      <c r="FDQ32" s="1329"/>
      <c r="FDR32" s="1329"/>
      <c r="FDS32" s="1329"/>
      <c r="FDT32" s="1329"/>
      <c r="FDU32" s="1329"/>
      <c r="FDV32" s="1329"/>
      <c r="FDW32" s="1329"/>
      <c r="FDX32" s="1329"/>
      <c r="FDY32" s="1329"/>
      <c r="FDZ32" s="1329"/>
      <c r="FEA32" s="1329"/>
      <c r="FEB32" s="1329"/>
      <c r="FEC32" s="1329"/>
      <c r="FED32" s="1329"/>
      <c r="FEE32" s="1329"/>
      <c r="FEF32" s="1329"/>
      <c r="FEG32" s="1329"/>
      <c r="FEH32" s="1329"/>
      <c r="FEI32" s="1329"/>
      <c r="FEJ32" s="1329"/>
      <c r="FEK32" s="1329"/>
      <c r="FEL32" s="1329"/>
      <c r="FEM32" s="1329"/>
      <c r="FEN32" s="1329"/>
      <c r="FEO32" s="1329"/>
      <c r="FEP32" s="1329"/>
      <c r="FEQ32" s="1329"/>
      <c r="FER32" s="1329"/>
      <c r="FES32" s="1329"/>
      <c r="FET32" s="1329"/>
      <c r="FEU32" s="1329"/>
      <c r="FEV32" s="1329"/>
      <c r="FEW32" s="1329"/>
      <c r="FEX32" s="1329"/>
      <c r="FEY32" s="1329"/>
      <c r="FEZ32" s="1329"/>
      <c r="FFA32" s="1329"/>
      <c r="FFB32" s="1329"/>
      <c r="FFC32" s="1329"/>
      <c r="FFD32" s="1329"/>
      <c r="FFE32" s="1329"/>
      <c r="FFF32" s="1329"/>
      <c r="FFG32" s="1329"/>
      <c r="FFH32" s="1329"/>
      <c r="FFI32" s="1329"/>
      <c r="FFJ32" s="1329"/>
      <c r="FFK32" s="1329"/>
      <c r="FFL32" s="1329"/>
      <c r="FFM32" s="1329"/>
      <c r="FFN32" s="1329"/>
      <c r="FFO32" s="1329"/>
      <c r="FFP32" s="1329"/>
      <c r="FFQ32" s="1329"/>
      <c r="FFR32" s="1329"/>
      <c r="FFS32" s="1329"/>
      <c r="FFT32" s="1329"/>
      <c r="FFU32" s="1329"/>
      <c r="FFV32" s="1329"/>
      <c r="FFW32" s="1329"/>
      <c r="FFX32" s="1329"/>
      <c r="FFY32" s="1329"/>
      <c r="FFZ32" s="1329"/>
      <c r="FGA32" s="1329"/>
      <c r="FGB32" s="1329"/>
      <c r="FGC32" s="1329"/>
      <c r="FGD32" s="1329"/>
      <c r="FGE32" s="1329"/>
      <c r="FGF32" s="1329"/>
      <c r="FGG32" s="1329"/>
      <c r="FGH32" s="1329"/>
      <c r="FGI32" s="1329"/>
      <c r="FGJ32" s="1329"/>
      <c r="FGK32" s="1329"/>
      <c r="FGL32" s="1329"/>
      <c r="FGM32" s="1329"/>
      <c r="FGN32" s="1329"/>
      <c r="FGO32" s="1329"/>
      <c r="FGP32" s="1329"/>
      <c r="FGQ32" s="1329"/>
      <c r="FGR32" s="1329"/>
      <c r="FGS32" s="1329"/>
      <c r="FGT32" s="1329"/>
      <c r="FGU32" s="1329"/>
      <c r="FGV32" s="1329"/>
      <c r="FGW32" s="1329"/>
      <c r="FGX32" s="1329"/>
      <c r="FGY32" s="1329"/>
      <c r="FGZ32" s="1329"/>
      <c r="FHA32" s="1329"/>
      <c r="FHB32" s="1329"/>
      <c r="FHC32" s="1329"/>
      <c r="FHD32" s="1329"/>
      <c r="FHE32" s="1329"/>
      <c r="FHF32" s="1329"/>
      <c r="FHG32" s="1329"/>
      <c r="FHH32" s="1329"/>
      <c r="FHI32" s="1329"/>
      <c r="FHJ32" s="1329"/>
      <c r="FHK32" s="1329"/>
      <c r="FHL32" s="1329"/>
      <c r="FHM32" s="1329"/>
      <c r="FHN32" s="1329"/>
      <c r="FHO32" s="1329"/>
      <c r="FHP32" s="1329"/>
      <c r="FHQ32" s="1329"/>
      <c r="FHR32" s="1329"/>
      <c r="FHS32" s="1329"/>
      <c r="FHT32" s="1329"/>
      <c r="FHU32" s="1329"/>
      <c r="FHV32" s="1329"/>
      <c r="FHW32" s="1329"/>
      <c r="FHX32" s="1329"/>
      <c r="FHY32" s="1329"/>
      <c r="FHZ32" s="1329"/>
      <c r="FIA32" s="1329"/>
      <c r="FIB32" s="1329"/>
      <c r="FIC32" s="1329"/>
      <c r="FID32" s="1329"/>
      <c r="FIE32" s="1329"/>
      <c r="FIF32" s="1329"/>
      <c r="FIG32" s="1329"/>
      <c r="FIH32" s="1329"/>
      <c r="FII32" s="1329"/>
      <c r="FIJ32" s="1329"/>
      <c r="FIK32" s="1329"/>
      <c r="FIL32" s="1329"/>
      <c r="FIM32" s="1329"/>
      <c r="FIN32" s="1329"/>
      <c r="FIO32" s="1329"/>
      <c r="FIP32" s="1329"/>
      <c r="FIQ32" s="1329"/>
      <c r="FIR32" s="1329"/>
      <c r="FIS32" s="1329"/>
      <c r="FIT32" s="1329"/>
      <c r="FIU32" s="1329"/>
      <c r="FIV32" s="1329"/>
      <c r="FIW32" s="1329"/>
      <c r="FIX32" s="1329"/>
      <c r="FIY32" s="1329"/>
      <c r="FIZ32" s="1329"/>
      <c r="FJA32" s="1329"/>
      <c r="FJB32" s="1329"/>
      <c r="FJC32" s="1329"/>
      <c r="FJD32" s="1329"/>
      <c r="FJE32" s="1329"/>
      <c r="FJF32" s="1329"/>
      <c r="FJG32" s="1329"/>
      <c r="FJH32" s="1329"/>
      <c r="FJI32" s="1329"/>
      <c r="FJJ32" s="1329"/>
      <c r="FJK32" s="1329"/>
      <c r="FJL32" s="1329"/>
      <c r="FJM32" s="1329"/>
      <c r="FJN32" s="1329"/>
      <c r="FJO32" s="1329"/>
      <c r="FJP32" s="1329"/>
      <c r="FJQ32" s="1329"/>
      <c r="FJR32" s="1329"/>
      <c r="FJS32" s="1329"/>
      <c r="FJT32" s="1329"/>
      <c r="FJU32" s="1329"/>
      <c r="FJV32" s="1329"/>
      <c r="FJW32" s="1329"/>
      <c r="FJX32" s="1329"/>
      <c r="FJY32" s="1329"/>
      <c r="FJZ32" s="1329"/>
      <c r="FKA32" s="1329"/>
      <c r="FKB32" s="1329"/>
      <c r="FKC32" s="1329"/>
      <c r="FKD32" s="1329"/>
      <c r="FKE32" s="1329"/>
      <c r="FKF32" s="1329"/>
      <c r="FKG32" s="1329"/>
      <c r="FKH32" s="1329"/>
      <c r="FKI32" s="1329"/>
      <c r="FKJ32" s="1329"/>
      <c r="FKK32" s="1329"/>
      <c r="FKL32" s="1329"/>
      <c r="FKM32" s="1329"/>
      <c r="FKN32" s="1329"/>
      <c r="FKO32" s="1329"/>
      <c r="FKP32" s="1329"/>
      <c r="FKQ32" s="1329"/>
      <c r="FKR32" s="1329"/>
      <c r="FKS32" s="1329"/>
      <c r="FKT32" s="1329"/>
      <c r="FKU32" s="1329"/>
      <c r="FKV32" s="1329"/>
      <c r="FKW32" s="1329"/>
      <c r="FKX32" s="1329"/>
      <c r="FKY32" s="1329"/>
      <c r="FKZ32" s="1329"/>
      <c r="FLA32" s="1329"/>
      <c r="FLB32" s="1329"/>
      <c r="FLC32" s="1329"/>
      <c r="FLD32" s="1329"/>
      <c r="FLE32" s="1329"/>
      <c r="FLF32" s="1329"/>
      <c r="FLG32" s="1329"/>
      <c r="FLH32" s="1329"/>
      <c r="FLI32" s="1329"/>
      <c r="FLJ32" s="1329"/>
      <c r="FLK32" s="1329"/>
      <c r="FLL32" s="1329"/>
      <c r="FLM32" s="1329"/>
      <c r="FLN32" s="1329"/>
      <c r="FLO32" s="1329"/>
      <c r="FLP32" s="1329"/>
      <c r="FLQ32" s="1329"/>
      <c r="FLR32" s="1329"/>
      <c r="FLS32" s="1329"/>
      <c r="FLT32" s="1329"/>
      <c r="FLU32" s="1329"/>
      <c r="FLV32" s="1329"/>
      <c r="FLW32" s="1329"/>
      <c r="FLX32" s="1329"/>
      <c r="FLY32" s="1329"/>
      <c r="FLZ32" s="1329"/>
      <c r="FMA32" s="1329"/>
      <c r="FMB32" s="1329"/>
      <c r="FMC32" s="1329"/>
      <c r="FMD32" s="1329"/>
      <c r="FME32" s="1329"/>
      <c r="FMF32" s="1329"/>
      <c r="FMG32" s="1329"/>
      <c r="FMH32" s="1329"/>
      <c r="FMI32" s="1329"/>
      <c r="FMJ32" s="1329"/>
      <c r="FMK32" s="1329"/>
      <c r="FML32" s="1329"/>
      <c r="FMM32" s="1329"/>
      <c r="FMN32" s="1329"/>
      <c r="FMO32" s="1329"/>
      <c r="FMP32" s="1329"/>
      <c r="FMQ32" s="1329"/>
      <c r="FMR32" s="1329"/>
      <c r="FMS32" s="1329"/>
      <c r="FMT32" s="1329"/>
      <c r="FMU32" s="1329"/>
      <c r="FMV32" s="1329"/>
      <c r="FMW32" s="1329"/>
      <c r="FMX32" s="1329"/>
      <c r="FMY32" s="1329"/>
      <c r="FMZ32" s="1329"/>
      <c r="FNA32" s="1329"/>
      <c r="FNB32" s="1329"/>
      <c r="FNC32" s="1329"/>
      <c r="FND32" s="1329"/>
      <c r="FNE32" s="1329"/>
      <c r="FNF32" s="1329"/>
      <c r="FNG32" s="1329"/>
      <c r="FNH32" s="1329"/>
      <c r="FNI32" s="1329"/>
      <c r="FNJ32" s="1329"/>
      <c r="FNK32" s="1329"/>
      <c r="FNL32" s="1329"/>
      <c r="FNM32" s="1329"/>
      <c r="FNN32" s="1329"/>
      <c r="FNO32" s="1329"/>
      <c r="FNP32" s="1329"/>
      <c r="FNQ32" s="1329"/>
      <c r="FNR32" s="1329"/>
      <c r="FNS32" s="1329"/>
      <c r="FNT32" s="1329"/>
      <c r="FNU32" s="1329"/>
      <c r="FNV32" s="1329"/>
      <c r="FNW32" s="1329"/>
      <c r="FNX32" s="1329"/>
      <c r="FNY32" s="1329"/>
      <c r="FNZ32" s="1329"/>
      <c r="FOA32" s="1329"/>
      <c r="FOB32" s="1329"/>
      <c r="FOC32" s="1329"/>
      <c r="FOD32" s="1329"/>
      <c r="FOE32" s="1329"/>
      <c r="FOF32" s="1329"/>
      <c r="FOG32" s="1329"/>
      <c r="FOH32" s="1329"/>
      <c r="FOI32" s="1329"/>
      <c r="FOJ32" s="1329"/>
      <c r="FOK32" s="1329"/>
      <c r="FOL32" s="1329"/>
      <c r="FOM32" s="1329"/>
      <c r="FON32" s="1329"/>
      <c r="FOO32" s="1329"/>
      <c r="FOP32" s="1329"/>
      <c r="FOQ32" s="1329"/>
      <c r="FOR32" s="1329"/>
      <c r="FOS32" s="1329"/>
      <c r="FOT32" s="1329"/>
      <c r="FOU32" s="1329"/>
      <c r="FOV32" s="1329"/>
      <c r="FOW32" s="1329"/>
      <c r="FOX32" s="1329"/>
      <c r="FOY32" s="1329"/>
      <c r="FOZ32" s="1329"/>
      <c r="FPA32" s="1329"/>
      <c r="FPB32" s="1329"/>
      <c r="FPC32" s="1329"/>
      <c r="FPD32" s="1329"/>
      <c r="FPE32" s="1329"/>
      <c r="FPF32" s="1329"/>
      <c r="FPG32" s="1329"/>
      <c r="FPH32" s="1329"/>
      <c r="FPI32" s="1329"/>
      <c r="FPJ32" s="1329"/>
      <c r="FPK32" s="1329"/>
      <c r="FPL32" s="1329"/>
      <c r="FPM32" s="1329"/>
      <c r="FPN32" s="1329"/>
      <c r="FPO32" s="1329"/>
      <c r="FPP32" s="1329"/>
      <c r="FPQ32" s="1329"/>
      <c r="FPR32" s="1329"/>
      <c r="FPS32" s="1329"/>
      <c r="FPT32" s="1329"/>
      <c r="FPU32" s="1329"/>
      <c r="FPV32" s="1329"/>
      <c r="FPW32" s="1329"/>
      <c r="FPX32" s="1329"/>
      <c r="FPY32" s="1329"/>
      <c r="FPZ32" s="1329"/>
      <c r="FQA32" s="1329"/>
      <c r="FQB32" s="1329"/>
      <c r="FQC32" s="1329"/>
      <c r="FQD32" s="1329"/>
      <c r="FQE32" s="1329"/>
      <c r="FQF32" s="1329"/>
      <c r="FQG32" s="1329"/>
      <c r="FQH32" s="1329"/>
      <c r="FQI32" s="1329"/>
      <c r="FQJ32" s="1329"/>
      <c r="FQK32" s="1329"/>
      <c r="FQL32" s="1329"/>
      <c r="FQM32" s="1329"/>
      <c r="FQN32" s="1329"/>
      <c r="FQO32" s="1329"/>
      <c r="FQP32" s="1329"/>
      <c r="FQQ32" s="1329"/>
      <c r="FQR32" s="1329"/>
      <c r="FQS32" s="1329"/>
      <c r="FQT32" s="1329"/>
      <c r="FQU32" s="1329"/>
      <c r="FQV32" s="1329"/>
      <c r="FQW32" s="1329"/>
      <c r="FQX32" s="1329"/>
      <c r="FQY32" s="1329"/>
      <c r="FQZ32" s="1329"/>
      <c r="FRA32" s="1329"/>
      <c r="FRB32" s="1329"/>
      <c r="FRC32" s="1329"/>
      <c r="FRD32" s="1329"/>
      <c r="FRE32" s="1329"/>
      <c r="FRF32" s="1329"/>
      <c r="FRG32" s="1329"/>
      <c r="FRH32" s="1329"/>
      <c r="FRI32" s="1329"/>
      <c r="FRJ32" s="1329"/>
      <c r="FRK32" s="1329"/>
      <c r="FRL32" s="1329"/>
      <c r="FRM32" s="1329"/>
      <c r="FRN32" s="1329"/>
      <c r="FRO32" s="1329"/>
      <c r="FRP32" s="1329"/>
      <c r="FRQ32" s="1329"/>
      <c r="FRR32" s="1329"/>
      <c r="FRS32" s="1329"/>
      <c r="FRT32" s="1329"/>
      <c r="FRU32" s="1329"/>
      <c r="FRV32" s="1329"/>
      <c r="FRW32" s="1329"/>
      <c r="FRX32" s="1329"/>
      <c r="FRY32" s="1329"/>
      <c r="FRZ32" s="1329"/>
      <c r="FSA32" s="1329"/>
      <c r="FSB32" s="1329"/>
      <c r="FSC32" s="1329"/>
      <c r="FSD32" s="1329"/>
      <c r="FSE32" s="1329"/>
      <c r="FSF32" s="1329"/>
      <c r="FSG32" s="1329"/>
      <c r="FSH32" s="1329"/>
      <c r="FSI32" s="1329"/>
      <c r="FSJ32" s="1329"/>
      <c r="FSK32" s="1329"/>
      <c r="FSL32" s="1329"/>
      <c r="FSM32" s="1329"/>
      <c r="FSN32" s="1329"/>
      <c r="FSO32" s="1329"/>
      <c r="FSP32" s="1329"/>
      <c r="FSQ32" s="1329"/>
      <c r="FSR32" s="1329"/>
      <c r="FSS32" s="1329"/>
      <c r="FST32" s="1329"/>
      <c r="FSU32" s="1329"/>
      <c r="FSV32" s="1329"/>
      <c r="FSW32" s="1329"/>
      <c r="FSX32" s="1329"/>
      <c r="FSY32" s="1329"/>
      <c r="FSZ32" s="1329"/>
      <c r="FTA32" s="1329"/>
      <c r="FTB32" s="1329"/>
      <c r="FTC32" s="1329"/>
      <c r="FTD32" s="1329"/>
      <c r="FTE32" s="1329"/>
      <c r="FTF32" s="1329"/>
      <c r="FTG32" s="1329"/>
      <c r="FTH32" s="1329"/>
      <c r="FTI32" s="1329"/>
      <c r="FTJ32" s="1329"/>
      <c r="FTK32" s="1329"/>
      <c r="FTL32" s="1329"/>
      <c r="FTM32" s="1329"/>
      <c r="FTN32" s="1329"/>
      <c r="FTO32" s="1329"/>
      <c r="FTP32" s="1329"/>
      <c r="FTQ32" s="1329"/>
      <c r="FTR32" s="1329"/>
      <c r="FTS32" s="1329"/>
      <c r="FTT32" s="1329"/>
      <c r="FTU32" s="1329"/>
      <c r="FTV32" s="1329"/>
      <c r="FTW32" s="1329"/>
      <c r="FTX32" s="1329"/>
      <c r="FTY32" s="1329"/>
      <c r="FTZ32" s="1329"/>
      <c r="FUA32" s="1329"/>
      <c r="FUB32" s="1329"/>
      <c r="FUC32" s="1329"/>
      <c r="FUD32" s="1329"/>
      <c r="FUE32" s="1329"/>
      <c r="FUF32" s="1329"/>
      <c r="FUG32" s="1329"/>
      <c r="FUH32" s="1329"/>
      <c r="FUI32" s="1329"/>
      <c r="FUJ32" s="1329"/>
      <c r="FUK32" s="1329"/>
      <c r="FUL32" s="1329"/>
      <c r="FUM32" s="1329"/>
      <c r="FUN32" s="1329"/>
      <c r="FUO32" s="1329"/>
      <c r="FUP32" s="1329"/>
      <c r="FUQ32" s="1329"/>
      <c r="FUR32" s="1329"/>
      <c r="FUS32" s="1329"/>
      <c r="FUT32" s="1329"/>
      <c r="FUU32" s="1329"/>
      <c r="FUV32" s="1329"/>
      <c r="FUW32" s="1329"/>
      <c r="FUX32" s="1329"/>
      <c r="FUY32" s="1329"/>
      <c r="FUZ32" s="1329"/>
      <c r="FVA32" s="1329"/>
      <c r="FVB32" s="1329"/>
      <c r="FVC32" s="1329"/>
      <c r="FVD32" s="1329"/>
      <c r="FVE32" s="1329"/>
      <c r="FVF32" s="1329"/>
      <c r="FVG32" s="1329"/>
      <c r="FVH32" s="1329"/>
      <c r="FVI32" s="1329"/>
      <c r="FVJ32" s="1329"/>
      <c r="FVK32" s="1329"/>
      <c r="FVL32" s="1329"/>
      <c r="FVM32" s="1329"/>
      <c r="FVN32" s="1329"/>
      <c r="FVO32" s="1329"/>
      <c r="FVP32" s="1329"/>
      <c r="FVQ32" s="1329"/>
      <c r="FVR32" s="1329"/>
      <c r="FVS32" s="1329"/>
      <c r="FVT32" s="1329"/>
      <c r="FVU32" s="1329"/>
      <c r="FVV32" s="1329"/>
      <c r="FVW32" s="1329"/>
      <c r="FVX32" s="1329"/>
      <c r="FVY32" s="1329"/>
      <c r="FVZ32" s="1329"/>
      <c r="FWA32" s="1329"/>
      <c r="FWB32" s="1329"/>
      <c r="FWC32" s="1329"/>
      <c r="FWD32" s="1329"/>
      <c r="FWE32" s="1329"/>
      <c r="FWF32" s="1329"/>
      <c r="FWG32" s="1329"/>
      <c r="FWH32" s="1329"/>
      <c r="FWI32" s="1329"/>
      <c r="FWJ32" s="1329"/>
      <c r="FWK32" s="1329"/>
      <c r="FWL32" s="1329"/>
      <c r="FWM32" s="1329"/>
      <c r="FWN32" s="1329"/>
      <c r="FWO32" s="1329"/>
      <c r="FWP32" s="1329"/>
      <c r="FWQ32" s="1329"/>
      <c r="FWR32" s="1329"/>
      <c r="FWS32" s="1329"/>
      <c r="FWT32" s="1329"/>
      <c r="FWU32" s="1329"/>
      <c r="FWV32" s="1329"/>
      <c r="FWW32" s="1329"/>
      <c r="FWX32" s="1329"/>
      <c r="FWY32" s="1329"/>
      <c r="FWZ32" s="1329"/>
      <c r="FXA32" s="1329"/>
      <c r="FXB32" s="1329"/>
      <c r="FXC32" s="1329"/>
      <c r="FXD32" s="1329"/>
      <c r="FXE32" s="1329"/>
      <c r="FXF32" s="1329"/>
      <c r="FXG32" s="1329"/>
      <c r="FXH32" s="1329"/>
      <c r="FXI32" s="1329"/>
      <c r="FXJ32" s="1329"/>
      <c r="FXK32" s="1329"/>
      <c r="FXL32" s="1329"/>
      <c r="FXM32" s="1329"/>
      <c r="FXN32" s="1329"/>
      <c r="FXO32" s="1329"/>
      <c r="FXP32" s="1329"/>
      <c r="FXQ32" s="1329"/>
      <c r="FXR32" s="1329"/>
      <c r="FXS32" s="1329"/>
      <c r="FXT32" s="1329"/>
      <c r="FXU32" s="1329"/>
      <c r="FXV32" s="1329"/>
      <c r="FXW32" s="1329"/>
      <c r="FXX32" s="1329"/>
      <c r="FXY32" s="1329"/>
      <c r="FXZ32" s="1329"/>
      <c r="FYA32" s="1329"/>
      <c r="FYB32" s="1329"/>
      <c r="FYC32" s="1329"/>
      <c r="FYD32" s="1329"/>
      <c r="FYE32" s="1329"/>
      <c r="FYF32" s="1329"/>
      <c r="FYG32" s="1329"/>
      <c r="FYH32" s="1329"/>
      <c r="FYI32" s="1329"/>
      <c r="FYJ32" s="1329"/>
      <c r="FYK32" s="1329"/>
      <c r="FYL32" s="1329"/>
      <c r="FYM32" s="1329"/>
      <c r="FYN32" s="1329"/>
      <c r="FYO32" s="1329"/>
      <c r="FYP32" s="1329"/>
      <c r="FYQ32" s="1329"/>
      <c r="FYR32" s="1329"/>
      <c r="FYS32" s="1329"/>
      <c r="FYT32" s="1329"/>
      <c r="FYU32" s="1329"/>
      <c r="FYV32" s="1329"/>
      <c r="FYW32" s="1329"/>
      <c r="FYX32" s="1329"/>
      <c r="FYY32" s="1329"/>
      <c r="FYZ32" s="1329"/>
      <c r="FZA32" s="1329"/>
      <c r="FZB32" s="1329"/>
      <c r="FZC32" s="1329"/>
      <c r="FZD32" s="1329"/>
      <c r="FZE32" s="1329"/>
      <c r="FZF32" s="1329"/>
      <c r="FZG32" s="1329"/>
      <c r="FZH32" s="1329"/>
      <c r="FZI32" s="1329"/>
      <c r="FZJ32" s="1329"/>
      <c r="FZK32" s="1329"/>
      <c r="FZL32" s="1329"/>
      <c r="FZM32" s="1329"/>
      <c r="FZN32" s="1329"/>
      <c r="FZO32" s="1329"/>
      <c r="FZP32" s="1329"/>
      <c r="FZQ32" s="1329"/>
      <c r="FZR32" s="1329"/>
      <c r="FZS32" s="1329"/>
      <c r="FZT32" s="1329"/>
      <c r="FZU32" s="1329"/>
      <c r="FZV32" s="1329"/>
      <c r="FZW32" s="1329"/>
      <c r="FZX32" s="1329"/>
      <c r="FZY32" s="1329"/>
      <c r="FZZ32" s="1329"/>
      <c r="GAA32" s="1329"/>
      <c r="GAB32" s="1329"/>
      <c r="GAC32" s="1329"/>
      <c r="GAD32" s="1329"/>
      <c r="GAE32" s="1329"/>
      <c r="GAF32" s="1329"/>
      <c r="GAG32" s="1329"/>
      <c r="GAH32" s="1329"/>
      <c r="GAI32" s="1329"/>
      <c r="GAJ32" s="1329"/>
      <c r="GAK32" s="1329"/>
      <c r="GAL32" s="1329"/>
      <c r="GAM32" s="1329"/>
      <c r="GAN32" s="1329"/>
      <c r="GAO32" s="1329"/>
      <c r="GAP32" s="1329"/>
      <c r="GAQ32" s="1329"/>
      <c r="GAR32" s="1329"/>
      <c r="GAS32" s="1329"/>
      <c r="GAT32" s="1329"/>
      <c r="GAU32" s="1329"/>
      <c r="GAV32" s="1329"/>
      <c r="GAW32" s="1329"/>
      <c r="GAX32" s="1329"/>
      <c r="GAY32" s="1329"/>
      <c r="GAZ32" s="1329"/>
      <c r="GBA32" s="1329"/>
      <c r="GBB32" s="1329"/>
      <c r="GBC32" s="1329"/>
      <c r="GBD32" s="1329"/>
      <c r="GBE32" s="1329"/>
      <c r="GBF32" s="1329"/>
      <c r="GBG32" s="1329"/>
      <c r="GBH32" s="1329"/>
      <c r="GBI32" s="1329"/>
      <c r="GBJ32" s="1329"/>
      <c r="GBK32" s="1329"/>
      <c r="GBL32" s="1329"/>
      <c r="GBM32" s="1329"/>
      <c r="GBN32" s="1329"/>
      <c r="GBO32" s="1329"/>
      <c r="GBP32" s="1329"/>
      <c r="GBQ32" s="1329"/>
      <c r="GBR32" s="1329"/>
      <c r="GBS32" s="1329"/>
      <c r="GBT32" s="1329"/>
      <c r="GBU32" s="1329"/>
      <c r="GBV32" s="1329"/>
      <c r="GBW32" s="1329"/>
      <c r="GBX32" s="1329"/>
      <c r="GBY32" s="1329"/>
      <c r="GBZ32" s="1329"/>
      <c r="GCA32" s="1329"/>
      <c r="GCB32" s="1329"/>
      <c r="GCC32" s="1329"/>
      <c r="GCD32" s="1329"/>
      <c r="GCE32" s="1329"/>
      <c r="GCF32" s="1329"/>
      <c r="GCG32" s="1329"/>
      <c r="GCH32" s="1329"/>
      <c r="GCI32" s="1329"/>
      <c r="GCJ32" s="1329"/>
      <c r="GCK32" s="1329"/>
      <c r="GCL32" s="1329"/>
      <c r="GCM32" s="1329"/>
      <c r="GCN32" s="1329"/>
      <c r="GCO32" s="1329"/>
      <c r="GCP32" s="1329"/>
      <c r="GCQ32" s="1329"/>
      <c r="GCR32" s="1329"/>
      <c r="GCS32" s="1329"/>
      <c r="GCT32" s="1329"/>
      <c r="GCU32" s="1329"/>
      <c r="GCV32" s="1329"/>
      <c r="GCW32" s="1329"/>
      <c r="GCX32" s="1329"/>
      <c r="GCY32" s="1329"/>
      <c r="GCZ32" s="1329"/>
      <c r="GDA32" s="1329"/>
      <c r="GDB32" s="1329"/>
      <c r="GDC32" s="1329"/>
      <c r="GDD32" s="1329"/>
      <c r="GDE32" s="1329"/>
      <c r="GDF32" s="1329"/>
      <c r="GDG32" s="1329"/>
      <c r="GDH32" s="1329"/>
      <c r="GDI32" s="1329"/>
      <c r="GDJ32" s="1329"/>
      <c r="GDK32" s="1329"/>
      <c r="GDL32" s="1329"/>
      <c r="GDM32" s="1329"/>
      <c r="GDN32" s="1329"/>
      <c r="GDO32" s="1329"/>
      <c r="GDP32" s="1329"/>
      <c r="GDQ32" s="1329"/>
      <c r="GDR32" s="1329"/>
      <c r="GDS32" s="1329"/>
      <c r="GDT32" s="1329"/>
      <c r="GDU32" s="1329"/>
      <c r="GDV32" s="1329"/>
      <c r="GDW32" s="1329"/>
      <c r="GDX32" s="1329"/>
      <c r="GDY32" s="1329"/>
      <c r="GDZ32" s="1329"/>
      <c r="GEA32" s="1329"/>
      <c r="GEB32" s="1329"/>
      <c r="GEC32" s="1329"/>
      <c r="GED32" s="1329"/>
      <c r="GEE32" s="1329"/>
      <c r="GEF32" s="1329"/>
      <c r="GEG32" s="1329"/>
      <c r="GEH32" s="1329"/>
      <c r="GEI32" s="1329"/>
      <c r="GEJ32" s="1329"/>
      <c r="GEK32" s="1329"/>
      <c r="GEL32" s="1329"/>
      <c r="GEM32" s="1329"/>
      <c r="GEN32" s="1329"/>
      <c r="GEO32" s="1329"/>
      <c r="GEP32" s="1329"/>
      <c r="GEQ32" s="1329"/>
      <c r="GER32" s="1329"/>
      <c r="GES32" s="1329"/>
      <c r="GET32" s="1329"/>
      <c r="GEU32" s="1329"/>
      <c r="GEV32" s="1329"/>
      <c r="GEW32" s="1329"/>
      <c r="GEX32" s="1329"/>
      <c r="GEY32" s="1329"/>
      <c r="GEZ32" s="1329"/>
      <c r="GFA32" s="1329"/>
      <c r="GFB32" s="1329"/>
      <c r="GFC32" s="1329"/>
      <c r="GFD32" s="1329"/>
      <c r="GFE32" s="1329"/>
      <c r="GFF32" s="1329"/>
      <c r="GFG32" s="1329"/>
      <c r="GFH32" s="1329"/>
      <c r="GFI32" s="1329"/>
      <c r="GFJ32" s="1329"/>
      <c r="GFK32" s="1329"/>
      <c r="GFL32" s="1329"/>
      <c r="GFM32" s="1329"/>
      <c r="GFN32" s="1329"/>
      <c r="GFO32" s="1329"/>
      <c r="GFP32" s="1329"/>
      <c r="GFQ32" s="1329"/>
      <c r="GFR32" s="1329"/>
      <c r="GFS32" s="1329"/>
      <c r="GFT32" s="1329"/>
      <c r="GFU32" s="1329"/>
      <c r="GFV32" s="1329"/>
      <c r="GFW32" s="1329"/>
      <c r="GFX32" s="1329"/>
      <c r="GFY32" s="1329"/>
      <c r="GFZ32" s="1329"/>
      <c r="GGA32" s="1329"/>
      <c r="GGB32" s="1329"/>
      <c r="GGC32" s="1329"/>
      <c r="GGD32" s="1329"/>
      <c r="GGE32" s="1329"/>
      <c r="GGF32" s="1329"/>
      <c r="GGG32" s="1329"/>
      <c r="GGH32" s="1329"/>
      <c r="GGI32" s="1329"/>
      <c r="GGJ32" s="1329"/>
      <c r="GGK32" s="1329"/>
      <c r="GGL32" s="1329"/>
      <c r="GGM32" s="1329"/>
      <c r="GGN32" s="1329"/>
      <c r="GGO32" s="1329"/>
      <c r="GGP32" s="1329"/>
      <c r="GGQ32" s="1329"/>
      <c r="GGR32" s="1329"/>
      <c r="GGS32" s="1329"/>
      <c r="GGT32" s="1329"/>
      <c r="GGU32" s="1329"/>
      <c r="GGV32" s="1329"/>
      <c r="GGW32" s="1329"/>
      <c r="GGX32" s="1329"/>
      <c r="GGY32" s="1329"/>
      <c r="GGZ32" s="1329"/>
      <c r="GHA32" s="1329"/>
      <c r="GHB32" s="1329"/>
      <c r="GHC32" s="1329"/>
      <c r="GHD32" s="1329"/>
      <c r="GHE32" s="1329"/>
      <c r="GHF32" s="1329"/>
      <c r="GHG32" s="1329"/>
      <c r="GHH32" s="1329"/>
      <c r="GHI32" s="1329"/>
      <c r="GHJ32" s="1329"/>
      <c r="GHK32" s="1329"/>
      <c r="GHL32" s="1329"/>
      <c r="GHM32" s="1329"/>
      <c r="GHN32" s="1329"/>
      <c r="GHO32" s="1329"/>
      <c r="GHP32" s="1329"/>
      <c r="GHQ32" s="1329"/>
      <c r="GHR32" s="1329"/>
      <c r="GHS32" s="1329"/>
      <c r="GHT32" s="1329"/>
      <c r="GHU32" s="1329"/>
      <c r="GHV32" s="1329"/>
      <c r="GHW32" s="1329"/>
      <c r="GHX32" s="1329"/>
      <c r="GHY32" s="1329"/>
      <c r="GHZ32" s="1329"/>
      <c r="GIA32" s="1329"/>
      <c r="GIB32" s="1329"/>
      <c r="GIC32" s="1329"/>
      <c r="GID32" s="1329"/>
      <c r="GIE32" s="1329"/>
      <c r="GIF32" s="1329"/>
      <c r="GIG32" s="1329"/>
      <c r="GIH32" s="1329"/>
      <c r="GII32" s="1329"/>
      <c r="GIJ32" s="1329"/>
      <c r="GIK32" s="1329"/>
      <c r="GIL32" s="1329"/>
      <c r="GIM32" s="1329"/>
      <c r="GIN32" s="1329"/>
      <c r="GIO32" s="1329"/>
      <c r="GIP32" s="1329"/>
      <c r="GIQ32" s="1329"/>
      <c r="GIR32" s="1329"/>
      <c r="GIS32" s="1329"/>
      <c r="GIT32" s="1329"/>
      <c r="GIU32" s="1329"/>
      <c r="GIV32" s="1329"/>
      <c r="GIW32" s="1329"/>
      <c r="GIX32" s="1329"/>
      <c r="GIY32" s="1329"/>
      <c r="GIZ32" s="1329"/>
      <c r="GJA32" s="1329"/>
      <c r="GJB32" s="1329"/>
      <c r="GJC32" s="1329"/>
      <c r="GJD32" s="1329"/>
      <c r="GJE32" s="1329"/>
      <c r="GJF32" s="1329"/>
      <c r="GJG32" s="1329"/>
      <c r="GJH32" s="1329"/>
      <c r="GJI32" s="1329"/>
      <c r="GJJ32" s="1329"/>
      <c r="GJK32" s="1329"/>
      <c r="GJL32" s="1329"/>
      <c r="GJM32" s="1329"/>
      <c r="GJN32" s="1329"/>
      <c r="GJO32" s="1329"/>
      <c r="GJP32" s="1329"/>
      <c r="GJQ32" s="1329"/>
      <c r="GJR32" s="1329"/>
      <c r="GJS32" s="1329"/>
      <c r="GJT32" s="1329"/>
      <c r="GJU32" s="1329"/>
      <c r="GJV32" s="1329"/>
      <c r="GJW32" s="1329"/>
      <c r="GJX32" s="1329"/>
      <c r="GJY32" s="1329"/>
      <c r="GJZ32" s="1329"/>
      <c r="GKA32" s="1329"/>
      <c r="GKB32" s="1329"/>
      <c r="GKC32" s="1329"/>
      <c r="GKD32" s="1329"/>
      <c r="GKE32" s="1329"/>
      <c r="GKF32" s="1329"/>
      <c r="GKG32" s="1329"/>
      <c r="GKH32" s="1329"/>
      <c r="GKI32" s="1329"/>
      <c r="GKJ32" s="1329"/>
      <c r="GKK32" s="1329"/>
      <c r="GKL32" s="1329"/>
      <c r="GKM32" s="1329"/>
      <c r="GKN32" s="1329"/>
      <c r="GKO32" s="1329"/>
      <c r="GKP32" s="1329"/>
      <c r="GKQ32" s="1329"/>
      <c r="GKR32" s="1329"/>
      <c r="GKS32" s="1329"/>
      <c r="GKT32" s="1329"/>
      <c r="GKU32" s="1329"/>
      <c r="GKV32" s="1329"/>
      <c r="GKW32" s="1329"/>
      <c r="GKX32" s="1329"/>
      <c r="GKY32" s="1329"/>
      <c r="GKZ32" s="1329"/>
      <c r="GLA32" s="1329"/>
      <c r="GLB32" s="1329"/>
      <c r="GLC32" s="1329"/>
      <c r="GLD32" s="1329"/>
      <c r="GLE32" s="1329"/>
      <c r="GLF32" s="1329"/>
      <c r="GLG32" s="1329"/>
      <c r="GLH32" s="1329"/>
      <c r="GLI32" s="1329"/>
      <c r="GLJ32" s="1329"/>
      <c r="GLK32" s="1329"/>
      <c r="GLL32" s="1329"/>
      <c r="GLM32" s="1329"/>
      <c r="GLN32" s="1329"/>
      <c r="GLO32" s="1329"/>
      <c r="GLP32" s="1329"/>
      <c r="GLQ32" s="1329"/>
      <c r="GLR32" s="1329"/>
      <c r="GLS32" s="1329"/>
      <c r="GLT32" s="1329"/>
      <c r="GLU32" s="1329"/>
      <c r="GLV32" s="1329"/>
      <c r="GLW32" s="1329"/>
      <c r="GLX32" s="1329"/>
      <c r="GLY32" s="1329"/>
      <c r="GLZ32" s="1329"/>
      <c r="GMA32" s="1329"/>
      <c r="GMB32" s="1329"/>
      <c r="GMC32" s="1329"/>
      <c r="GMD32" s="1329"/>
      <c r="GME32" s="1329"/>
      <c r="GMF32" s="1329"/>
      <c r="GMG32" s="1329"/>
      <c r="GMH32" s="1329"/>
      <c r="GMI32" s="1329"/>
      <c r="GMJ32" s="1329"/>
      <c r="GMK32" s="1329"/>
      <c r="GML32" s="1329"/>
      <c r="GMM32" s="1329"/>
      <c r="GMN32" s="1329"/>
      <c r="GMO32" s="1329"/>
      <c r="GMP32" s="1329"/>
      <c r="GMQ32" s="1329"/>
      <c r="GMR32" s="1329"/>
      <c r="GMS32" s="1329"/>
      <c r="GMT32" s="1329"/>
      <c r="GMU32" s="1329"/>
      <c r="GMV32" s="1329"/>
      <c r="GMW32" s="1329"/>
      <c r="GMX32" s="1329"/>
      <c r="GMY32" s="1329"/>
      <c r="GMZ32" s="1329"/>
      <c r="GNA32" s="1329"/>
      <c r="GNB32" s="1329"/>
      <c r="GNC32" s="1329"/>
      <c r="GND32" s="1329"/>
      <c r="GNE32" s="1329"/>
      <c r="GNF32" s="1329"/>
      <c r="GNG32" s="1329"/>
      <c r="GNH32" s="1329"/>
      <c r="GNI32" s="1329"/>
      <c r="GNJ32" s="1329"/>
      <c r="GNK32" s="1329"/>
      <c r="GNL32" s="1329"/>
      <c r="GNM32" s="1329"/>
      <c r="GNN32" s="1329"/>
      <c r="GNO32" s="1329"/>
      <c r="GNP32" s="1329"/>
      <c r="GNQ32" s="1329"/>
      <c r="GNR32" s="1329"/>
      <c r="GNS32" s="1329"/>
      <c r="GNT32" s="1329"/>
      <c r="GNU32" s="1329"/>
      <c r="GNV32" s="1329"/>
      <c r="GNW32" s="1329"/>
      <c r="GNX32" s="1329"/>
      <c r="GNY32" s="1329"/>
      <c r="GNZ32" s="1329"/>
      <c r="GOA32" s="1329"/>
      <c r="GOB32" s="1329"/>
      <c r="GOC32" s="1329"/>
      <c r="GOD32" s="1329"/>
      <c r="GOE32" s="1329"/>
      <c r="GOF32" s="1329"/>
      <c r="GOG32" s="1329"/>
      <c r="GOH32" s="1329"/>
      <c r="GOI32" s="1329"/>
      <c r="GOJ32" s="1329"/>
      <c r="GOK32" s="1329"/>
      <c r="GOL32" s="1329"/>
      <c r="GOM32" s="1329"/>
      <c r="GON32" s="1329"/>
      <c r="GOO32" s="1329"/>
      <c r="GOP32" s="1329"/>
      <c r="GOQ32" s="1329"/>
      <c r="GOR32" s="1329"/>
      <c r="GOS32" s="1329"/>
      <c r="GOT32" s="1329"/>
      <c r="GOU32" s="1329"/>
      <c r="GOV32" s="1329"/>
      <c r="GOW32" s="1329"/>
      <c r="GOX32" s="1329"/>
      <c r="GOY32" s="1329"/>
      <c r="GOZ32" s="1329"/>
      <c r="GPA32" s="1329"/>
      <c r="GPB32" s="1329"/>
      <c r="GPC32" s="1329"/>
      <c r="GPD32" s="1329"/>
      <c r="GPE32" s="1329"/>
      <c r="GPF32" s="1329"/>
      <c r="GPG32" s="1329"/>
      <c r="GPH32" s="1329"/>
      <c r="GPI32" s="1329"/>
      <c r="GPJ32" s="1329"/>
      <c r="GPK32" s="1329"/>
      <c r="GPL32" s="1329"/>
      <c r="GPM32" s="1329"/>
      <c r="GPN32" s="1329"/>
      <c r="GPO32" s="1329"/>
      <c r="GPP32" s="1329"/>
      <c r="GPQ32" s="1329"/>
      <c r="GPR32" s="1329"/>
      <c r="GPS32" s="1329"/>
      <c r="GPT32" s="1329"/>
      <c r="GPU32" s="1329"/>
      <c r="GPV32" s="1329"/>
      <c r="GPW32" s="1329"/>
      <c r="GPX32" s="1329"/>
      <c r="GPY32" s="1329"/>
      <c r="GPZ32" s="1329"/>
      <c r="GQA32" s="1329"/>
      <c r="GQB32" s="1329"/>
      <c r="GQC32" s="1329"/>
      <c r="GQD32" s="1329"/>
      <c r="GQE32" s="1329"/>
      <c r="GQF32" s="1329"/>
      <c r="GQG32" s="1329"/>
      <c r="GQH32" s="1329"/>
      <c r="GQI32" s="1329"/>
      <c r="GQJ32" s="1329"/>
      <c r="GQK32" s="1329"/>
      <c r="GQL32" s="1329"/>
      <c r="GQM32" s="1329"/>
      <c r="GQN32" s="1329"/>
      <c r="GQO32" s="1329"/>
      <c r="GQP32" s="1329"/>
      <c r="GQQ32" s="1329"/>
      <c r="GQR32" s="1329"/>
      <c r="GQS32" s="1329"/>
      <c r="GQT32" s="1329"/>
      <c r="GQU32" s="1329"/>
      <c r="GQV32" s="1329"/>
      <c r="GQW32" s="1329"/>
      <c r="GQX32" s="1329"/>
      <c r="GQY32" s="1329"/>
      <c r="GQZ32" s="1329"/>
      <c r="GRA32" s="1329"/>
      <c r="GRB32" s="1329"/>
      <c r="GRC32" s="1329"/>
      <c r="GRD32" s="1329"/>
      <c r="GRE32" s="1329"/>
      <c r="GRF32" s="1329"/>
      <c r="GRG32" s="1329"/>
      <c r="GRH32" s="1329"/>
      <c r="GRI32" s="1329"/>
      <c r="GRJ32" s="1329"/>
      <c r="GRK32" s="1329"/>
      <c r="GRL32" s="1329"/>
      <c r="GRM32" s="1329"/>
      <c r="GRN32" s="1329"/>
      <c r="GRO32" s="1329"/>
      <c r="GRP32" s="1329"/>
      <c r="GRQ32" s="1329"/>
      <c r="GRR32" s="1329"/>
      <c r="GRS32" s="1329"/>
      <c r="GRT32" s="1329"/>
      <c r="GRU32" s="1329"/>
      <c r="GRV32" s="1329"/>
      <c r="GRW32" s="1329"/>
      <c r="GRX32" s="1329"/>
      <c r="GRY32" s="1329"/>
      <c r="GRZ32" s="1329"/>
      <c r="GSA32" s="1329"/>
      <c r="GSB32" s="1329"/>
      <c r="GSC32" s="1329"/>
      <c r="GSD32" s="1329"/>
      <c r="GSE32" s="1329"/>
      <c r="GSF32" s="1329"/>
      <c r="GSG32" s="1329"/>
      <c r="GSH32" s="1329"/>
      <c r="GSI32" s="1329"/>
      <c r="GSJ32" s="1329"/>
      <c r="GSK32" s="1329"/>
      <c r="GSL32" s="1329"/>
      <c r="GSM32" s="1329"/>
      <c r="GSN32" s="1329"/>
      <c r="GSO32" s="1329"/>
      <c r="GSP32" s="1329"/>
      <c r="GSQ32" s="1329"/>
      <c r="GSR32" s="1329"/>
      <c r="GSS32" s="1329"/>
      <c r="GST32" s="1329"/>
      <c r="GSU32" s="1329"/>
      <c r="GSV32" s="1329"/>
      <c r="GSW32" s="1329"/>
      <c r="GSX32" s="1329"/>
      <c r="GSY32" s="1329"/>
      <c r="GSZ32" s="1329"/>
      <c r="GTA32" s="1329"/>
      <c r="GTB32" s="1329"/>
      <c r="GTC32" s="1329"/>
      <c r="GTD32" s="1329"/>
      <c r="GTE32" s="1329"/>
      <c r="GTF32" s="1329"/>
      <c r="GTG32" s="1329"/>
      <c r="GTH32" s="1329"/>
      <c r="GTI32" s="1329"/>
      <c r="GTJ32" s="1329"/>
      <c r="GTK32" s="1329"/>
      <c r="GTL32" s="1329"/>
      <c r="GTM32" s="1329"/>
      <c r="GTN32" s="1329"/>
      <c r="GTO32" s="1329"/>
      <c r="GTP32" s="1329"/>
      <c r="GTQ32" s="1329"/>
      <c r="GTR32" s="1329"/>
      <c r="GTS32" s="1329"/>
      <c r="GTT32" s="1329"/>
      <c r="GTU32" s="1329"/>
      <c r="GTV32" s="1329"/>
      <c r="GTW32" s="1329"/>
      <c r="GTX32" s="1329"/>
      <c r="GTY32" s="1329"/>
      <c r="GTZ32" s="1329"/>
      <c r="GUA32" s="1329"/>
      <c r="GUB32" s="1329"/>
      <c r="GUC32" s="1329"/>
      <c r="GUD32" s="1329"/>
      <c r="GUE32" s="1329"/>
      <c r="GUF32" s="1329"/>
      <c r="GUG32" s="1329"/>
      <c r="GUH32" s="1329"/>
      <c r="GUI32" s="1329"/>
      <c r="GUJ32" s="1329"/>
      <c r="GUK32" s="1329"/>
      <c r="GUL32" s="1329"/>
      <c r="GUM32" s="1329"/>
      <c r="GUN32" s="1329"/>
      <c r="GUO32" s="1329"/>
      <c r="GUP32" s="1329"/>
      <c r="GUQ32" s="1329"/>
      <c r="GUR32" s="1329"/>
      <c r="GUS32" s="1329"/>
      <c r="GUT32" s="1329"/>
      <c r="GUU32" s="1329"/>
      <c r="GUV32" s="1329"/>
      <c r="GUW32" s="1329"/>
      <c r="GUX32" s="1329"/>
      <c r="GUY32" s="1329"/>
      <c r="GUZ32" s="1329"/>
      <c r="GVA32" s="1329"/>
      <c r="GVB32" s="1329"/>
      <c r="GVC32" s="1329"/>
      <c r="GVD32" s="1329"/>
      <c r="GVE32" s="1329"/>
      <c r="GVF32" s="1329"/>
      <c r="GVG32" s="1329"/>
      <c r="GVH32" s="1329"/>
      <c r="GVI32" s="1329"/>
      <c r="GVJ32" s="1329"/>
      <c r="GVK32" s="1329"/>
      <c r="GVL32" s="1329"/>
      <c r="GVM32" s="1329"/>
      <c r="GVN32" s="1329"/>
      <c r="GVO32" s="1329"/>
      <c r="GVP32" s="1329"/>
      <c r="GVQ32" s="1329"/>
      <c r="GVR32" s="1329"/>
      <c r="GVS32" s="1329"/>
      <c r="GVT32" s="1329"/>
      <c r="GVU32" s="1329"/>
      <c r="GVV32" s="1329"/>
      <c r="GVW32" s="1329"/>
      <c r="GVX32" s="1329"/>
      <c r="GVY32" s="1329"/>
      <c r="GVZ32" s="1329"/>
      <c r="GWA32" s="1329"/>
      <c r="GWB32" s="1329"/>
      <c r="GWC32" s="1329"/>
      <c r="GWD32" s="1329"/>
      <c r="GWE32" s="1329"/>
      <c r="GWF32" s="1329"/>
      <c r="GWG32" s="1329"/>
      <c r="GWH32" s="1329"/>
      <c r="GWI32" s="1329"/>
      <c r="GWJ32" s="1329"/>
      <c r="GWK32" s="1329"/>
      <c r="GWL32" s="1329"/>
      <c r="GWM32" s="1329"/>
      <c r="GWN32" s="1329"/>
      <c r="GWO32" s="1329"/>
      <c r="GWP32" s="1329"/>
      <c r="GWQ32" s="1329"/>
      <c r="GWR32" s="1329"/>
      <c r="GWS32" s="1329"/>
      <c r="GWT32" s="1329"/>
      <c r="GWU32" s="1329"/>
      <c r="GWV32" s="1329"/>
      <c r="GWW32" s="1329"/>
      <c r="GWX32" s="1329"/>
      <c r="GWY32" s="1329"/>
      <c r="GWZ32" s="1329"/>
      <c r="GXA32" s="1329"/>
      <c r="GXB32" s="1329"/>
      <c r="GXC32" s="1329"/>
      <c r="GXD32" s="1329"/>
      <c r="GXE32" s="1329"/>
      <c r="GXF32" s="1329"/>
      <c r="GXG32" s="1329"/>
      <c r="GXH32" s="1329"/>
      <c r="GXI32" s="1329"/>
      <c r="GXJ32" s="1329"/>
      <c r="GXK32" s="1329"/>
      <c r="GXL32" s="1329"/>
      <c r="GXM32" s="1329"/>
      <c r="GXN32" s="1329"/>
      <c r="GXO32" s="1329"/>
      <c r="GXP32" s="1329"/>
      <c r="GXQ32" s="1329"/>
      <c r="GXR32" s="1329"/>
      <c r="GXS32" s="1329"/>
      <c r="GXT32" s="1329"/>
      <c r="GXU32" s="1329"/>
      <c r="GXV32" s="1329"/>
      <c r="GXW32" s="1329"/>
      <c r="GXX32" s="1329"/>
      <c r="GXY32" s="1329"/>
      <c r="GXZ32" s="1329"/>
      <c r="GYA32" s="1329"/>
      <c r="GYB32" s="1329"/>
      <c r="GYC32" s="1329"/>
      <c r="GYD32" s="1329"/>
      <c r="GYE32" s="1329"/>
      <c r="GYF32" s="1329"/>
      <c r="GYG32" s="1329"/>
      <c r="GYH32" s="1329"/>
      <c r="GYI32" s="1329"/>
      <c r="GYJ32" s="1329"/>
      <c r="GYK32" s="1329"/>
      <c r="GYL32" s="1329"/>
      <c r="GYM32" s="1329"/>
      <c r="GYN32" s="1329"/>
      <c r="GYO32" s="1329"/>
      <c r="GYP32" s="1329"/>
      <c r="GYQ32" s="1329"/>
      <c r="GYR32" s="1329"/>
      <c r="GYS32" s="1329"/>
      <c r="GYT32" s="1329"/>
      <c r="GYU32" s="1329"/>
      <c r="GYV32" s="1329"/>
      <c r="GYW32" s="1329"/>
      <c r="GYX32" s="1329"/>
      <c r="GYY32" s="1329"/>
      <c r="GYZ32" s="1329"/>
      <c r="GZA32" s="1329"/>
      <c r="GZB32" s="1329"/>
      <c r="GZC32" s="1329"/>
      <c r="GZD32" s="1329"/>
      <c r="GZE32" s="1329"/>
      <c r="GZF32" s="1329"/>
      <c r="GZG32" s="1329"/>
      <c r="GZH32" s="1329"/>
      <c r="GZI32" s="1329"/>
      <c r="GZJ32" s="1329"/>
      <c r="GZK32" s="1329"/>
      <c r="GZL32" s="1329"/>
      <c r="GZM32" s="1329"/>
      <c r="GZN32" s="1329"/>
      <c r="GZO32" s="1329"/>
      <c r="GZP32" s="1329"/>
      <c r="GZQ32" s="1329"/>
      <c r="GZR32" s="1329"/>
      <c r="GZS32" s="1329"/>
      <c r="GZT32" s="1329"/>
      <c r="GZU32" s="1329"/>
      <c r="GZV32" s="1329"/>
      <c r="GZW32" s="1329"/>
      <c r="GZX32" s="1329"/>
      <c r="GZY32" s="1329"/>
      <c r="GZZ32" s="1329"/>
      <c r="HAA32" s="1329"/>
      <c r="HAB32" s="1329"/>
      <c r="HAC32" s="1329"/>
      <c r="HAD32" s="1329"/>
      <c r="HAE32" s="1329"/>
      <c r="HAF32" s="1329"/>
      <c r="HAG32" s="1329"/>
      <c r="HAH32" s="1329"/>
      <c r="HAI32" s="1329"/>
      <c r="HAJ32" s="1329"/>
      <c r="HAK32" s="1329"/>
      <c r="HAL32" s="1329"/>
      <c r="HAM32" s="1329"/>
      <c r="HAN32" s="1329"/>
      <c r="HAO32" s="1329"/>
      <c r="HAP32" s="1329"/>
      <c r="HAQ32" s="1329"/>
      <c r="HAR32" s="1329"/>
      <c r="HAS32" s="1329"/>
      <c r="HAT32" s="1329"/>
      <c r="HAU32" s="1329"/>
      <c r="HAV32" s="1329"/>
      <c r="HAW32" s="1329"/>
      <c r="HAX32" s="1329"/>
      <c r="HAY32" s="1329"/>
      <c r="HAZ32" s="1329"/>
      <c r="HBA32" s="1329"/>
      <c r="HBB32" s="1329"/>
      <c r="HBC32" s="1329"/>
      <c r="HBD32" s="1329"/>
      <c r="HBE32" s="1329"/>
      <c r="HBF32" s="1329"/>
      <c r="HBG32" s="1329"/>
      <c r="HBH32" s="1329"/>
      <c r="HBI32" s="1329"/>
      <c r="HBJ32" s="1329"/>
      <c r="HBK32" s="1329"/>
      <c r="HBL32" s="1329"/>
      <c r="HBM32" s="1329"/>
      <c r="HBN32" s="1329"/>
      <c r="HBO32" s="1329"/>
      <c r="HBP32" s="1329"/>
      <c r="HBQ32" s="1329"/>
      <c r="HBR32" s="1329"/>
      <c r="HBS32" s="1329"/>
      <c r="HBT32" s="1329"/>
      <c r="HBU32" s="1329"/>
      <c r="HBV32" s="1329"/>
      <c r="HBW32" s="1329"/>
      <c r="HBX32" s="1329"/>
      <c r="HBY32" s="1329"/>
      <c r="HBZ32" s="1329"/>
      <c r="HCA32" s="1329"/>
      <c r="HCB32" s="1329"/>
      <c r="HCC32" s="1329"/>
      <c r="HCD32" s="1329"/>
      <c r="HCE32" s="1329"/>
      <c r="HCF32" s="1329"/>
      <c r="HCG32" s="1329"/>
      <c r="HCH32" s="1329"/>
      <c r="HCI32" s="1329"/>
      <c r="HCJ32" s="1329"/>
      <c r="HCK32" s="1329"/>
      <c r="HCL32" s="1329"/>
      <c r="HCM32" s="1329"/>
      <c r="HCN32" s="1329"/>
      <c r="HCO32" s="1329"/>
      <c r="HCP32" s="1329"/>
      <c r="HCQ32" s="1329"/>
      <c r="HCR32" s="1329"/>
      <c r="HCS32" s="1329"/>
      <c r="HCT32" s="1329"/>
      <c r="HCU32" s="1329"/>
      <c r="HCV32" s="1329"/>
      <c r="HCW32" s="1329"/>
      <c r="HCX32" s="1329"/>
      <c r="HCY32" s="1329"/>
      <c r="HCZ32" s="1329"/>
      <c r="HDA32" s="1329"/>
      <c r="HDB32" s="1329"/>
      <c r="HDC32" s="1329"/>
      <c r="HDD32" s="1329"/>
      <c r="HDE32" s="1329"/>
      <c r="HDF32" s="1329"/>
      <c r="HDG32" s="1329"/>
      <c r="HDH32" s="1329"/>
      <c r="HDI32" s="1329"/>
      <c r="HDJ32" s="1329"/>
      <c r="HDK32" s="1329"/>
      <c r="HDL32" s="1329"/>
      <c r="HDM32" s="1329"/>
      <c r="HDN32" s="1329"/>
      <c r="HDO32" s="1329"/>
      <c r="HDP32" s="1329"/>
      <c r="HDQ32" s="1329"/>
      <c r="HDR32" s="1329"/>
      <c r="HDS32" s="1329"/>
      <c r="HDT32" s="1329"/>
      <c r="HDU32" s="1329"/>
      <c r="HDV32" s="1329"/>
      <c r="HDW32" s="1329"/>
      <c r="HDX32" s="1329"/>
      <c r="HDY32" s="1329"/>
      <c r="HDZ32" s="1329"/>
      <c r="HEA32" s="1329"/>
      <c r="HEB32" s="1329"/>
      <c r="HEC32" s="1329"/>
      <c r="HED32" s="1329"/>
      <c r="HEE32" s="1329"/>
      <c r="HEF32" s="1329"/>
      <c r="HEG32" s="1329"/>
      <c r="HEH32" s="1329"/>
      <c r="HEI32" s="1329"/>
      <c r="HEJ32" s="1329"/>
      <c r="HEK32" s="1329"/>
      <c r="HEL32" s="1329"/>
      <c r="HEM32" s="1329"/>
      <c r="HEN32" s="1329"/>
      <c r="HEO32" s="1329"/>
      <c r="HEP32" s="1329"/>
      <c r="HEQ32" s="1329"/>
      <c r="HER32" s="1329"/>
      <c r="HES32" s="1329"/>
      <c r="HET32" s="1329"/>
      <c r="HEU32" s="1329"/>
      <c r="HEV32" s="1329"/>
      <c r="HEW32" s="1329"/>
      <c r="HEX32" s="1329"/>
      <c r="HEY32" s="1329"/>
      <c r="HEZ32" s="1329"/>
      <c r="HFA32" s="1329"/>
      <c r="HFB32" s="1329"/>
      <c r="HFC32" s="1329"/>
      <c r="HFD32" s="1329"/>
      <c r="HFE32" s="1329"/>
      <c r="HFF32" s="1329"/>
      <c r="HFG32" s="1329"/>
      <c r="HFH32" s="1329"/>
      <c r="HFI32" s="1329"/>
      <c r="HFJ32" s="1329"/>
      <c r="HFK32" s="1329"/>
      <c r="HFL32" s="1329"/>
      <c r="HFM32" s="1329"/>
      <c r="HFN32" s="1329"/>
      <c r="HFO32" s="1329"/>
      <c r="HFP32" s="1329"/>
      <c r="HFQ32" s="1329"/>
      <c r="HFR32" s="1329"/>
      <c r="HFS32" s="1329"/>
      <c r="HFT32" s="1329"/>
      <c r="HFU32" s="1329"/>
      <c r="HFV32" s="1329"/>
      <c r="HFW32" s="1329"/>
      <c r="HFX32" s="1329"/>
      <c r="HFY32" s="1329"/>
      <c r="HFZ32" s="1329"/>
      <c r="HGA32" s="1329"/>
      <c r="HGB32" s="1329"/>
      <c r="HGC32" s="1329"/>
      <c r="HGD32" s="1329"/>
      <c r="HGE32" s="1329"/>
      <c r="HGF32" s="1329"/>
      <c r="HGG32" s="1329"/>
      <c r="HGH32" s="1329"/>
      <c r="HGI32" s="1329"/>
      <c r="HGJ32" s="1329"/>
      <c r="HGK32" s="1329"/>
      <c r="HGL32" s="1329"/>
      <c r="HGM32" s="1329"/>
      <c r="HGN32" s="1329"/>
      <c r="HGO32" s="1329"/>
      <c r="HGP32" s="1329"/>
      <c r="HGQ32" s="1329"/>
      <c r="HGR32" s="1329"/>
      <c r="HGS32" s="1329"/>
      <c r="HGT32" s="1329"/>
      <c r="HGU32" s="1329"/>
      <c r="HGV32" s="1329"/>
      <c r="HGW32" s="1329"/>
      <c r="HGX32" s="1329"/>
      <c r="HGY32" s="1329"/>
      <c r="HGZ32" s="1329"/>
      <c r="HHA32" s="1329"/>
      <c r="HHB32" s="1329"/>
      <c r="HHC32" s="1329"/>
      <c r="HHD32" s="1329"/>
      <c r="HHE32" s="1329"/>
      <c r="HHF32" s="1329"/>
      <c r="HHG32" s="1329"/>
      <c r="HHH32" s="1329"/>
      <c r="HHI32" s="1329"/>
      <c r="HHJ32" s="1329"/>
      <c r="HHK32" s="1329"/>
      <c r="HHL32" s="1329"/>
      <c r="HHM32" s="1329"/>
      <c r="HHN32" s="1329"/>
      <c r="HHO32" s="1329"/>
      <c r="HHP32" s="1329"/>
      <c r="HHQ32" s="1329"/>
      <c r="HHR32" s="1329"/>
      <c r="HHS32" s="1329"/>
      <c r="HHT32" s="1329"/>
      <c r="HHU32" s="1329"/>
      <c r="HHV32" s="1329"/>
      <c r="HHW32" s="1329"/>
      <c r="HHX32" s="1329"/>
      <c r="HHY32" s="1329"/>
      <c r="HHZ32" s="1329"/>
      <c r="HIA32" s="1329"/>
      <c r="HIB32" s="1329"/>
      <c r="HIC32" s="1329"/>
      <c r="HID32" s="1329"/>
      <c r="HIE32" s="1329"/>
      <c r="HIF32" s="1329"/>
      <c r="HIG32" s="1329"/>
      <c r="HIH32" s="1329"/>
      <c r="HII32" s="1329"/>
      <c r="HIJ32" s="1329"/>
      <c r="HIK32" s="1329"/>
      <c r="HIL32" s="1329"/>
      <c r="HIM32" s="1329"/>
      <c r="HIN32" s="1329"/>
      <c r="HIO32" s="1329"/>
      <c r="HIP32" s="1329"/>
      <c r="HIQ32" s="1329"/>
      <c r="HIR32" s="1329"/>
      <c r="HIS32" s="1329"/>
      <c r="HIT32" s="1329"/>
      <c r="HIU32" s="1329"/>
      <c r="HIV32" s="1329"/>
      <c r="HIW32" s="1329"/>
      <c r="HIX32" s="1329"/>
      <c r="HIY32" s="1329"/>
      <c r="HIZ32" s="1329"/>
      <c r="HJA32" s="1329"/>
      <c r="HJB32" s="1329"/>
      <c r="HJC32" s="1329"/>
      <c r="HJD32" s="1329"/>
      <c r="HJE32" s="1329"/>
      <c r="HJF32" s="1329"/>
      <c r="HJG32" s="1329"/>
      <c r="HJH32" s="1329"/>
      <c r="HJI32" s="1329"/>
      <c r="HJJ32" s="1329"/>
      <c r="HJK32" s="1329"/>
      <c r="HJL32" s="1329"/>
      <c r="HJM32" s="1329"/>
      <c r="HJN32" s="1329"/>
      <c r="HJO32" s="1329"/>
      <c r="HJP32" s="1329"/>
      <c r="HJQ32" s="1329"/>
      <c r="HJR32" s="1329"/>
      <c r="HJS32" s="1329"/>
      <c r="HJT32" s="1329"/>
      <c r="HJU32" s="1329"/>
      <c r="HJV32" s="1329"/>
      <c r="HJW32" s="1329"/>
      <c r="HJX32" s="1329"/>
      <c r="HJY32" s="1329"/>
      <c r="HJZ32" s="1329"/>
      <c r="HKA32" s="1329"/>
      <c r="HKB32" s="1329"/>
      <c r="HKC32" s="1329"/>
      <c r="HKD32" s="1329"/>
      <c r="HKE32" s="1329"/>
      <c r="HKF32" s="1329"/>
      <c r="HKG32" s="1329"/>
      <c r="HKH32" s="1329"/>
      <c r="HKI32" s="1329"/>
      <c r="HKJ32" s="1329"/>
      <c r="HKK32" s="1329"/>
      <c r="HKL32" s="1329"/>
      <c r="HKM32" s="1329"/>
      <c r="HKN32" s="1329"/>
      <c r="HKO32" s="1329"/>
      <c r="HKP32" s="1329"/>
      <c r="HKQ32" s="1329"/>
      <c r="HKR32" s="1329"/>
      <c r="HKS32" s="1329"/>
      <c r="HKT32" s="1329"/>
      <c r="HKU32" s="1329"/>
      <c r="HKV32" s="1329"/>
      <c r="HKW32" s="1329"/>
      <c r="HKX32" s="1329"/>
      <c r="HKY32" s="1329"/>
      <c r="HKZ32" s="1329"/>
      <c r="HLA32" s="1329"/>
      <c r="HLB32" s="1329"/>
      <c r="HLC32" s="1329"/>
      <c r="HLD32" s="1329"/>
      <c r="HLE32" s="1329"/>
      <c r="HLF32" s="1329"/>
      <c r="HLG32" s="1329"/>
      <c r="HLH32" s="1329"/>
      <c r="HLI32" s="1329"/>
      <c r="HLJ32" s="1329"/>
      <c r="HLK32" s="1329"/>
      <c r="HLL32" s="1329"/>
      <c r="HLM32" s="1329"/>
      <c r="HLN32" s="1329"/>
      <c r="HLO32" s="1329"/>
      <c r="HLP32" s="1329"/>
      <c r="HLQ32" s="1329"/>
      <c r="HLR32" s="1329"/>
      <c r="HLS32" s="1329"/>
      <c r="HLT32" s="1329"/>
      <c r="HLU32" s="1329"/>
      <c r="HLV32" s="1329"/>
      <c r="HLW32" s="1329"/>
      <c r="HLX32" s="1329"/>
      <c r="HLY32" s="1329"/>
      <c r="HLZ32" s="1329"/>
      <c r="HMA32" s="1329"/>
      <c r="HMB32" s="1329"/>
      <c r="HMC32" s="1329"/>
      <c r="HMD32" s="1329"/>
      <c r="HME32" s="1329"/>
      <c r="HMF32" s="1329"/>
      <c r="HMG32" s="1329"/>
      <c r="HMH32" s="1329"/>
      <c r="HMI32" s="1329"/>
      <c r="HMJ32" s="1329"/>
      <c r="HMK32" s="1329"/>
      <c r="HML32" s="1329"/>
      <c r="HMM32" s="1329"/>
      <c r="HMN32" s="1329"/>
      <c r="HMO32" s="1329"/>
      <c r="HMP32" s="1329"/>
      <c r="HMQ32" s="1329"/>
      <c r="HMR32" s="1329"/>
      <c r="HMS32" s="1329"/>
      <c r="HMT32" s="1329"/>
      <c r="HMU32" s="1329"/>
      <c r="HMV32" s="1329"/>
      <c r="HMW32" s="1329"/>
      <c r="HMX32" s="1329"/>
      <c r="HMY32" s="1329"/>
      <c r="HMZ32" s="1329"/>
      <c r="HNA32" s="1329"/>
      <c r="HNB32" s="1329"/>
      <c r="HNC32" s="1329"/>
      <c r="HND32" s="1329"/>
      <c r="HNE32" s="1329"/>
      <c r="HNF32" s="1329"/>
      <c r="HNG32" s="1329"/>
      <c r="HNH32" s="1329"/>
      <c r="HNI32" s="1329"/>
      <c r="HNJ32" s="1329"/>
      <c r="HNK32" s="1329"/>
      <c r="HNL32" s="1329"/>
      <c r="HNM32" s="1329"/>
      <c r="HNN32" s="1329"/>
      <c r="HNO32" s="1329"/>
      <c r="HNP32" s="1329"/>
      <c r="HNQ32" s="1329"/>
      <c r="HNR32" s="1329"/>
      <c r="HNS32" s="1329"/>
      <c r="HNT32" s="1329"/>
      <c r="HNU32" s="1329"/>
      <c r="HNV32" s="1329"/>
      <c r="HNW32" s="1329"/>
      <c r="HNX32" s="1329"/>
      <c r="HNY32" s="1329"/>
      <c r="HNZ32" s="1329"/>
      <c r="HOA32" s="1329"/>
      <c r="HOB32" s="1329"/>
      <c r="HOC32" s="1329"/>
      <c r="HOD32" s="1329"/>
      <c r="HOE32" s="1329"/>
      <c r="HOF32" s="1329"/>
      <c r="HOG32" s="1329"/>
      <c r="HOH32" s="1329"/>
      <c r="HOI32" s="1329"/>
      <c r="HOJ32" s="1329"/>
      <c r="HOK32" s="1329"/>
      <c r="HOL32" s="1329"/>
      <c r="HOM32" s="1329"/>
      <c r="HON32" s="1329"/>
      <c r="HOO32" s="1329"/>
      <c r="HOP32" s="1329"/>
      <c r="HOQ32" s="1329"/>
      <c r="HOR32" s="1329"/>
      <c r="HOS32" s="1329"/>
      <c r="HOT32" s="1329"/>
      <c r="HOU32" s="1329"/>
      <c r="HOV32" s="1329"/>
      <c r="HOW32" s="1329"/>
      <c r="HOX32" s="1329"/>
      <c r="HOY32" s="1329"/>
      <c r="HOZ32" s="1329"/>
      <c r="HPA32" s="1329"/>
      <c r="HPB32" s="1329"/>
      <c r="HPC32" s="1329"/>
      <c r="HPD32" s="1329"/>
      <c r="HPE32" s="1329"/>
      <c r="HPF32" s="1329"/>
      <c r="HPG32" s="1329"/>
      <c r="HPH32" s="1329"/>
      <c r="HPI32" s="1329"/>
      <c r="HPJ32" s="1329"/>
      <c r="HPK32" s="1329"/>
      <c r="HPL32" s="1329"/>
      <c r="HPM32" s="1329"/>
      <c r="HPN32" s="1329"/>
      <c r="HPO32" s="1329"/>
      <c r="HPP32" s="1329"/>
      <c r="HPQ32" s="1329"/>
      <c r="HPR32" s="1329"/>
      <c r="HPS32" s="1329"/>
      <c r="HPT32" s="1329"/>
      <c r="HPU32" s="1329"/>
      <c r="HPV32" s="1329"/>
      <c r="HPW32" s="1329"/>
      <c r="HPX32" s="1329"/>
      <c r="HPY32" s="1329"/>
      <c r="HPZ32" s="1329"/>
      <c r="HQA32" s="1329"/>
      <c r="HQB32" s="1329"/>
      <c r="HQC32" s="1329"/>
      <c r="HQD32" s="1329"/>
      <c r="HQE32" s="1329"/>
      <c r="HQF32" s="1329"/>
      <c r="HQG32" s="1329"/>
      <c r="HQH32" s="1329"/>
      <c r="HQI32" s="1329"/>
      <c r="HQJ32" s="1329"/>
      <c r="HQK32" s="1329"/>
      <c r="HQL32" s="1329"/>
      <c r="HQM32" s="1329"/>
      <c r="HQN32" s="1329"/>
      <c r="HQO32" s="1329"/>
      <c r="HQP32" s="1329"/>
      <c r="HQQ32" s="1329"/>
      <c r="HQR32" s="1329"/>
      <c r="HQS32" s="1329"/>
      <c r="HQT32" s="1329"/>
      <c r="HQU32" s="1329"/>
      <c r="HQV32" s="1329"/>
      <c r="HQW32" s="1329"/>
      <c r="HQX32" s="1329"/>
      <c r="HQY32" s="1329"/>
      <c r="HQZ32" s="1329"/>
      <c r="HRA32" s="1329"/>
      <c r="HRB32" s="1329"/>
      <c r="HRC32" s="1329"/>
      <c r="HRD32" s="1329"/>
      <c r="HRE32" s="1329"/>
      <c r="HRF32" s="1329"/>
      <c r="HRG32" s="1329"/>
      <c r="HRH32" s="1329"/>
      <c r="HRI32" s="1329"/>
      <c r="HRJ32" s="1329"/>
      <c r="HRK32" s="1329"/>
      <c r="HRL32" s="1329"/>
      <c r="HRM32" s="1329"/>
      <c r="HRN32" s="1329"/>
      <c r="HRO32" s="1329"/>
      <c r="HRP32" s="1329"/>
      <c r="HRQ32" s="1329"/>
      <c r="HRR32" s="1329"/>
      <c r="HRS32" s="1329"/>
      <c r="HRT32" s="1329"/>
      <c r="HRU32" s="1329"/>
      <c r="HRV32" s="1329"/>
      <c r="HRW32" s="1329"/>
      <c r="HRX32" s="1329"/>
      <c r="HRY32" s="1329"/>
      <c r="HRZ32" s="1329"/>
      <c r="HSA32" s="1329"/>
      <c r="HSB32" s="1329"/>
      <c r="HSC32" s="1329"/>
      <c r="HSD32" s="1329"/>
      <c r="HSE32" s="1329"/>
      <c r="HSF32" s="1329"/>
      <c r="HSG32" s="1329"/>
      <c r="HSH32" s="1329"/>
      <c r="HSI32" s="1329"/>
      <c r="HSJ32" s="1329"/>
      <c r="HSK32" s="1329"/>
      <c r="HSL32" s="1329"/>
      <c r="HSM32" s="1329"/>
      <c r="HSN32" s="1329"/>
      <c r="HSO32" s="1329"/>
      <c r="HSP32" s="1329"/>
      <c r="HSQ32" s="1329"/>
      <c r="HSR32" s="1329"/>
      <c r="HSS32" s="1329"/>
      <c r="HST32" s="1329"/>
      <c r="HSU32" s="1329"/>
      <c r="HSV32" s="1329"/>
      <c r="HSW32" s="1329"/>
      <c r="HSX32" s="1329"/>
      <c r="HSY32" s="1329"/>
      <c r="HSZ32" s="1329"/>
      <c r="HTA32" s="1329"/>
      <c r="HTB32" s="1329"/>
      <c r="HTC32" s="1329"/>
      <c r="HTD32" s="1329"/>
      <c r="HTE32" s="1329"/>
      <c r="HTF32" s="1329"/>
      <c r="HTG32" s="1329"/>
      <c r="HTH32" s="1329"/>
      <c r="HTI32" s="1329"/>
      <c r="HTJ32" s="1329"/>
      <c r="HTK32" s="1329"/>
      <c r="HTL32" s="1329"/>
      <c r="HTM32" s="1329"/>
      <c r="HTN32" s="1329"/>
      <c r="HTO32" s="1329"/>
      <c r="HTP32" s="1329"/>
      <c r="HTQ32" s="1329"/>
      <c r="HTR32" s="1329"/>
      <c r="HTS32" s="1329"/>
      <c r="HTT32" s="1329"/>
      <c r="HTU32" s="1329"/>
      <c r="HTV32" s="1329"/>
      <c r="HTW32" s="1329"/>
      <c r="HTX32" s="1329"/>
      <c r="HTY32" s="1329"/>
      <c r="HTZ32" s="1329"/>
      <c r="HUA32" s="1329"/>
      <c r="HUB32" s="1329"/>
      <c r="HUC32" s="1329"/>
      <c r="HUD32" s="1329"/>
      <c r="HUE32" s="1329"/>
      <c r="HUF32" s="1329"/>
      <c r="HUG32" s="1329"/>
      <c r="HUH32" s="1329"/>
      <c r="HUI32" s="1329"/>
      <c r="HUJ32" s="1329"/>
      <c r="HUK32" s="1329"/>
      <c r="HUL32" s="1329"/>
      <c r="HUM32" s="1329"/>
      <c r="HUN32" s="1329"/>
      <c r="HUO32" s="1329"/>
      <c r="HUP32" s="1329"/>
      <c r="HUQ32" s="1329"/>
      <c r="HUR32" s="1329"/>
      <c r="HUS32" s="1329"/>
      <c r="HUT32" s="1329"/>
      <c r="HUU32" s="1329"/>
      <c r="HUV32" s="1329"/>
      <c r="HUW32" s="1329"/>
      <c r="HUX32" s="1329"/>
      <c r="HUY32" s="1329"/>
      <c r="HUZ32" s="1329"/>
      <c r="HVA32" s="1329"/>
      <c r="HVB32" s="1329"/>
      <c r="HVC32" s="1329"/>
      <c r="HVD32" s="1329"/>
      <c r="HVE32" s="1329"/>
      <c r="HVF32" s="1329"/>
      <c r="HVG32" s="1329"/>
      <c r="HVH32" s="1329"/>
      <c r="HVI32" s="1329"/>
      <c r="HVJ32" s="1329"/>
      <c r="HVK32" s="1329"/>
      <c r="HVL32" s="1329"/>
      <c r="HVM32" s="1329"/>
      <c r="HVN32" s="1329"/>
      <c r="HVO32" s="1329"/>
      <c r="HVP32" s="1329"/>
      <c r="HVQ32" s="1329"/>
      <c r="HVR32" s="1329"/>
      <c r="HVS32" s="1329"/>
      <c r="HVT32" s="1329"/>
      <c r="HVU32" s="1329"/>
      <c r="HVV32" s="1329"/>
      <c r="HVW32" s="1329"/>
      <c r="HVX32" s="1329"/>
      <c r="HVY32" s="1329"/>
      <c r="HVZ32" s="1329"/>
      <c r="HWA32" s="1329"/>
      <c r="HWB32" s="1329"/>
      <c r="HWC32" s="1329"/>
      <c r="HWD32" s="1329"/>
      <c r="HWE32" s="1329"/>
      <c r="HWF32" s="1329"/>
      <c r="HWG32" s="1329"/>
      <c r="HWH32" s="1329"/>
      <c r="HWI32" s="1329"/>
      <c r="HWJ32" s="1329"/>
      <c r="HWK32" s="1329"/>
      <c r="HWL32" s="1329"/>
      <c r="HWM32" s="1329"/>
      <c r="HWN32" s="1329"/>
      <c r="HWO32" s="1329"/>
      <c r="HWP32" s="1329"/>
      <c r="HWQ32" s="1329"/>
      <c r="HWR32" s="1329"/>
      <c r="HWS32" s="1329"/>
      <c r="HWT32" s="1329"/>
      <c r="HWU32" s="1329"/>
      <c r="HWV32" s="1329"/>
      <c r="HWW32" s="1329"/>
      <c r="HWX32" s="1329"/>
      <c r="HWY32" s="1329"/>
      <c r="HWZ32" s="1329"/>
      <c r="HXA32" s="1329"/>
      <c r="HXB32" s="1329"/>
      <c r="HXC32" s="1329"/>
      <c r="HXD32" s="1329"/>
      <c r="HXE32" s="1329"/>
      <c r="HXF32" s="1329"/>
      <c r="HXG32" s="1329"/>
      <c r="HXH32" s="1329"/>
      <c r="HXI32" s="1329"/>
      <c r="HXJ32" s="1329"/>
      <c r="HXK32" s="1329"/>
      <c r="HXL32" s="1329"/>
      <c r="HXM32" s="1329"/>
      <c r="HXN32" s="1329"/>
      <c r="HXO32" s="1329"/>
      <c r="HXP32" s="1329"/>
      <c r="HXQ32" s="1329"/>
      <c r="HXR32" s="1329"/>
      <c r="HXS32" s="1329"/>
      <c r="HXT32" s="1329"/>
      <c r="HXU32" s="1329"/>
      <c r="HXV32" s="1329"/>
      <c r="HXW32" s="1329"/>
      <c r="HXX32" s="1329"/>
      <c r="HXY32" s="1329"/>
      <c r="HXZ32" s="1329"/>
      <c r="HYA32" s="1329"/>
      <c r="HYB32" s="1329"/>
      <c r="HYC32" s="1329"/>
      <c r="HYD32" s="1329"/>
      <c r="HYE32" s="1329"/>
      <c r="HYF32" s="1329"/>
      <c r="HYG32" s="1329"/>
      <c r="HYH32" s="1329"/>
      <c r="HYI32" s="1329"/>
      <c r="HYJ32" s="1329"/>
      <c r="HYK32" s="1329"/>
      <c r="HYL32" s="1329"/>
      <c r="HYM32" s="1329"/>
      <c r="HYN32" s="1329"/>
      <c r="HYO32" s="1329"/>
      <c r="HYP32" s="1329"/>
      <c r="HYQ32" s="1329"/>
      <c r="HYR32" s="1329"/>
      <c r="HYS32" s="1329"/>
      <c r="HYT32" s="1329"/>
      <c r="HYU32" s="1329"/>
      <c r="HYV32" s="1329"/>
      <c r="HYW32" s="1329"/>
      <c r="HYX32" s="1329"/>
      <c r="HYY32" s="1329"/>
      <c r="HYZ32" s="1329"/>
      <c r="HZA32" s="1329"/>
      <c r="HZB32" s="1329"/>
      <c r="HZC32" s="1329"/>
      <c r="HZD32" s="1329"/>
      <c r="HZE32" s="1329"/>
      <c r="HZF32" s="1329"/>
      <c r="HZG32" s="1329"/>
      <c r="HZH32" s="1329"/>
      <c r="HZI32" s="1329"/>
      <c r="HZJ32" s="1329"/>
      <c r="HZK32" s="1329"/>
      <c r="HZL32" s="1329"/>
      <c r="HZM32" s="1329"/>
      <c r="HZN32" s="1329"/>
      <c r="HZO32" s="1329"/>
      <c r="HZP32" s="1329"/>
      <c r="HZQ32" s="1329"/>
      <c r="HZR32" s="1329"/>
      <c r="HZS32" s="1329"/>
      <c r="HZT32" s="1329"/>
      <c r="HZU32" s="1329"/>
      <c r="HZV32" s="1329"/>
      <c r="HZW32" s="1329"/>
      <c r="HZX32" s="1329"/>
      <c r="HZY32" s="1329"/>
      <c r="HZZ32" s="1329"/>
      <c r="IAA32" s="1329"/>
      <c r="IAB32" s="1329"/>
      <c r="IAC32" s="1329"/>
      <c r="IAD32" s="1329"/>
      <c r="IAE32" s="1329"/>
      <c r="IAF32" s="1329"/>
      <c r="IAG32" s="1329"/>
      <c r="IAH32" s="1329"/>
      <c r="IAI32" s="1329"/>
      <c r="IAJ32" s="1329"/>
      <c r="IAK32" s="1329"/>
      <c r="IAL32" s="1329"/>
      <c r="IAM32" s="1329"/>
      <c r="IAN32" s="1329"/>
      <c r="IAO32" s="1329"/>
      <c r="IAP32" s="1329"/>
      <c r="IAQ32" s="1329"/>
      <c r="IAR32" s="1329"/>
      <c r="IAS32" s="1329"/>
      <c r="IAT32" s="1329"/>
      <c r="IAU32" s="1329"/>
      <c r="IAV32" s="1329"/>
      <c r="IAW32" s="1329"/>
      <c r="IAX32" s="1329"/>
      <c r="IAY32" s="1329"/>
      <c r="IAZ32" s="1329"/>
      <c r="IBA32" s="1329"/>
      <c r="IBB32" s="1329"/>
      <c r="IBC32" s="1329"/>
      <c r="IBD32" s="1329"/>
      <c r="IBE32" s="1329"/>
      <c r="IBF32" s="1329"/>
      <c r="IBG32" s="1329"/>
      <c r="IBH32" s="1329"/>
      <c r="IBI32" s="1329"/>
      <c r="IBJ32" s="1329"/>
      <c r="IBK32" s="1329"/>
      <c r="IBL32" s="1329"/>
      <c r="IBM32" s="1329"/>
      <c r="IBN32" s="1329"/>
      <c r="IBO32" s="1329"/>
      <c r="IBP32" s="1329"/>
      <c r="IBQ32" s="1329"/>
      <c r="IBR32" s="1329"/>
      <c r="IBS32" s="1329"/>
      <c r="IBT32" s="1329"/>
      <c r="IBU32" s="1329"/>
      <c r="IBV32" s="1329"/>
      <c r="IBW32" s="1329"/>
      <c r="IBX32" s="1329"/>
      <c r="IBY32" s="1329"/>
      <c r="IBZ32" s="1329"/>
      <c r="ICA32" s="1329"/>
      <c r="ICB32" s="1329"/>
      <c r="ICC32" s="1329"/>
      <c r="ICD32" s="1329"/>
      <c r="ICE32" s="1329"/>
      <c r="ICF32" s="1329"/>
      <c r="ICG32" s="1329"/>
      <c r="ICH32" s="1329"/>
      <c r="ICI32" s="1329"/>
      <c r="ICJ32" s="1329"/>
      <c r="ICK32" s="1329"/>
      <c r="ICL32" s="1329"/>
      <c r="ICM32" s="1329"/>
      <c r="ICN32" s="1329"/>
      <c r="ICO32" s="1329"/>
      <c r="ICP32" s="1329"/>
      <c r="ICQ32" s="1329"/>
      <c r="ICR32" s="1329"/>
      <c r="ICS32" s="1329"/>
      <c r="ICT32" s="1329"/>
      <c r="ICU32" s="1329"/>
      <c r="ICV32" s="1329"/>
      <c r="ICW32" s="1329"/>
      <c r="ICX32" s="1329"/>
      <c r="ICY32" s="1329"/>
      <c r="ICZ32" s="1329"/>
      <c r="IDA32" s="1329"/>
      <c r="IDB32" s="1329"/>
      <c r="IDC32" s="1329"/>
      <c r="IDD32" s="1329"/>
      <c r="IDE32" s="1329"/>
      <c r="IDF32" s="1329"/>
      <c r="IDG32" s="1329"/>
      <c r="IDH32" s="1329"/>
      <c r="IDI32" s="1329"/>
      <c r="IDJ32" s="1329"/>
      <c r="IDK32" s="1329"/>
      <c r="IDL32" s="1329"/>
      <c r="IDM32" s="1329"/>
      <c r="IDN32" s="1329"/>
      <c r="IDO32" s="1329"/>
      <c r="IDP32" s="1329"/>
      <c r="IDQ32" s="1329"/>
      <c r="IDR32" s="1329"/>
      <c r="IDS32" s="1329"/>
      <c r="IDT32" s="1329"/>
      <c r="IDU32" s="1329"/>
      <c r="IDV32" s="1329"/>
      <c r="IDW32" s="1329"/>
      <c r="IDX32" s="1329"/>
      <c r="IDY32" s="1329"/>
      <c r="IDZ32" s="1329"/>
      <c r="IEA32" s="1329"/>
      <c r="IEB32" s="1329"/>
      <c r="IEC32" s="1329"/>
      <c r="IED32" s="1329"/>
      <c r="IEE32" s="1329"/>
      <c r="IEF32" s="1329"/>
      <c r="IEG32" s="1329"/>
      <c r="IEH32" s="1329"/>
      <c r="IEI32" s="1329"/>
      <c r="IEJ32" s="1329"/>
      <c r="IEK32" s="1329"/>
      <c r="IEL32" s="1329"/>
      <c r="IEM32" s="1329"/>
      <c r="IEN32" s="1329"/>
      <c r="IEO32" s="1329"/>
      <c r="IEP32" s="1329"/>
      <c r="IEQ32" s="1329"/>
      <c r="IER32" s="1329"/>
      <c r="IES32" s="1329"/>
      <c r="IET32" s="1329"/>
      <c r="IEU32" s="1329"/>
      <c r="IEV32" s="1329"/>
      <c r="IEW32" s="1329"/>
      <c r="IEX32" s="1329"/>
      <c r="IEY32" s="1329"/>
      <c r="IEZ32" s="1329"/>
      <c r="IFA32" s="1329"/>
      <c r="IFB32" s="1329"/>
      <c r="IFC32" s="1329"/>
      <c r="IFD32" s="1329"/>
      <c r="IFE32" s="1329"/>
      <c r="IFF32" s="1329"/>
      <c r="IFG32" s="1329"/>
      <c r="IFH32" s="1329"/>
      <c r="IFI32" s="1329"/>
      <c r="IFJ32" s="1329"/>
      <c r="IFK32" s="1329"/>
      <c r="IFL32" s="1329"/>
      <c r="IFM32" s="1329"/>
      <c r="IFN32" s="1329"/>
      <c r="IFO32" s="1329"/>
      <c r="IFP32" s="1329"/>
      <c r="IFQ32" s="1329"/>
      <c r="IFR32" s="1329"/>
      <c r="IFS32" s="1329"/>
      <c r="IFT32" s="1329"/>
      <c r="IFU32" s="1329"/>
      <c r="IFV32" s="1329"/>
      <c r="IFW32" s="1329"/>
      <c r="IFX32" s="1329"/>
      <c r="IFY32" s="1329"/>
      <c r="IFZ32" s="1329"/>
      <c r="IGA32" s="1329"/>
      <c r="IGB32" s="1329"/>
      <c r="IGC32" s="1329"/>
      <c r="IGD32" s="1329"/>
      <c r="IGE32" s="1329"/>
      <c r="IGF32" s="1329"/>
      <c r="IGG32" s="1329"/>
      <c r="IGH32" s="1329"/>
      <c r="IGI32" s="1329"/>
      <c r="IGJ32" s="1329"/>
      <c r="IGK32" s="1329"/>
      <c r="IGL32" s="1329"/>
      <c r="IGM32" s="1329"/>
      <c r="IGN32" s="1329"/>
      <c r="IGO32" s="1329"/>
      <c r="IGP32" s="1329"/>
      <c r="IGQ32" s="1329"/>
      <c r="IGR32" s="1329"/>
      <c r="IGS32" s="1329"/>
      <c r="IGT32" s="1329"/>
      <c r="IGU32" s="1329"/>
      <c r="IGV32" s="1329"/>
      <c r="IGW32" s="1329"/>
      <c r="IGX32" s="1329"/>
      <c r="IGY32" s="1329"/>
      <c r="IGZ32" s="1329"/>
      <c r="IHA32" s="1329"/>
      <c r="IHB32" s="1329"/>
      <c r="IHC32" s="1329"/>
      <c r="IHD32" s="1329"/>
      <c r="IHE32" s="1329"/>
      <c r="IHF32" s="1329"/>
      <c r="IHG32" s="1329"/>
      <c r="IHH32" s="1329"/>
      <c r="IHI32" s="1329"/>
      <c r="IHJ32" s="1329"/>
      <c r="IHK32" s="1329"/>
      <c r="IHL32" s="1329"/>
      <c r="IHM32" s="1329"/>
      <c r="IHN32" s="1329"/>
      <c r="IHO32" s="1329"/>
      <c r="IHP32" s="1329"/>
      <c r="IHQ32" s="1329"/>
      <c r="IHR32" s="1329"/>
      <c r="IHS32" s="1329"/>
      <c r="IHT32" s="1329"/>
      <c r="IHU32" s="1329"/>
      <c r="IHV32" s="1329"/>
      <c r="IHW32" s="1329"/>
      <c r="IHX32" s="1329"/>
      <c r="IHY32" s="1329"/>
      <c r="IHZ32" s="1329"/>
      <c r="IIA32" s="1329"/>
      <c r="IIB32" s="1329"/>
      <c r="IIC32" s="1329"/>
      <c r="IID32" s="1329"/>
      <c r="IIE32" s="1329"/>
      <c r="IIF32" s="1329"/>
      <c r="IIG32" s="1329"/>
      <c r="IIH32" s="1329"/>
      <c r="III32" s="1329"/>
      <c r="IIJ32" s="1329"/>
      <c r="IIK32" s="1329"/>
      <c r="IIL32" s="1329"/>
      <c r="IIM32" s="1329"/>
      <c r="IIN32" s="1329"/>
      <c r="IIO32" s="1329"/>
      <c r="IIP32" s="1329"/>
      <c r="IIQ32" s="1329"/>
      <c r="IIR32" s="1329"/>
      <c r="IIS32" s="1329"/>
      <c r="IIT32" s="1329"/>
      <c r="IIU32" s="1329"/>
      <c r="IIV32" s="1329"/>
      <c r="IIW32" s="1329"/>
      <c r="IIX32" s="1329"/>
      <c r="IIY32" s="1329"/>
      <c r="IIZ32" s="1329"/>
      <c r="IJA32" s="1329"/>
      <c r="IJB32" s="1329"/>
      <c r="IJC32" s="1329"/>
      <c r="IJD32" s="1329"/>
      <c r="IJE32" s="1329"/>
      <c r="IJF32" s="1329"/>
      <c r="IJG32" s="1329"/>
      <c r="IJH32" s="1329"/>
      <c r="IJI32" s="1329"/>
      <c r="IJJ32" s="1329"/>
      <c r="IJK32" s="1329"/>
      <c r="IJL32" s="1329"/>
      <c r="IJM32" s="1329"/>
      <c r="IJN32" s="1329"/>
      <c r="IJO32" s="1329"/>
      <c r="IJP32" s="1329"/>
      <c r="IJQ32" s="1329"/>
      <c r="IJR32" s="1329"/>
      <c r="IJS32" s="1329"/>
      <c r="IJT32" s="1329"/>
      <c r="IJU32" s="1329"/>
      <c r="IJV32" s="1329"/>
      <c r="IJW32" s="1329"/>
      <c r="IJX32" s="1329"/>
      <c r="IJY32" s="1329"/>
      <c r="IJZ32" s="1329"/>
      <c r="IKA32" s="1329"/>
      <c r="IKB32" s="1329"/>
      <c r="IKC32" s="1329"/>
      <c r="IKD32" s="1329"/>
      <c r="IKE32" s="1329"/>
      <c r="IKF32" s="1329"/>
      <c r="IKG32" s="1329"/>
      <c r="IKH32" s="1329"/>
      <c r="IKI32" s="1329"/>
      <c r="IKJ32" s="1329"/>
      <c r="IKK32" s="1329"/>
      <c r="IKL32" s="1329"/>
      <c r="IKM32" s="1329"/>
      <c r="IKN32" s="1329"/>
      <c r="IKO32" s="1329"/>
      <c r="IKP32" s="1329"/>
      <c r="IKQ32" s="1329"/>
      <c r="IKR32" s="1329"/>
      <c r="IKS32" s="1329"/>
      <c r="IKT32" s="1329"/>
      <c r="IKU32" s="1329"/>
      <c r="IKV32" s="1329"/>
      <c r="IKW32" s="1329"/>
      <c r="IKX32" s="1329"/>
      <c r="IKY32" s="1329"/>
      <c r="IKZ32" s="1329"/>
      <c r="ILA32" s="1329"/>
      <c r="ILB32" s="1329"/>
      <c r="ILC32" s="1329"/>
      <c r="ILD32" s="1329"/>
      <c r="ILE32" s="1329"/>
      <c r="ILF32" s="1329"/>
      <c r="ILG32" s="1329"/>
      <c r="ILH32" s="1329"/>
      <c r="ILI32" s="1329"/>
      <c r="ILJ32" s="1329"/>
      <c r="ILK32" s="1329"/>
      <c r="ILL32" s="1329"/>
      <c r="ILM32" s="1329"/>
      <c r="ILN32" s="1329"/>
      <c r="ILO32" s="1329"/>
      <c r="ILP32" s="1329"/>
      <c r="ILQ32" s="1329"/>
      <c r="ILR32" s="1329"/>
      <c r="ILS32" s="1329"/>
      <c r="ILT32" s="1329"/>
      <c r="ILU32" s="1329"/>
      <c r="ILV32" s="1329"/>
      <c r="ILW32" s="1329"/>
      <c r="ILX32" s="1329"/>
      <c r="ILY32" s="1329"/>
      <c r="ILZ32" s="1329"/>
      <c r="IMA32" s="1329"/>
      <c r="IMB32" s="1329"/>
      <c r="IMC32" s="1329"/>
      <c r="IMD32" s="1329"/>
      <c r="IME32" s="1329"/>
      <c r="IMF32" s="1329"/>
      <c r="IMG32" s="1329"/>
      <c r="IMH32" s="1329"/>
      <c r="IMI32" s="1329"/>
      <c r="IMJ32" s="1329"/>
      <c r="IMK32" s="1329"/>
      <c r="IML32" s="1329"/>
      <c r="IMM32" s="1329"/>
      <c r="IMN32" s="1329"/>
      <c r="IMO32" s="1329"/>
      <c r="IMP32" s="1329"/>
      <c r="IMQ32" s="1329"/>
      <c r="IMR32" s="1329"/>
      <c r="IMS32" s="1329"/>
      <c r="IMT32" s="1329"/>
      <c r="IMU32" s="1329"/>
      <c r="IMV32" s="1329"/>
      <c r="IMW32" s="1329"/>
      <c r="IMX32" s="1329"/>
      <c r="IMY32" s="1329"/>
      <c r="IMZ32" s="1329"/>
      <c r="INA32" s="1329"/>
      <c r="INB32" s="1329"/>
      <c r="INC32" s="1329"/>
      <c r="IND32" s="1329"/>
      <c r="INE32" s="1329"/>
      <c r="INF32" s="1329"/>
      <c r="ING32" s="1329"/>
      <c r="INH32" s="1329"/>
      <c r="INI32" s="1329"/>
      <c r="INJ32" s="1329"/>
      <c r="INK32" s="1329"/>
      <c r="INL32" s="1329"/>
      <c r="INM32" s="1329"/>
      <c r="INN32" s="1329"/>
      <c r="INO32" s="1329"/>
      <c r="INP32" s="1329"/>
      <c r="INQ32" s="1329"/>
      <c r="INR32" s="1329"/>
      <c r="INS32" s="1329"/>
      <c r="INT32" s="1329"/>
      <c r="INU32" s="1329"/>
      <c r="INV32" s="1329"/>
      <c r="INW32" s="1329"/>
      <c r="INX32" s="1329"/>
      <c r="INY32" s="1329"/>
      <c r="INZ32" s="1329"/>
      <c r="IOA32" s="1329"/>
      <c r="IOB32" s="1329"/>
      <c r="IOC32" s="1329"/>
      <c r="IOD32" s="1329"/>
      <c r="IOE32" s="1329"/>
      <c r="IOF32" s="1329"/>
      <c r="IOG32" s="1329"/>
      <c r="IOH32" s="1329"/>
      <c r="IOI32" s="1329"/>
      <c r="IOJ32" s="1329"/>
      <c r="IOK32" s="1329"/>
      <c r="IOL32" s="1329"/>
      <c r="IOM32" s="1329"/>
      <c r="ION32" s="1329"/>
      <c r="IOO32" s="1329"/>
      <c r="IOP32" s="1329"/>
      <c r="IOQ32" s="1329"/>
      <c r="IOR32" s="1329"/>
      <c r="IOS32" s="1329"/>
      <c r="IOT32" s="1329"/>
      <c r="IOU32" s="1329"/>
      <c r="IOV32" s="1329"/>
      <c r="IOW32" s="1329"/>
      <c r="IOX32" s="1329"/>
      <c r="IOY32" s="1329"/>
      <c r="IOZ32" s="1329"/>
      <c r="IPA32" s="1329"/>
      <c r="IPB32" s="1329"/>
      <c r="IPC32" s="1329"/>
      <c r="IPD32" s="1329"/>
      <c r="IPE32" s="1329"/>
      <c r="IPF32" s="1329"/>
      <c r="IPG32" s="1329"/>
      <c r="IPH32" s="1329"/>
      <c r="IPI32" s="1329"/>
      <c r="IPJ32" s="1329"/>
      <c r="IPK32" s="1329"/>
      <c r="IPL32" s="1329"/>
      <c r="IPM32" s="1329"/>
      <c r="IPN32" s="1329"/>
      <c r="IPO32" s="1329"/>
      <c r="IPP32" s="1329"/>
      <c r="IPQ32" s="1329"/>
      <c r="IPR32" s="1329"/>
      <c r="IPS32" s="1329"/>
      <c r="IPT32" s="1329"/>
      <c r="IPU32" s="1329"/>
      <c r="IPV32" s="1329"/>
      <c r="IPW32" s="1329"/>
      <c r="IPX32" s="1329"/>
      <c r="IPY32" s="1329"/>
      <c r="IPZ32" s="1329"/>
      <c r="IQA32" s="1329"/>
      <c r="IQB32" s="1329"/>
      <c r="IQC32" s="1329"/>
      <c r="IQD32" s="1329"/>
      <c r="IQE32" s="1329"/>
      <c r="IQF32" s="1329"/>
      <c r="IQG32" s="1329"/>
      <c r="IQH32" s="1329"/>
      <c r="IQI32" s="1329"/>
      <c r="IQJ32" s="1329"/>
      <c r="IQK32" s="1329"/>
      <c r="IQL32" s="1329"/>
      <c r="IQM32" s="1329"/>
      <c r="IQN32" s="1329"/>
      <c r="IQO32" s="1329"/>
      <c r="IQP32" s="1329"/>
      <c r="IQQ32" s="1329"/>
      <c r="IQR32" s="1329"/>
      <c r="IQS32" s="1329"/>
      <c r="IQT32" s="1329"/>
      <c r="IQU32" s="1329"/>
      <c r="IQV32" s="1329"/>
      <c r="IQW32" s="1329"/>
      <c r="IQX32" s="1329"/>
      <c r="IQY32" s="1329"/>
      <c r="IQZ32" s="1329"/>
      <c r="IRA32" s="1329"/>
      <c r="IRB32" s="1329"/>
      <c r="IRC32" s="1329"/>
      <c r="IRD32" s="1329"/>
      <c r="IRE32" s="1329"/>
      <c r="IRF32" s="1329"/>
      <c r="IRG32" s="1329"/>
      <c r="IRH32" s="1329"/>
      <c r="IRI32" s="1329"/>
      <c r="IRJ32" s="1329"/>
      <c r="IRK32" s="1329"/>
      <c r="IRL32" s="1329"/>
      <c r="IRM32" s="1329"/>
      <c r="IRN32" s="1329"/>
      <c r="IRO32" s="1329"/>
      <c r="IRP32" s="1329"/>
      <c r="IRQ32" s="1329"/>
      <c r="IRR32" s="1329"/>
      <c r="IRS32" s="1329"/>
      <c r="IRT32" s="1329"/>
      <c r="IRU32" s="1329"/>
      <c r="IRV32" s="1329"/>
      <c r="IRW32" s="1329"/>
      <c r="IRX32" s="1329"/>
      <c r="IRY32" s="1329"/>
      <c r="IRZ32" s="1329"/>
      <c r="ISA32" s="1329"/>
      <c r="ISB32" s="1329"/>
      <c r="ISC32" s="1329"/>
      <c r="ISD32" s="1329"/>
      <c r="ISE32" s="1329"/>
      <c r="ISF32" s="1329"/>
      <c r="ISG32" s="1329"/>
      <c r="ISH32" s="1329"/>
      <c r="ISI32" s="1329"/>
      <c r="ISJ32" s="1329"/>
      <c r="ISK32" s="1329"/>
      <c r="ISL32" s="1329"/>
      <c r="ISM32" s="1329"/>
      <c r="ISN32" s="1329"/>
      <c r="ISO32" s="1329"/>
      <c r="ISP32" s="1329"/>
      <c r="ISQ32" s="1329"/>
      <c r="ISR32" s="1329"/>
      <c r="ISS32" s="1329"/>
      <c r="IST32" s="1329"/>
      <c r="ISU32" s="1329"/>
      <c r="ISV32" s="1329"/>
      <c r="ISW32" s="1329"/>
      <c r="ISX32" s="1329"/>
      <c r="ISY32" s="1329"/>
      <c r="ISZ32" s="1329"/>
      <c r="ITA32" s="1329"/>
      <c r="ITB32" s="1329"/>
      <c r="ITC32" s="1329"/>
      <c r="ITD32" s="1329"/>
      <c r="ITE32" s="1329"/>
      <c r="ITF32" s="1329"/>
      <c r="ITG32" s="1329"/>
      <c r="ITH32" s="1329"/>
      <c r="ITI32" s="1329"/>
      <c r="ITJ32" s="1329"/>
      <c r="ITK32" s="1329"/>
      <c r="ITL32" s="1329"/>
      <c r="ITM32" s="1329"/>
      <c r="ITN32" s="1329"/>
      <c r="ITO32" s="1329"/>
      <c r="ITP32" s="1329"/>
      <c r="ITQ32" s="1329"/>
      <c r="ITR32" s="1329"/>
      <c r="ITS32" s="1329"/>
      <c r="ITT32" s="1329"/>
      <c r="ITU32" s="1329"/>
      <c r="ITV32" s="1329"/>
      <c r="ITW32" s="1329"/>
      <c r="ITX32" s="1329"/>
      <c r="ITY32" s="1329"/>
      <c r="ITZ32" s="1329"/>
      <c r="IUA32" s="1329"/>
      <c r="IUB32" s="1329"/>
      <c r="IUC32" s="1329"/>
      <c r="IUD32" s="1329"/>
      <c r="IUE32" s="1329"/>
      <c r="IUF32" s="1329"/>
      <c r="IUG32" s="1329"/>
      <c r="IUH32" s="1329"/>
      <c r="IUI32" s="1329"/>
      <c r="IUJ32" s="1329"/>
      <c r="IUK32" s="1329"/>
      <c r="IUL32" s="1329"/>
      <c r="IUM32" s="1329"/>
      <c r="IUN32" s="1329"/>
      <c r="IUO32" s="1329"/>
      <c r="IUP32" s="1329"/>
      <c r="IUQ32" s="1329"/>
      <c r="IUR32" s="1329"/>
      <c r="IUS32" s="1329"/>
      <c r="IUT32" s="1329"/>
      <c r="IUU32" s="1329"/>
      <c r="IUV32" s="1329"/>
      <c r="IUW32" s="1329"/>
      <c r="IUX32" s="1329"/>
      <c r="IUY32" s="1329"/>
      <c r="IUZ32" s="1329"/>
      <c r="IVA32" s="1329"/>
      <c r="IVB32" s="1329"/>
      <c r="IVC32" s="1329"/>
      <c r="IVD32" s="1329"/>
      <c r="IVE32" s="1329"/>
      <c r="IVF32" s="1329"/>
      <c r="IVG32" s="1329"/>
      <c r="IVH32" s="1329"/>
      <c r="IVI32" s="1329"/>
      <c r="IVJ32" s="1329"/>
      <c r="IVK32" s="1329"/>
      <c r="IVL32" s="1329"/>
      <c r="IVM32" s="1329"/>
      <c r="IVN32" s="1329"/>
      <c r="IVO32" s="1329"/>
      <c r="IVP32" s="1329"/>
      <c r="IVQ32" s="1329"/>
      <c r="IVR32" s="1329"/>
      <c r="IVS32" s="1329"/>
      <c r="IVT32" s="1329"/>
      <c r="IVU32" s="1329"/>
      <c r="IVV32" s="1329"/>
      <c r="IVW32" s="1329"/>
      <c r="IVX32" s="1329"/>
      <c r="IVY32" s="1329"/>
      <c r="IVZ32" s="1329"/>
      <c r="IWA32" s="1329"/>
      <c r="IWB32" s="1329"/>
      <c r="IWC32" s="1329"/>
      <c r="IWD32" s="1329"/>
      <c r="IWE32" s="1329"/>
      <c r="IWF32" s="1329"/>
      <c r="IWG32" s="1329"/>
      <c r="IWH32" s="1329"/>
      <c r="IWI32" s="1329"/>
      <c r="IWJ32" s="1329"/>
      <c r="IWK32" s="1329"/>
      <c r="IWL32" s="1329"/>
      <c r="IWM32" s="1329"/>
      <c r="IWN32" s="1329"/>
      <c r="IWO32" s="1329"/>
      <c r="IWP32" s="1329"/>
      <c r="IWQ32" s="1329"/>
      <c r="IWR32" s="1329"/>
      <c r="IWS32" s="1329"/>
      <c r="IWT32" s="1329"/>
      <c r="IWU32" s="1329"/>
      <c r="IWV32" s="1329"/>
      <c r="IWW32" s="1329"/>
      <c r="IWX32" s="1329"/>
      <c r="IWY32" s="1329"/>
      <c r="IWZ32" s="1329"/>
      <c r="IXA32" s="1329"/>
      <c r="IXB32" s="1329"/>
      <c r="IXC32" s="1329"/>
      <c r="IXD32" s="1329"/>
      <c r="IXE32" s="1329"/>
      <c r="IXF32" s="1329"/>
      <c r="IXG32" s="1329"/>
      <c r="IXH32" s="1329"/>
      <c r="IXI32" s="1329"/>
      <c r="IXJ32" s="1329"/>
      <c r="IXK32" s="1329"/>
      <c r="IXL32" s="1329"/>
      <c r="IXM32" s="1329"/>
      <c r="IXN32" s="1329"/>
      <c r="IXO32" s="1329"/>
      <c r="IXP32" s="1329"/>
      <c r="IXQ32" s="1329"/>
      <c r="IXR32" s="1329"/>
      <c r="IXS32" s="1329"/>
      <c r="IXT32" s="1329"/>
      <c r="IXU32" s="1329"/>
      <c r="IXV32" s="1329"/>
      <c r="IXW32" s="1329"/>
      <c r="IXX32" s="1329"/>
      <c r="IXY32" s="1329"/>
      <c r="IXZ32" s="1329"/>
      <c r="IYA32" s="1329"/>
      <c r="IYB32" s="1329"/>
      <c r="IYC32" s="1329"/>
      <c r="IYD32" s="1329"/>
      <c r="IYE32" s="1329"/>
      <c r="IYF32" s="1329"/>
      <c r="IYG32" s="1329"/>
      <c r="IYH32" s="1329"/>
      <c r="IYI32" s="1329"/>
      <c r="IYJ32" s="1329"/>
      <c r="IYK32" s="1329"/>
      <c r="IYL32" s="1329"/>
      <c r="IYM32" s="1329"/>
      <c r="IYN32" s="1329"/>
      <c r="IYO32" s="1329"/>
      <c r="IYP32" s="1329"/>
      <c r="IYQ32" s="1329"/>
      <c r="IYR32" s="1329"/>
      <c r="IYS32" s="1329"/>
      <c r="IYT32" s="1329"/>
      <c r="IYU32" s="1329"/>
      <c r="IYV32" s="1329"/>
      <c r="IYW32" s="1329"/>
      <c r="IYX32" s="1329"/>
      <c r="IYY32" s="1329"/>
      <c r="IYZ32" s="1329"/>
      <c r="IZA32" s="1329"/>
      <c r="IZB32" s="1329"/>
      <c r="IZC32" s="1329"/>
      <c r="IZD32" s="1329"/>
      <c r="IZE32" s="1329"/>
      <c r="IZF32" s="1329"/>
      <c r="IZG32" s="1329"/>
      <c r="IZH32" s="1329"/>
      <c r="IZI32" s="1329"/>
      <c r="IZJ32" s="1329"/>
      <c r="IZK32" s="1329"/>
      <c r="IZL32" s="1329"/>
      <c r="IZM32" s="1329"/>
      <c r="IZN32" s="1329"/>
      <c r="IZO32" s="1329"/>
      <c r="IZP32" s="1329"/>
      <c r="IZQ32" s="1329"/>
      <c r="IZR32" s="1329"/>
      <c r="IZS32" s="1329"/>
      <c r="IZT32" s="1329"/>
      <c r="IZU32" s="1329"/>
      <c r="IZV32" s="1329"/>
      <c r="IZW32" s="1329"/>
      <c r="IZX32" s="1329"/>
      <c r="IZY32" s="1329"/>
      <c r="IZZ32" s="1329"/>
      <c r="JAA32" s="1329"/>
      <c r="JAB32" s="1329"/>
      <c r="JAC32" s="1329"/>
      <c r="JAD32" s="1329"/>
      <c r="JAE32" s="1329"/>
      <c r="JAF32" s="1329"/>
      <c r="JAG32" s="1329"/>
      <c r="JAH32" s="1329"/>
      <c r="JAI32" s="1329"/>
      <c r="JAJ32" s="1329"/>
      <c r="JAK32" s="1329"/>
      <c r="JAL32" s="1329"/>
      <c r="JAM32" s="1329"/>
      <c r="JAN32" s="1329"/>
      <c r="JAO32" s="1329"/>
      <c r="JAP32" s="1329"/>
      <c r="JAQ32" s="1329"/>
      <c r="JAR32" s="1329"/>
      <c r="JAS32" s="1329"/>
      <c r="JAT32" s="1329"/>
      <c r="JAU32" s="1329"/>
      <c r="JAV32" s="1329"/>
      <c r="JAW32" s="1329"/>
      <c r="JAX32" s="1329"/>
      <c r="JAY32" s="1329"/>
      <c r="JAZ32" s="1329"/>
      <c r="JBA32" s="1329"/>
      <c r="JBB32" s="1329"/>
      <c r="JBC32" s="1329"/>
      <c r="JBD32" s="1329"/>
      <c r="JBE32" s="1329"/>
      <c r="JBF32" s="1329"/>
      <c r="JBG32" s="1329"/>
      <c r="JBH32" s="1329"/>
      <c r="JBI32" s="1329"/>
      <c r="JBJ32" s="1329"/>
      <c r="JBK32" s="1329"/>
      <c r="JBL32" s="1329"/>
      <c r="JBM32" s="1329"/>
      <c r="JBN32" s="1329"/>
      <c r="JBO32" s="1329"/>
      <c r="JBP32" s="1329"/>
      <c r="JBQ32" s="1329"/>
      <c r="JBR32" s="1329"/>
      <c r="JBS32" s="1329"/>
      <c r="JBT32" s="1329"/>
      <c r="JBU32" s="1329"/>
      <c r="JBV32" s="1329"/>
      <c r="JBW32" s="1329"/>
      <c r="JBX32" s="1329"/>
      <c r="JBY32" s="1329"/>
      <c r="JBZ32" s="1329"/>
      <c r="JCA32" s="1329"/>
      <c r="JCB32" s="1329"/>
      <c r="JCC32" s="1329"/>
      <c r="JCD32" s="1329"/>
      <c r="JCE32" s="1329"/>
      <c r="JCF32" s="1329"/>
      <c r="JCG32" s="1329"/>
      <c r="JCH32" s="1329"/>
      <c r="JCI32" s="1329"/>
      <c r="JCJ32" s="1329"/>
      <c r="JCK32" s="1329"/>
      <c r="JCL32" s="1329"/>
      <c r="JCM32" s="1329"/>
      <c r="JCN32" s="1329"/>
      <c r="JCO32" s="1329"/>
      <c r="JCP32" s="1329"/>
      <c r="JCQ32" s="1329"/>
      <c r="JCR32" s="1329"/>
      <c r="JCS32" s="1329"/>
      <c r="JCT32" s="1329"/>
      <c r="JCU32" s="1329"/>
      <c r="JCV32" s="1329"/>
      <c r="JCW32" s="1329"/>
      <c r="JCX32" s="1329"/>
      <c r="JCY32" s="1329"/>
      <c r="JCZ32" s="1329"/>
      <c r="JDA32" s="1329"/>
      <c r="JDB32" s="1329"/>
      <c r="JDC32" s="1329"/>
      <c r="JDD32" s="1329"/>
      <c r="JDE32" s="1329"/>
      <c r="JDF32" s="1329"/>
      <c r="JDG32" s="1329"/>
      <c r="JDH32" s="1329"/>
      <c r="JDI32" s="1329"/>
      <c r="JDJ32" s="1329"/>
      <c r="JDK32" s="1329"/>
      <c r="JDL32" s="1329"/>
      <c r="JDM32" s="1329"/>
      <c r="JDN32" s="1329"/>
      <c r="JDO32" s="1329"/>
      <c r="JDP32" s="1329"/>
      <c r="JDQ32" s="1329"/>
      <c r="JDR32" s="1329"/>
      <c r="JDS32" s="1329"/>
      <c r="JDT32" s="1329"/>
      <c r="JDU32" s="1329"/>
      <c r="JDV32" s="1329"/>
      <c r="JDW32" s="1329"/>
      <c r="JDX32" s="1329"/>
      <c r="JDY32" s="1329"/>
      <c r="JDZ32" s="1329"/>
      <c r="JEA32" s="1329"/>
      <c r="JEB32" s="1329"/>
      <c r="JEC32" s="1329"/>
      <c r="JED32" s="1329"/>
      <c r="JEE32" s="1329"/>
      <c r="JEF32" s="1329"/>
      <c r="JEG32" s="1329"/>
      <c r="JEH32" s="1329"/>
      <c r="JEI32" s="1329"/>
      <c r="JEJ32" s="1329"/>
      <c r="JEK32" s="1329"/>
      <c r="JEL32" s="1329"/>
      <c r="JEM32" s="1329"/>
      <c r="JEN32" s="1329"/>
      <c r="JEO32" s="1329"/>
      <c r="JEP32" s="1329"/>
      <c r="JEQ32" s="1329"/>
      <c r="JER32" s="1329"/>
      <c r="JES32" s="1329"/>
      <c r="JET32" s="1329"/>
      <c r="JEU32" s="1329"/>
      <c r="JEV32" s="1329"/>
      <c r="JEW32" s="1329"/>
      <c r="JEX32" s="1329"/>
      <c r="JEY32" s="1329"/>
      <c r="JEZ32" s="1329"/>
      <c r="JFA32" s="1329"/>
      <c r="JFB32" s="1329"/>
      <c r="JFC32" s="1329"/>
      <c r="JFD32" s="1329"/>
      <c r="JFE32" s="1329"/>
      <c r="JFF32" s="1329"/>
      <c r="JFG32" s="1329"/>
      <c r="JFH32" s="1329"/>
      <c r="JFI32" s="1329"/>
      <c r="JFJ32" s="1329"/>
      <c r="JFK32" s="1329"/>
      <c r="JFL32" s="1329"/>
      <c r="JFM32" s="1329"/>
      <c r="JFN32" s="1329"/>
      <c r="JFO32" s="1329"/>
      <c r="JFP32" s="1329"/>
      <c r="JFQ32" s="1329"/>
      <c r="JFR32" s="1329"/>
      <c r="JFS32" s="1329"/>
      <c r="JFT32" s="1329"/>
      <c r="JFU32" s="1329"/>
      <c r="JFV32" s="1329"/>
      <c r="JFW32" s="1329"/>
      <c r="JFX32" s="1329"/>
      <c r="JFY32" s="1329"/>
      <c r="JFZ32" s="1329"/>
      <c r="JGA32" s="1329"/>
      <c r="JGB32" s="1329"/>
      <c r="JGC32" s="1329"/>
      <c r="JGD32" s="1329"/>
      <c r="JGE32" s="1329"/>
      <c r="JGF32" s="1329"/>
      <c r="JGG32" s="1329"/>
      <c r="JGH32" s="1329"/>
      <c r="JGI32" s="1329"/>
      <c r="JGJ32" s="1329"/>
      <c r="JGK32" s="1329"/>
      <c r="JGL32" s="1329"/>
      <c r="JGM32" s="1329"/>
      <c r="JGN32" s="1329"/>
      <c r="JGO32" s="1329"/>
      <c r="JGP32" s="1329"/>
      <c r="JGQ32" s="1329"/>
      <c r="JGR32" s="1329"/>
      <c r="JGS32" s="1329"/>
      <c r="JGT32" s="1329"/>
      <c r="JGU32" s="1329"/>
      <c r="JGV32" s="1329"/>
      <c r="JGW32" s="1329"/>
      <c r="JGX32" s="1329"/>
      <c r="JGY32" s="1329"/>
      <c r="JGZ32" s="1329"/>
      <c r="JHA32" s="1329"/>
      <c r="JHB32" s="1329"/>
      <c r="JHC32" s="1329"/>
      <c r="JHD32" s="1329"/>
      <c r="JHE32" s="1329"/>
      <c r="JHF32" s="1329"/>
      <c r="JHG32" s="1329"/>
      <c r="JHH32" s="1329"/>
      <c r="JHI32" s="1329"/>
      <c r="JHJ32" s="1329"/>
      <c r="JHK32" s="1329"/>
      <c r="JHL32" s="1329"/>
      <c r="JHM32" s="1329"/>
      <c r="JHN32" s="1329"/>
      <c r="JHO32" s="1329"/>
      <c r="JHP32" s="1329"/>
      <c r="JHQ32" s="1329"/>
      <c r="JHR32" s="1329"/>
      <c r="JHS32" s="1329"/>
      <c r="JHT32" s="1329"/>
      <c r="JHU32" s="1329"/>
      <c r="JHV32" s="1329"/>
      <c r="JHW32" s="1329"/>
      <c r="JHX32" s="1329"/>
      <c r="JHY32" s="1329"/>
      <c r="JHZ32" s="1329"/>
      <c r="JIA32" s="1329"/>
      <c r="JIB32" s="1329"/>
      <c r="JIC32" s="1329"/>
      <c r="JID32" s="1329"/>
      <c r="JIE32" s="1329"/>
      <c r="JIF32" s="1329"/>
      <c r="JIG32" s="1329"/>
      <c r="JIH32" s="1329"/>
      <c r="JII32" s="1329"/>
      <c r="JIJ32" s="1329"/>
      <c r="JIK32" s="1329"/>
      <c r="JIL32" s="1329"/>
      <c r="JIM32" s="1329"/>
      <c r="JIN32" s="1329"/>
      <c r="JIO32" s="1329"/>
      <c r="JIP32" s="1329"/>
      <c r="JIQ32" s="1329"/>
      <c r="JIR32" s="1329"/>
      <c r="JIS32" s="1329"/>
      <c r="JIT32" s="1329"/>
      <c r="JIU32" s="1329"/>
      <c r="JIV32" s="1329"/>
      <c r="JIW32" s="1329"/>
      <c r="JIX32" s="1329"/>
      <c r="JIY32" s="1329"/>
      <c r="JIZ32" s="1329"/>
      <c r="JJA32" s="1329"/>
      <c r="JJB32" s="1329"/>
      <c r="JJC32" s="1329"/>
      <c r="JJD32" s="1329"/>
      <c r="JJE32" s="1329"/>
      <c r="JJF32" s="1329"/>
      <c r="JJG32" s="1329"/>
      <c r="JJH32" s="1329"/>
      <c r="JJI32" s="1329"/>
      <c r="JJJ32" s="1329"/>
      <c r="JJK32" s="1329"/>
      <c r="JJL32" s="1329"/>
      <c r="JJM32" s="1329"/>
      <c r="JJN32" s="1329"/>
      <c r="JJO32" s="1329"/>
      <c r="JJP32" s="1329"/>
      <c r="JJQ32" s="1329"/>
      <c r="JJR32" s="1329"/>
      <c r="JJS32" s="1329"/>
      <c r="JJT32" s="1329"/>
      <c r="JJU32" s="1329"/>
      <c r="JJV32" s="1329"/>
      <c r="JJW32" s="1329"/>
      <c r="JJX32" s="1329"/>
      <c r="JJY32" s="1329"/>
      <c r="JJZ32" s="1329"/>
      <c r="JKA32" s="1329"/>
      <c r="JKB32" s="1329"/>
      <c r="JKC32" s="1329"/>
      <c r="JKD32" s="1329"/>
      <c r="JKE32" s="1329"/>
      <c r="JKF32" s="1329"/>
      <c r="JKG32" s="1329"/>
      <c r="JKH32" s="1329"/>
      <c r="JKI32" s="1329"/>
      <c r="JKJ32" s="1329"/>
      <c r="JKK32" s="1329"/>
      <c r="JKL32" s="1329"/>
      <c r="JKM32" s="1329"/>
      <c r="JKN32" s="1329"/>
      <c r="JKO32" s="1329"/>
      <c r="JKP32" s="1329"/>
      <c r="JKQ32" s="1329"/>
      <c r="JKR32" s="1329"/>
      <c r="JKS32" s="1329"/>
      <c r="JKT32" s="1329"/>
      <c r="JKU32" s="1329"/>
      <c r="JKV32" s="1329"/>
      <c r="JKW32" s="1329"/>
      <c r="JKX32" s="1329"/>
      <c r="JKY32" s="1329"/>
      <c r="JKZ32" s="1329"/>
      <c r="JLA32" s="1329"/>
      <c r="JLB32" s="1329"/>
      <c r="JLC32" s="1329"/>
      <c r="JLD32" s="1329"/>
      <c r="JLE32" s="1329"/>
      <c r="JLF32" s="1329"/>
      <c r="JLG32" s="1329"/>
      <c r="JLH32" s="1329"/>
      <c r="JLI32" s="1329"/>
      <c r="JLJ32" s="1329"/>
      <c r="JLK32" s="1329"/>
      <c r="JLL32" s="1329"/>
      <c r="JLM32" s="1329"/>
      <c r="JLN32" s="1329"/>
      <c r="JLO32" s="1329"/>
      <c r="JLP32" s="1329"/>
      <c r="JLQ32" s="1329"/>
      <c r="JLR32" s="1329"/>
      <c r="JLS32" s="1329"/>
      <c r="JLT32" s="1329"/>
      <c r="JLU32" s="1329"/>
      <c r="JLV32" s="1329"/>
      <c r="JLW32" s="1329"/>
      <c r="JLX32" s="1329"/>
      <c r="JLY32" s="1329"/>
      <c r="JLZ32" s="1329"/>
      <c r="JMA32" s="1329"/>
      <c r="JMB32" s="1329"/>
      <c r="JMC32" s="1329"/>
      <c r="JMD32" s="1329"/>
      <c r="JME32" s="1329"/>
      <c r="JMF32" s="1329"/>
      <c r="JMG32" s="1329"/>
      <c r="JMH32" s="1329"/>
      <c r="JMI32" s="1329"/>
      <c r="JMJ32" s="1329"/>
      <c r="JMK32" s="1329"/>
      <c r="JML32" s="1329"/>
      <c r="JMM32" s="1329"/>
      <c r="JMN32" s="1329"/>
      <c r="JMO32" s="1329"/>
      <c r="JMP32" s="1329"/>
      <c r="JMQ32" s="1329"/>
      <c r="JMR32" s="1329"/>
      <c r="JMS32" s="1329"/>
      <c r="JMT32" s="1329"/>
      <c r="JMU32" s="1329"/>
      <c r="JMV32" s="1329"/>
      <c r="JMW32" s="1329"/>
      <c r="JMX32" s="1329"/>
      <c r="JMY32" s="1329"/>
      <c r="JMZ32" s="1329"/>
      <c r="JNA32" s="1329"/>
      <c r="JNB32" s="1329"/>
      <c r="JNC32" s="1329"/>
      <c r="JND32" s="1329"/>
      <c r="JNE32" s="1329"/>
      <c r="JNF32" s="1329"/>
      <c r="JNG32" s="1329"/>
      <c r="JNH32" s="1329"/>
      <c r="JNI32" s="1329"/>
      <c r="JNJ32" s="1329"/>
      <c r="JNK32" s="1329"/>
      <c r="JNL32" s="1329"/>
      <c r="JNM32" s="1329"/>
      <c r="JNN32" s="1329"/>
      <c r="JNO32" s="1329"/>
      <c r="JNP32" s="1329"/>
      <c r="JNQ32" s="1329"/>
      <c r="JNR32" s="1329"/>
      <c r="JNS32" s="1329"/>
      <c r="JNT32" s="1329"/>
      <c r="JNU32" s="1329"/>
      <c r="JNV32" s="1329"/>
      <c r="JNW32" s="1329"/>
      <c r="JNX32" s="1329"/>
      <c r="JNY32" s="1329"/>
      <c r="JNZ32" s="1329"/>
      <c r="JOA32" s="1329"/>
      <c r="JOB32" s="1329"/>
      <c r="JOC32" s="1329"/>
      <c r="JOD32" s="1329"/>
      <c r="JOE32" s="1329"/>
      <c r="JOF32" s="1329"/>
      <c r="JOG32" s="1329"/>
      <c r="JOH32" s="1329"/>
      <c r="JOI32" s="1329"/>
      <c r="JOJ32" s="1329"/>
      <c r="JOK32" s="1329"/>
      <c r="JOL32" s="1329"/>
      <c r="JOM32" s="1329"/>
      <c r="JON32" s="1329"/>
      <c r="JOO32" s="1329"/>
      <c r="JOP32" s="1329"/>
      <c r="JOQ32" s="1329"/>
      <c r="JOR32" s="1329"/>
      <c r="JOS32" s="1329"/>
      <c r="JOT32" s="1329"/>
      <c r="JOU32" s="1329"/>
      <c r="JOV32" s="1329"/>
      <c r="JOW32" s="1329"/>
      <c r="JOX32" s="1329"/>
      <c r="JOY32" s="1329"/>
      <c r="JOZ32" s="1329"/>
      <c r="JPA32" s="1329"/>
      <c r="JPB32" s="1329"/>
      <c r="JPC32" s="1329"/>
      <c r="JPD32" s="1329"/>
      <c r="JPE32" s="1329"/>
      <c r="JPF32" s="1329"/>
      <c r="JPG32" s="1329"/>
      <c r="JPH32" s="1329"/>
      <c r="JPI32" s="1329"/>
      <c r="JPJ32" s="1329"/>
      <c r="JPK32" s="1329"/>
      <c r="JPL32" s="1329"/>
      <c r="JPM32" s="1329"/>
      <c r="JPN32" s="1329"/>
      <c r="JPO32" s="1329"/>
      <c r="JPP32" s="1329"/>
      <c r="JPQ32" s="1329"/>
      <c r="JPR32" s="1329"/>
      <c r="JPS32" s="1329"/>
      <c r="JPT32" s="1329"/>
      <c r="JPU32" s="1329"/>
      <c r="JPV32" s="1329"/>
      <c r="JPW32" s="1329"/>
      <c r="JPX32" s="1329"/>
      <c r="JPY32" s="1329"/>
      <c r="JPZ32" s="1329"/>
      <c r="JQA32" s="1329"/>
      <c r="JQB32" s="1329"/>
      <c r="JQC32" s="1329"/>
      <c r="JQD32" s="1329"/>
      <c r="JQE32" s="1329"/>
      <c r="JQF32" s="1329"/>
      <c r="JQG32" s="1329"/>
      <c r="JQH32" s="1329"/>
      <c r="JQI32" s="1329"/>
      <c r="JQJ32" s="1329"/>
      <c r="JQK32" s="1329"/>
      <c r="JQL32" s="1329"/>
      <c r="JQM32" s="1329"/>
      <c r="JQN32" s="1329"/>
      <c r="JQO32" s="1329"/>
      <c r="JQP32" s="1329"/>
      <c r="JQQ32" s="1329"/>
      <c r="JQR32" s="1329"/>
      <c r="JQS32" s="1329"/>
      <c r="JQT32" s="1329"/>
      <c r="JQU32" s="1329"/>
      <c r="JQV32" s="1329"/>
      <c r="JQW32" s="1329"/>
      <c r="JQX32" s="1329"/>
      <c r="JQY32" s="1329"/>
      <c r="JQZ32" s="1329"/>
      <c r="JRA32" s="1329"/>
      <c r="JRB32" s="1329"/>
      <c r="JRC32" s="1329"/>
      <c r="JRD32" s="1329"/>
      <c r="JRE32" s="1329"/>
      <c r="JRF32" s="1329"/>
      <c r="JRG32" s="1329"/>
      <c r="JRH32" s="1329"/>
      <c r="JRI32" s="1329"/>
      <c r="JRJ32" s="1329"/>
      <c r="JRK32" s="1329"/>
      <c r="JRL32" s="1329"/>
      <c r="JRM32" s="1329"/>
      <c r="JRN32" s="1329"/>
      <c r="JRO32" s="1329"/>
      <c r="JRP32" s="1329"/>
      <c r="JRQ32" s="1329"/>
      <c r="JRR32" s="1329"/>
      <c r="JRS32" s="1329"/>
      <c r="JRT32" s="1329"/>
      <c r="JRU32" s="1329"/>
      <c r="JRV32" s="1329"/>
      <c r="JRW32" s="1329"/>
      <c r="JRX32" s="1329"/>
      <c r="JRY32" s="1329"/>
      <c r="JRZ32" s="1329"/>
      <c r="JSA32" s="1329"/>
      <c r="JSB32" s="1329"/>
      <c r="JSC32" s="1329"/>
      <c r="JSD32" s="1329"/>
      <c r="JSE32" s="1329"/>
      <c r="JSF32" s="1329"/>
      <c r="JSG32" s="1329"/>
      <c r="JSH32" s="1329"/>
      <c r="JSI32" s="1329"/>
      <c r="JSJ32" s="1329"/>
      <c r="JSK32" s="1329"/>
      <c r="JSL32" s="1329"/>
      <c r="JSM32" s="1329"/>
      <c r="JSN32" s="1329"/>
      <c r="JSO32" s="1329"/>
      <c r="JSP32" s="1329"/>
      <c r="JSQ32" s="1329"/>
      <c r="JSR32" s="1329"/>
      <c r="JSS32" s="1329"/>
      <c r="JST32" s="1329"/>
      <c r="JSU32" s="1329"/>
      <c r="JSV32" s="1329"/>
      <c r="JSW32" s="1329"/>
      <c r="JSX32" s="1329"/>
      <c r="JSY32" s="1329"/>
      <c r="JSZ32" s="1329"/>
      <c r="JTA32" s="1329"/>
      <c r="JTB32" s="1329"/>
      <c r="JTC32" s="1329"/>
      <c r="JTD32" s="1329"/>
      <c r="JTE32" s="1329"/>
      <c r="JTF32" s="1329"/>
      <c r="JTG32" s="1329"/>
      <c r="JTH32" s="1329"/>
      <c r="JTI32" s="1329"/>
      <c r="JTJ32" s="1329"/>
      <c r="JTK32" s="1329"/>
      <c r="JTL32" s="1329"/>
      <c r="JTM32" s="1329"/>
      <c r="JTN32" s="1329"/>
      <c r="JTO32" s="1329"/>
      <c r="JTP32" s="1329"/>
      <c r="JTQ32" s="1329"/>
      <c r="JTR32" s="1329"/>
      <c r="JTS32" s="1329"/>
      <c r="JTT32" s="1329"/>
      <c r="JTU32" s="1329"/>
      <c r="JTV32" s="1329"/>
      <c r="JTW32" s="1329"/>
      <c r="JTX32" s="1329"/>
      <c r="JTY32" s="1329"/>
      <c r="JTZ32" s="1329"/>
      <c r="JUA32" s="1329"/>
      <c r="JUB32" s="1329"/>
      <c r="JUC32" s="1329"/>
      <c r="JUD32" s="1329"/>
      <c r="JUE32" s="1329"/>
      <c r="JUF32" s="1329"/>
      <c r="JUG32" s="1329"/>
      <c r="JUH32" s="1329"/>
      <c r="JUI32" s="1329"/>
      <c r="JUJ32" s="1329"/>
      <c r="JUK32" s="1329"/>
      <c r="JUL32" s="1329"/>
      <c r="JUM32" s="1329"/>
      <c r="JUN32" s="1329"/>
      <c r="JUO32" s="1329"/>
      <c r="JUP32" s="1329"/>
      <c r="JUQ32" s="1329"/>
      <c r="JUR32" s="1329"/>
      <c r="JUS32" s="1329"/>
      <c r="JUT32" s="1329"/>
      <c r="JUU32" s="1329"/>
      <c r="JUV32" s="1329"/>
      <c r="JUW32" s="1329"/>
      <c r="JUX32" s="1329"/>
      <c r="JUY32" s="1329"/>
      <c r="JUZ32" s="1329"/>
      <c r="JVA32" s="1329"/>
      <c r="JVB32" s="1329"/>
      <c r="JVC32" s="1329"/>
      <c r="JVD32" s="1329"/>
      <c r="JVE32" s="1329"/>
      <c r="JVF32" s="1329"/>
      <c r="JVG32" s="1329"/>
      <c r="JVH32" s="1329"/>
      <c r="JVI32" s="1329"/>
      <c r="JVJ32" s="1329"/>
      <c r="JVK32" s="1329"/>
      <c r="JVL32" s="1329"/>
      <c r="JVM32" s="1329"/>
      <c r="JVN32" s="1329"/>
      <c r="JVO32" s="1329"/>
      <c r="JVP32" s="1329"/>
      <c r="JVQ32" s="1329"/>
      <c r="JVR32" s="1329"/>
      <c r="JVS32" s="1329"/>
      <c r="JVT32" s="1329"/>
      <c r="JVU32" s="1329"/>
      <c r="JVV32" s="1329"/>
      <c r="JVW32" s="1329"/>
      <c r="JVX32" s="1329"/>
      <c r="JVY32" s="1329"/>
      <c r="JVZ32" s="1329"/>
      <c r="JWA32" s="1329"/>
      <c r="JWB32" s="1329"/>
      <c r="JWC32" s="1329"/>
      <c r="JWD32" s="1329"/>
      <c r="JWE32" s="1329"/>
      <c r="JWF32" s="1329"/>
      <c r="JWG32" s="1329"/>
      <c r="JWH32" s="1329"/>
      <c r="JWI32" s="1329"/>
      <c r="JWJ32" s="1329"/>
      <c r="JWK32" s="1329"/>
      <c r="JWL32" s="1329"/>
      <c r="JWM32" s="1329"/>
      <c r="JWN32" s="1329"/>
      <c r="JWO32" s="1329"/>
      <c r="JWP32" s="1329"/>
      <c r="JWQ32" s="1329"/>
      <c r="JWR32" s="1329"/>
      <c r="JWS32" s="1329"/>
      <c r="JWT32" s="1329"/>
      <c r="JWU32" s="1329"/>
      <c r="JWV32" s="1329"/>
      <c r="JWW32" s="1329"/>
      <c r="JWX32" s="1329"/>
      <c r="JWY32" s="1329"/>
      <c r="JWZ32" s="1329"/>
      <c r="JXA32" s="1329"/>
      <c r="JXB32" s="1329"/>
      <c r="JXC32" s="1329"/>
      <c r="JXD32" s="1329"/>
      <c r="JXE32" s="1329"/>
      <c r="JXF32" s="1329"/>
      <c r="JXG32" s="1329"/>
      <c r="JXH32" s="1329"/>
      <c r="JXI32" s="1329"/>
      <c r="JXJ32" s="1329"/>
      <c r="JXK32" s="1329"/>
      <c r="JXL32" s="1329"/>
      <c r="JXM32" s="1329"/>
      <c r="JXN32" s="1329"/>
      <c r="JXO32" s="1329"/>
      <c r="JXP32" s="1329"/>
      <c r="JXQ32" s="1329"/>
      <c r="JXR32" s="1329"/>
      <c r="JXS32" s="1329"/>
      <c r="JXT32" s="1329"/>
      <c r="JXU32" s="1329"/>
      <c r="JXV32" s="1329"/>
      <c r="JXW32" s="1329"/>
      <c r="JXX32" s="1329"/>
      <c r="JXY32" s="1329"/>
      <c r="JXZ32" s="1329"/>
      <c r="JYA32" s="1329"/>
      <c r="JYB32" s="1329"/>
      <c r="JYC32" s="1329"/>
      <c r="JYD32" s="1329"/>
      <c r="JYE32" s="1329"/>
      <c r="JYF32" s="1329"/>
      <c r="JYG32" s="1329"/>
      <c r="JYH32" s="1329"/>
      <c r="JYI32" s="1329"/>
      <c r="JYJ32" s="1329"/>
      <c r="JYK32" s="1329"/>
      <c r="JYL32" s="1329"/>
      <c r="JYM32" s="1329"/>
      <c r="JYN32" s="1329"/>
      <c r="JYO32" s="1329"/>
      <c r="JYP32" s="1329"/>
      <c r="JYQ32" s="1329"/>
      <c r="JYR32" s="1329"/>
      <c r="JYS32" s="1329"/>
      <c r="JYT32" s="1329"/>
      <c r="JYU32" s="1329"/>
      <c r="JYV32" s="1329"/>
      <c r="JYW32" s="1329"/>
      <c r="JYX32" s="1329"/>
      <c r="JYY32" s="1329"/>
      <c r="JYZ32" s="1329"/>
      <c r="JZA32" s="1329"/>
      <c r="JZB32" s="1329"/>
      <c r="JZC32" s="1329"/>
      <c r="JZD32" s="1329"/>
      <c r="JZE32" s="1329"/>
      <c r="JZF32" s="1329"/>
      <c r="JZG32" s="1329"/>
      <c r="JZH32" s="1329"/>
      <c r="JZI32" s="1329"/>
      <c r="JZJ32" s="1329"/>
      <c r="JZK32" s="1329"/>
      <c r="JZL32" s="1329"/>
      <c r="JZM32" s="1329"/>
      <c r="JZN32" s="1329"/>
      <c r="JZO32" s="1329"/>
      <c r="JZP32" s="1329"/>
      <c r="JZQ32" s="1329"/>
      <c r="JZR32" s="1329"/>
      <c r="JZS32" s="1329"/>
      <c r="JZT32" s="1329"/>
      <c r="JZU32" s="1329"/>
      <c r="JZV32" s="1329"/>
      <c r="JZW32" s="1329"/>
      <c r="JZX32" s="1329"/>
      <c r="JZY32" s="1329"/>
      <c r="JZZ32" s="1329"/>
      <c r="KAA32" s="1329"/>
      <c r="KAB32" s="1329"/>
      <c r="KAC32" s="1329"/>
      <c r="KAD32" s="1329"/>
      <c r="KAE32" s="1329"/>
      <c r="KAF32" s="1329"/>
      <c r="KAG32" s="1329"/>
      <c r="KAH32" s="1329"/>
      <c r="KAI32" s="1329"/>
      <c r="KAJ32" s="1329"/>
      <c r="KAK32" s="1329"/>
      <c r="KAL32" s="1329"/>
      <c r="KAM32" s="1329"/>
      <c r="KAN32" s="1329"/>
      <c r="KAO32" s="1329"/>
      <c r="KAP32" s="1329"/>
      <c r="KAQ32" s="1329"/>
      <c r="KAR32" s="1329"/>
      <c r="KAS32" s="1329"/>
      <c r="KAT32" s="1329"/>
      <c r="KAU32" s="1329"/>
      <c r="KAV32" s="1329"/>
      <c r="KAW32" s="1329"/>
      <c r="KAX32" s="1329"/>
      <c r="KAY32" s="1329"/>
      <c r="KAZ32" s="1329"/>
      <c r="KBA32" s="1329"/>
      <c r="KBB32" s="1329"/>
      <c r="KBC32" s="1329"/>
      <c r="KBD32" s="1329"/>
      <c r="KBE32" s="1329"/>
      <c r="KBF32" s="1329"/>
      <c r="KBG32" s="1329"/>
      <c r="KBH32" s="1329"/>
      <c r="KBI32" s="1329"/>
      <c r="KBJ32" s="1329"/>
      <c r="KBK32" s="1329"/>
      <c r="KBL32" s="1329"/>
      <c r="KBM32" s="1329"/>
      <c r="KBN32" s="1329"/>
      <c r="KBO32" s="1329"/>
      <c r="KBP32" s="1329"/>
      <c r="KBQ32" s="1329"/>
      <c r="KBR32" s="1329"/>
      <c r="KBS32" s="1329"/>
      <c r="KBT32" s="1329"/>
      <c r="KBU32" s="1329"/>
      <c r="KBV32" s="1329"/>
      <c r="KBW32" s="1329"/>
      <c r="KBX32" s="1329"/>
      <c r="KBY32" s="1329"/>
      <c r="KBZ32" s="1329"/>
      <c r="KCA32" s="1329"/>
      <c r="KCB32" s="1329"/>
      <c r="KCC32" s="1329"/>
      <c r="KCD32" s="1329"/>
      <c r="KCE32" s="1329"/>
      <c r="KCF32" s="1329"/>
      <c r="KCG32" s="1329"/>
      <c r="KCH32" s="1329"/>
      <c r="KCI32" s="1329"/>
      <c r="KCJ32" s="1329"/>
      <c r="KCK32" s="1329"/>
      <c r="KCL32" s="1329"/>
      <c r="KCM32" s="1329"/>
      <c r="KCN32" s="1329"/>
      <c r="KCO32" s="1329"/>
      <c r="KCP32" s="1329"/>
      <c r="KCQ32" s="1329"/>
      <c r="KCR32" s="1329"/>
      <c r="KCS32" s="1329"/>
      <c r="KCT32" s="1329"/>
      <c r="KCU32" s="1329"/>
      <c r="KCV32" s="1329"/>
      <c r="KCW32" s="1329"/>
      <c r="KCX32" s="1329"/>
      <c r="KCY32" s="1329"/>
      <c r="KCZ32" s="1329"/>
      <c r="KDA32" s="1329"/>
      <c r="KDB32" s="1329"/>
      <c r="KDC32" s="1329"/>
      <c r="KDD32" s="1329"/>
      <c r="KDE32" s="1329"/>
      <c r="KDF32" s="1329"/>
      <c r="KDG32" s="1329"/>
      <c r="KDH32" s="1329"/>
      <c r="KDI32" s="1329"/>
      <c r="KDJ32" s="1329"/>
      <c r="KDK32" s="1329"/>
      <c r="KDL32" s="1329"/>
      <c r="KDM32" s="1329"/>
      <c r="KDN32" s="1329"/>
      <c r="KDO32" s="1329"/>
      <c r="KDP32" s="1329"/>
      <c r="KDQ32" s="1329"/>
      <c r="KDR32" s="1329"/>
      <c r="KDS32" s="1329"/>
      <c r="KDT32" s="1329"/>
      <c r="KDU32" s="1329"/>
      <c r="KDV32" s="1329"/>
      <c r="KDW32" s="1329"/>
      <c r="KDX32" s="1329"/>
      <c r="KDY32" s="1329"/>
      <c r="KDZ32" s="1329"/>
      <c r="KEA32" s="1329"/>
      <c r="KEB32" s="1329"/>
      <c r="KEC32" s="1329"/>
      <c r="KED32" s="1329"/>
      <c r="KEE32" s="1329"/>
      <c r="KEF32" s="1329"/>
      <c r="KEG32" s="1329"/>
      <c r="KEH32" s="1329"/>
      <c r="KEI32" s="1329"/>
      <c r="KEJ32" s="1329"/>
      <c r="KEK32" s="1329"/>
      <c r="KEL32" s="1329"/>
      <c r="KEM32" s="1329"/>
      <c r="KEN32" s="1329"/>
      <c r="KEO32" s="1329"/>
      <c r="KEP32" s="1329"/>
      <c r="KEQ32" s="1329"/>
      <c r="KER32" s="1329"/>
      <c r="KES32" s="1329"/>
      <c r="KET32" s="1329"/>
      <c r="KEU32" s="1329"/>
      <c r="KEV32" s="1329"/>
      <c r="KEW32" s="1329"/>
      <c r="KEX32" s="1329"/>
      <c r="KEY32" s="1329"/>
      <c r="KEZ32" s="1329"/>
      <c r="KFA32" s="1329"/>
      <c r="KFB32" s="1329"/>
      <c r="KFC32" s="1329"/>
      <c r="KFD32" s="1329"/>
      <c r="KFE32" s="1329"/>
      <c r="KFF32" s="1329"/>
      <c r="KFG32" s="1329"/>
      <c r="KFH32" s="1329"/>
      <c r="KFI32" s="1329"/>
      <c r="KFJ32" s="1329"/>
      <c r="KFK32" s="1329"/>
      <c r="KFL32" s="1329"/>
      <c r="KFM32" s="1329"/>
      <c r="KFN32" s="1329"/>
      <c r="KFO32" s="1329"/>
      <c r="KFP32" s="1329"/>
      <c r="KFQ32" s="1329"/>
      <c r="KFR32" s="1329"/>
      <c r="KFS32" s="1329"/>
      <c r="KFT32" s="1329"/>
      <c r="KFU32" s="1329"/>
      <c r="KFV32" s="1329"/>
      <c r="KFW32" s="1329"/>
      <c r="KFX32" s="1329"/>
      <c r="KFY32" s="1329"/>
      <c r="KFZ32" s="1329"/>
      <c r="KGA32" s="1329"/>
      <c r="KGB32" s="1329"/>
      <c r="KGC32" s="1329"/>
      <c r="KGD32" s="1329"/>
      <c r="KGE32" s="1329"/>
      <c r="KGF32" s="1329"/>
      <c r="KGG32" s="1329"/>
      <c r="KGH32" s="1329"/>
      <c r="KGI32" s="1329"/>
      <c r="KGJ32" s="1329"/>
      <c r="KGK32" s="1329"/>
      <c r="KGL32" s="1329"/>
      <c r="KGM32" s="1329"/>
      <c r="KGN32" s="1329"/>
      <c r="KGO32" s="1329"/>
      <c r="KGP32" s="1329"/>
      <c r="KGQ32" s="1329"/>
      <c r="KGR32" s="1329"/>
      <c r="KGS32" s="1329"/>
      <c r="KGT32" s="1329"/>
      <c r="KGU32" s="1329"/>
      <c r="KGV32" s="1329"/>
      <c r="KGW32" s="1329"/>
      <c r="KGX32" s="1329"/>
      <c r="KGY32" s="1329"/>
      <c r="KGZ32" s="1329"/>
      <c r="KHA32" s="1329"/>
      <c r="KHB32" s="1329"/>
      <c r="KHC32" s="1329"/>
      <c r="KHD32" s="1329"/>
      <c r="KHE32" s="1329"/>
      <c r="KHF32" s="1329"/>
      <c r="KHG32" s="1329"/>
      <c r="KHH32" s="1329"/>
      <c r="KHI32" s="1329"/>
      <c r="KHJ32" s="1329"/>
      <c r="KHK32" s="1329"/>
      <c r="KHL32" s="1329"/>
      <c r="KHM32" s="1329"/>
      <c r="KHN32" s="1329"/>
      <c r="KHO32" s="1329"/>
      <c r="KHP32" s="1329"/>
      <c r="KHQ32" s="1329"/>
      <c r="KHR32" s="1329"/>
      <c r="KHS32" s="1329"/>
      <c r="KHT32" s="1329"/>
      <c r="KHU32" s="1329"/>
      <c r="KHV32" s="1329"/>
      <c r="KHW32" s="1329"/>
      <c r="KHX32" s="1329"/>
      <c r="KHY32" s="1329"/>
      <c r="KHZ32" s="1329"/>
      <c r="KIA32" s="1329"/>
      <c r="KIB32" s="1329"/>
      <c r="KIC32" s="1329"/>
      <c r="KID32" s="1329"/>
      <c r="KIE32" s="1329"/>
      <c r="KIF32" s="1329"/>
      <c r="KIG32" s="1329"/>
      <c r="KIH32" s="1329"/>
      <c r="KII32" s="1329"/>
      <c r="KIJ32" s="1329"/>
      <c r="KIK32" s="1329"/>
      <c r="KIL32" s="1329"/>
      <c r="KIM32" s="1329"/>
      <c r="KIN32" s="1329"/>
      <c r="KIO32" s="1329"/>
      <c r="KIP32" s="1329"/>
      <c r="KIQ32" s="1329"/>
      <c r="KIR32" s="1329"/>
      <c r="KIS32" s="1329"/>
      <c r="KIT32" s="1329"/>
      <c r="KIU32" s="1329"/>
      <c r="KIV32" s="1329"/>
      <c r="KIW32" s="1329"/>
      <c r="KIX32" s="1329"/>
      <c r="KIY32" s="1329"/>
      <c r="KIZ32" s="1329"/>
      <c r="KJA32" s="1329"/>
      <c r="KJB32" s="1329"/>
      <c r="KJC32" s="1329"/>
      <c r="KJD32" s="1329"/>
      <c r="KJE32" s="1329"/>
      <c r="KJF32" s="1329"/>
      <c r="KJG32" s="1329"/>
      <c r="KJH32" s="1329"/>
      <c r="KJI32" s="1329"/>
      <c r="KJJ32" s="1329"/>
      <c r="KJK32" s="1329"/>
      <c r="KJL32" s="1329"/>
      <c r="KJM32" s="1329"/>
      <c r="KJN32" s="1329"/>
      <c r="KJO32" s="1329"/>
      <c r="KJP32" s="1329"/>
      <c r="KJQ32" s="1329"/>
      <c r="KJR32" s="1329"/>
      <c r="KJS32" s="1329"/>
      <c r="KJT32" s="1329"/>
      <c r="KJU32" s="1329"/>
      <c r="KJV32" s="1329"/>
      <c r="KJW32" s="1329"/>
      <c r="KJX32" s="1329"/>
      <c r="KJY32" s="1329"/>
      <c r="KJZ32" s="1329"/>
      <c r="KKA32" s="1329"/>
      <c r="KKB32" s="1329"/>
      <c r="KKC32" s="1329"/>
      <c r="KKD32" s="1329"/>
      <c r="KKE32" s="1329"/>
      <c r="KKF32" s="1329"/>
      <c r="KKG32" s="1329"/>
      <c r="KKH32" s="1329"/>
      <c r="KKI32" s="1329"/>
      <c r="KKJ32" s="1329"/>
      <c r="KKK32" s="1329"/>
      <c r="KKL32" s="1329"/>
      <c r="KKM32" s="1329"/>
      <c r="KKN32" s="1329"/>
      <c r="KKO32" s="1329"/>
      <c r="KKP32" s="1329"/>
      <c r="KKQ32" s="1329"/>
      <c r="KKR32" s="1329"/>
      <c r="KKS32" s="1329"/>
      <c r="KKT32" s="1329"/>
      <c r="KKU32" s="1329"/>
      <c r="KKV32" s="1329"/>
      <c r="KKW32" s="1329"/>
      <c r="KKX32" s="1329"/>
      <c r="KKY32" s="1329"/>
      <c r="KKZ32" s="1329"/>
      <c r="KLA32" s="1329"/>
      <c r="KLB32" s="1329"/>
      <c r="KLC32" s="1329"/>
      <c r="KLD32" s="1329"/>
      <c r="KLE32" s="1329"/>
      <c r="KLF32" s="1329"/>
      <c r="KLG32" s="1329"/>
      <c r="KLH32" s="1329"/>
      <c r="KLI32" s="1329"/>
      <c r="KLJ32" s="1329"/>
      <c r="KLK32" s="1329"/>
      <c r="KLL32" s="1329"/>
      <c r="KLM32" s="1329"/>
      <c r="KLN32" s="1329"/>
      <c r="KLO32" s="1329"/>
      <c r="KLP32" s="1329"/>
      <c r="KLQ32" s="1329"/>
      <c r="KLR32" s="1329"/>
      <c r="KLS32" s="1329"/>
      <c r="KLT32" s="1329"/>
      <c r="KLU32" s="1329"/>
      <c r="KLV32" s="1329"/>
      <c r="KLW32" s="1329"/>
      <c r="KLX32" s="1329"/>
      <c r="KLY32" s="1329"/>
      <c r="KLZ32" s="1329"/>
      <c r="KMA32" s="1329"/>
      <c r="KMB32" s="1329"/>
      <c r="KMC32" s="1329"/>
      <c r="KMD32" s="1329"/>
      <c r="KME32" s="1329"/>
      <c r="KMF32" s="1329"/>
      <c r="KMG32" s="1329"/>
      <c r="KMH32" s="1329"/>
      <c r="KMI32" s="1329"/>
      <c r="KMJ32" s="1329"/>
      <c r="KMK32" s="1329"/>
      <c r="KML32" s="1329"/>
      <c r="KMM32" s="1329"/>
      <c r="KMN32" s="1329"/>
      <c r="KMO32" s="1329"/>
      <c r="KMP32" s="1329"/>
      <c r="KMQ32" s="1329"/>
      <c r="KMR32" s="1329"/>
      <c r="KMS32" s="1329"/>
      <c r="KMT32" s="1329"/>
      <c r="KMU32" s="1329"/>
      <c r="KMV32" s="1329"/>
      <c r="KMW32" s="1329"/>
      <c r="KMX32" s="1329"/>
      <c r="KMY32" s="1329"/>
      <c r="KMZ32" s="1329"/>
      <c r="KNA32" s="1329"/>
      <c r="KNB32" s="1329"/>
      <c r="KNC32" s="1329"/>
      <c r="KND32" s="1329"/>
      <c r="KNE32" s="1329"/>
      <c r="KNF32" s="1329"/>
      <c r="KNG32" s="1329"/>
      <c r="KNH32" s="1329"/>
      <c r="KNI32" s="1329"/>
      <c r="KNJ32" s="1329"/>
      <c r="KNK32" s="1329"/>
      <c r="KNL32" s="1329"/>
      <c r="KNM32" s="1329"/>
      <c r="KNN32" s="1329"/>
      <c r="KNO32" s="1329"/>
      <c r="KNP32" s="1329"/>
      <c r="KNQ32" s="1329"/>
      <c r="KNR32" s="1329"/>
      <c r="KNS32" s="1329"/>
      <c r="KNT32" s="1329"/>
      <c r="KNU32" s="1329"/>
      <c r="KNV32" s="1329"/>
      <c r="KNW32" s="1329"/>
      <c r="KNX32" s="1329"/>
      <c r="KNY32" s="1329"/>
      <c r="KNZ32" s="1329"/>
      <c r="KOA32" s="1329"/>
      <c r="KOB32" s="1329"/>
      <c r="KOC32" s="1329"/>
      <c r="KOD32" s="1329"/>
      <c r="KOE32" s="1329"/>
      <c r="KOF32" s="1329"/>
      <c r="KOG32" s="1329"/>
      <c r="KOH32" s="1329"/>
      <c r="KOI32" s="1329"/>
      <c r="KOJ32" s="1329"/>
      <c r="KOK32" s="1329"/>
      <c r="KOL32" s="1329"/>
      <c r="KOM32" s="1329"/>
      <c r="KON32" s="1329"/>
      <c r="KOO32" s="1329"/>
      <c r="KOP32" s="1329"/>
      <c r="KOQ32" s="1329"/>
      <c r="KOR32" s="1329"/>
      <c r="KOS32" s="1329"/>
      <c r="KOT32" s="1329"/>
      <c r="KOU32" s="1329"/>
      <c r="KOV32" s="1329"/>
      <c r="KOW32" s="1329"/>
      <c r="KOX32" s="1329"/>
      <c r="KOY32" s="1329"/>
      <c r="KOZ32" s="1329"/>
      <c r="KPA32" s="1329"/>
      <c r="KPB32" s="1329"/>
      <c r="KPC32" s="1329"/>
      <c r="KPD32" s="1329"/>
      <c r="KPE32" s="1329"/>
      <c r="KPF32" s="1329"/>
      <c r="KPG32" s="1329"/>
      <c r="KPH32" s="1329"/>
      <c r="KPI32" s="1329"/>
      <c r="KPJ32" s="1329"/>
      <c r="KPK32" s="1329"/>
      <c r="KPL32" s="1329"/>
      <c r="KPM32" s="1329"/>
      <c r="KPN32" s="1329"/>
      <c r="KPO32" s="1329"/>
      <c r="KPP32" s="1329"/>
      <c r="KPQ32" s="1329"/>
      <c r="KPR32" s="1329"/>
      <c r="KPS32" s="1329"/>
      <c r="KPT32" s="1329"/>
      <c r="KPU32" s="1329"/>
      <c r="KPV32" s="1329"/>
      <c r="KPW32" s="1329"/>
      <c r="KPX32" s="1329"/>
      <c r="KPY32" s="1329"/>
      <c r="KPZ32" s="1329"/>
      <c r="KQA32" s="1329"/>
      <c r="KQB32" s="1329"/>
      <c r="KQC32" s="1329"/>
      <c r="KQD32" s="1329"/>
      <c r="KQE32" s="1329"/>
      <c r="KQF32" s="1329"/>
      <c r="KQG32" s="1329"/>
      <c r="KQH32" s="1329"/>
      <c r="KQI32" s="1329"/>
      <c r="KQJ32" s="1329"/>
      <c r="KQK32" s="1329"/>
      <c r="KQL32" s="1329"/>
      <c r="KQM32" s="1329"/>
      <c r="KQN32" s="1329"/>
      <c r="KQO32" s="1329"/>
      <c r="KQP32" s="1329"/>
      <c r="KQQ32" s="1329"/>
      <c r="KQR32" s="1329"/>
      <c r="KQS32" s="1329"/>
      <c r="KQT32" s="1329"/>
      <c r="KQU32" s="1329"/>
      <c r="KQV32" s="1329"/>
      <c r="KQW32" s="1329"/>
      <c r="KQX32" s="1329"/>
      <c r="KQY32" s="1329"/>
      <c r="KQZ32" s="1329"/>
      <c r="KRA32" s="1329"/>
      <c r="KRB32" s="1329"/>
      <c r="KRC32" s="1329"/>
      <c r="KRD32" s="1329"/>
      <c r="KRE32" s="1329"/>
      <c r="KRF32" s="1329"/>
      <c r="KRG32" s="1329"/>
      <c r="KRH32" s="1329"/>
      <c r="KRI32" s="1329"/>
      <c r="KRJ32" s="1329"/>
      <c r="KRK32" s="1329"/>
      <c r="KRL32" s="1329"/>
      <c r="KRM32" s="1329"/>
      <c r="KRN32" s="1329"/>
      <c r="KRO32" s="1329"/>
      <c r="KRP32" s="1329"/>
      <c r="KRQ32" s="1329"/>
      <c r="KRR32" s="1329"/>
      <c r="KRS32" s="1329"/>
      <c r="KRT32" s="1329"/>
      <c r="KRU32" s="1329"/>
      <c r="KRV32" s="1329"/>
      <c r="KRW32" s="1329"/>
      <c r="KRX32" s="1329"/>
      <c r="KRY32" s="1329"/>
      <c r="KRZ32" s="1329"/>
      <c r="KSA32" s="1329"/>
      <c r="KSB32" s="1329"/>
      <c r="KSC32" s="1329"/>
      <c r="KSD32" s="1329"/>
      <c r="KSE32" s="1329"/>
      <c r="KSF32" s="1329"/>
      <c r="KSG32" s="1329"/>
      <c r="KSH32" s="1329"/>
      <c r="KSI32" s="1329"/>
      <c r="KSJ32" s="1329"/>
      <c r="KSK32" s="1329"/>
      <c r="KSL32" s="1329"/>
      <c r="KSM32" s="1329"/>
      <c r="KSN32" s="1329"/>
      <c r="KSO32" s="1329"/>
      <c r="KSP32" s="1329"/>
      <c r="KSQ32" s="1329"/>
      <c r="KSR32" s="1329"/>
      <c r="KSS32" s="1329"/>
      <c r="KST32" s="1329"/>
      <c r="KSU32" s="1329"/>
      <c r="KSV32" s="1329"/>
      <c r="KSW32" s="1329"/>
      <c r="KSX32" s="1329"/>
      <c r="KSY32" s="1329"/>
      <c r="KSZ32" s="1329"/>
      <c r="KTA32" s="1329"/>
      <c r="KTB32" s="1329"/>
      <c r="KTC32" s="1329"/>
      <c r="KTD32" s="1329"/>
      <c r="KTE32" s="1329"/>
      <c r="KTF32" s="1329"/>
      <c r="KTG32" s="1329"/>
      <c r="KTH32" s="1329"/>
      <c r="KTI32" s="1329"/>
      <c r="KTJ32" s="1329"/>
      <c r="KTK32" s="1329"/>
      <c r="KTL32" s="1329"/>
      <c r="KTM32" s="1329"/>
      <c r="KTN32" s="1329"/>
      <c r="KTO32" s="1329"/>
      <c r="KTP32" s="1329"/>
      <c r="KTQ32" s="1329"/>
      <c r="KTR32" s="1329"/>
      <c r="KTS32" s="1329"/>
      <c r="KTT32" s="1329"/>
      <c r="KTU32" s="1329"/>
      <c r="KTV32" s="1329"/>
      <c r="KTW32" s="1329"/>
      <c r="KTX32" s="1329"/>
      <c r="KTY32" s="1329"/>
      <c r="KTZ32" s="1329"/>
      <c r="KUA32" s="1329"/>
      <c r="KUB32" s="1329"/>
      <c r="KUC32" s="1329"/>
      <c r="KUD32" s="1329"/>
      <c r="KUE32" s="1329"/>
      <c r="KUF32" s="1329"/>
      <c r="KUG32" s="1329"/>
      <c r="KUH32" s="1329"/>
      <c r="KUI32" s="1329"/>
      <c r="KUJ32" s="1329"/>
      <c r="KUK32" s="1329"/>
      <c r="KUL32" s="1329"/>
      <c r="KUM32" s="1329"/>
      <c r="KUN32" s="1329"/>
      <c r="KUO32" s="1329"/>
      <c r="KUP32" s="1329"/>
      <c r="KUQ32" s="1329"/>
      <c r="KUR32" s="1329"/>
      <c r="KUS32" s="1329"/>
      <c r="KUT32" s="1329"/>
      <c r="KUU32" s="1329"/>
      <c r="KUV32" s="1329"/>
      <c r="KUW32" s="1329"/>
      <c r="KUX32" s="1329"/>
      <c r="KUY32" s="1329"/>
      <c r="KUZ32" s="1329"/>
      <c r="KVA32" s="1329"/>
      <c r="KVB32" s="1329"/>
      <c r="KVC32" s="1329"/>
      <c r="KVD32" s="1329"/>
      <c r="KVE32" s="1329"/>
      <c r="KVF32" s="1329"/>
      <c r="KVG32" s="1329"/>
      <c r="KVH32" s="1329"/>
      <c r="KVI32" s="1329"/>
      <c r="KVJ32" s="1329"/>
      <c r="KVK32" s="1329"/>
      <c r="KVL32" s="1329"/>
      <c r="KVM32" s="1329"/>
      <c r="KVN32" s="1329"/>
      <c r="KVO32" s="1329"/>
      <c r="KVP32" s="1329"/>
      <c r="KVQ32" s="1329"/>
      <c r="KVR32" s="1329"/>
      <c r="KVS32" s="1329"/>
      <c r="KVT32" s="1329"/>
      <c r="KVU32" s="1329"/>
      <c r="KVV32" s="1329"/>
      <c r="KVW32" s="1329"/>
      <c r="KVX32" s="1329"/>
      <c r="KVY32" s="1329"/>
      <c r="KVZ32" s="1329"/>
      <c r="KWA32" s="1329"/>
      <c r="KWB32" s="1329"/>
      <c r="KWC32" s="1329"/>
      <c r="KWD32" s="1329"/>
      <c r="KWE32" s="1329"/>
      <c r="KWF32" s="1329"/>
      <c r="KWG32" s="1329"/>
      <c r="KWH32" s="1329"/>
      <c r="KWI32" s="1329"/>
      <c r="KWJ32" s="1329"/>
      <c r="KWK32" s="1329"/>
      <c r="KWL32" s="1329"/>
      <c r="KWM32" s="1329"/>
      <c r="KWN32" s="1329"/>
      <c r="KWO32" s="1329"/>
      <c r="KWP32" s="1329"/>
      <c r="KWQ32" s="1329"/>
      <c r="KWR32" s="1329"/>
      <c r="KWS32" s="1329"/>
      <c r="KWT32" s="1329"/>
      <c r="KWU32" s="1329"/>
      <c r="KWV32" s="1329"/>
      <c r="KWW32" s="1329"/>
      <c r="KWX32" s="1329"/>
      <c r="KWY32" s="1329"/>
      <c r="KWZ32" s="1329"/>
      <c r="KXA32" s="1329"/>
      <c r="KXB32" s="1329"/>
      <c r="KXC32" s="1329"/>
      <c r="KXD32" s="1329"/>
      <c r="KXE32" s="1329"/>
      <c r="KXF32" s="1329"/>
      <c r="KXG32" s="1329"/>
      <c r="KXH32" s="1329"/>
      <c r="KXI32" s="1329"/>
      <c r="KXJ32" s="1329"/>
      <c r="KXK32" s="1329"/>
      <c r="KXL32" s="1329"/>
      <c r="KXM32" s="1329"/>
      <c r="KXN32" s="1329"/>
      <c r="KXO32" s="1329"/>
      <c r="KXP32" s="1329"/>
      <c r="KXQ32" s="1329"/>
      <c r="KXR32" s="1329"/>
      <c r="KXS32" s="1329"/>
      <c r="KXT32" s="1329"/>
      <c r="KXU32" s="1329"/>
      <c r="KXV32" s="1329"/>
      <c r="KXW32" s="1329"/>
      <c r="KXX32" s="1329"/>
      <c r="KXY32" s="1329"/>
      <c r="KXZ32" s="1329"/>
      <c r="KYA32" s="1329"/>
      <c r="KYB32" s="1329"/>
      <c r="KYC32" s="1329"/>
      <c r="KYD32" s="1329"/>
      <c r="KYE32" s="1329"/>
      <c r="KYF32" s="1329"/>
      <c r="KYG32" s="1329"/>
      <c r="KYH32" s="1329"/>
      <c r="KYI32" s="1329"/>
      <c r="KYJ32" s="1329"/>
      <c r="KYK32" s="1329"/>
      <c r="KYL32" s="1329"/>
      <c r="KYM32" s="1329"/>
      <c r="KYN32" s="1329"/>
      <c r="KYO32" s="1329"/>
      <c r="KYP32" s="1329"/>
      <c r="KYQ32" s="1329"/>
      <c r="KYR32" s="1329"/>
      <c r="KYS32" s="1329"/>
      <c r="KYT32" s="1329"/>
      <c r="KYU32" s="1329"/>
      <c r="KYV32" s="1329"/>
      <c r="KYW32" s="1329"/>
      <c r="KYX32" s="1329"/>
      <c r="KYY32" s="1329"/>
      <c r="KYZ32" s="1329"/>
      <c r="KZA32" s="1329"/>
      <c r="KZB32" s="1329"/>
      <c r="KZC32" s="1329"/>
      <c r="KZD32" s="1329"/>
      <c r="KZE32" s="1329"/>
      <c r="KZF32" s="1329"/>
      <c r="KZG32" s="1329"/>
      <c r="KZH32" s="1329"/>
      <c r="KZI32" s="1329"/>
      <c r="KZJ32" s="1329"/>
      <c r="KZK32" s="1329"/>
      <c r="KZL32" s="1329"/>
      <c r="KZM32" s="1329"/>
      <c r="KZN32" s="1329"/>
      <c r="KZO32" s="1329"/>
      <c r="KZP32" s="1329"/>
      <c r="KZQ32" s="1329"/>
      <c r="KZR32" s="1329"/>
      <c r="KZS32" s="1329"/>
      <c r="KZT32" s="1329"/>
      <c r="KZU32" s="1329"/>
      <c r="KZV32" s="1329"/>
      <c r="KZW32" s="1329"/>
      <c r="KZX32" s="1329"/>
      <c r="KZY32" s="1329"/>
      <c r="KZZ32" s="1329"/>
      <c r="LAA32" s="1329"/>
      <c r="LAB32" s="1329"/>
      <c r="LAC32" s="1329"/>
      <c r="LAD32" s="1329"/>
      <c r="LAE32" s="1329"/>
      <c r="LAF32" s="1329"/>
      <c r="LAG32" s="1329"/>
      <c r="LAH32" s="1329"/>
      <c r="LAI32" s="1329"/>
      <c r="LAJ32" s="1329"/>
      <c r="LAK32" s="1329"/>
      <c r="LAL32" s="1329"/>
      <c r="LAM32" s="1329"/>
      <c r="LAN32" s="1329"/>
      <c r="LAO32" s="1329"/>
      <c r="LAP32" s="1329"/>
      <c r="LAQ32" s="1329"/>
      <c r="LAR32" s="1329"/>
      <c r="LAS32" s="1329"/>
      <c r="LAT32" s="1329"/>
      <c r="LAU32" s="1329"/>
      <c r="LAV32" s="1329"/>
      <c r="LAW32" s="1329"/>
      <c r="LAX32" s="1329"/>
      <c r="LAY32" s="1329"/>
      <c r="LAZ32" s="1329"/>
      <c r="LBA32" s="1329"/>
      <c r="LBB32" s="1329"/>
      <c r="LBC32" s="1329"/>
      <c r="LBD32" s="1329"/>
      <c r="LBE32" s="1329"/>
      <c r="LBF32" s="1329"/>
      <c r="LBG32" s="1329"/>
      <c r="LBH32" s="1329"/>
      <c r="LBI32" s="1329"/>
      <c r="LBJ32" s="1329"/>
      <c r="LBK32" s="1329"/>
      <c r="LBL32" s="1329"/>
      <c r="LBM32" s="1329"/>
      <c r="LBN32" s="1329"/>
      <c r="LBO32" s="1329"/>
      <c r="LBP32" s="1329"/>
      <c r="LBQ32" s="1329"/>
      <c r="LBR32" s="1329"/>
      <c r="LBS32" s="1329"/>
      <c r="LBT32" s="1329"/>
      <c r="LBU32" s="1329"/>
      <c r="LBV32" s="1329"/>
      <c r="LBW32" s="1329"/>
      <c r="LBX32" s="1329"/>
      <c r="LBY32" s="1329"/>
      <c r="LBZ32" s="1329"/>
      <c r="LCA32" s="1329"/>
      <c r="LCB32" s="1329"/>
      <c r="LCC32" s="1329"/>
      <c r="LCD32" s="1329"/>
      <c r="LCE32" s="1329"/>
      <c r="LCF32" s="1329"/>
      <c r="LCG32" s="1329"/>
      <c r="LCH32" s="1329"/>
      <c r="LCI32" s="1329"/>
      <c r="LCJ32" s="1329"/>
      <c r="LCK32" s="1329"/>
      <c r="LCL32" s="1329"/>
      <c r="LCM32" s="1329"/>
      <c r="LCN32" s="1329"/>
      <c r="LCO32" s="1329"/>
      <c r="LCP32" s="1329"/>
      <c r="LCQ32" s="1329"/>
      <c r="LCR32" s="1329"/>
      <c r="LCS32" s="1329"/>
      <c r="LCT32" s="1329"/>
      <c r="LCU32" s="1329"/>
      <c r="LCV32" s="1329"/>
      <c r="LCW32" s="1329"/>
      <c r="LCX32" s="1329"/>
      <c r="LCY32" s="1329"/>
      <c r="LCZ32" s="1329"/>
      <c r="LDA32" s="1329"/>
      <c r="LDB32" s="1329"/>
      <c r="LDC32" s="1329"/>
      <c r="LDD32" s="1329"/>
      <c r="LDE32" s="1329"/>
      <c r="LDF32" s="1329"/>
      <c r="LDG32" s="1329"/>
      <c r="LDH32" s="1329"/>
      <c r="LDI32" s="1329"/>
      <c r="LDJ32" s="1329"/>
      <c r="LDK32" s="1329"/>
      <c r="LDL32" s="1329"/>
      <c r="LDM32" s="1329"/>
      <c r="LDN32" s="1329"/>
      <c r="LDO32" s="1329"/>
      <c r="LDP32" s="1329"/>
      <c r="LDQ32" s="1329"/>
      <c r="LDR32" s="1329"/>
      <c r="LDS32" s="1329"/>
      <c r="LDT32" s="1329"/>
      <c r="LDU32" s="1329"/>
      <c r="LDV32" s="1329"/>
      <c r="LDW32" s="1329"/>
      <c r="LDX32" s="1329"/>
      <c r="LDY32" s="1329"/>
      <c r="LDZ32" s="1329"/>
      <c r="LEA32" s="1329"/>
      <c r="LEB32" s="1329"/>
      <c r="LEC32" s="1329"/>
      <c r="LED32" s="1329"/>
      <c r="LEE32" s="1329"/>
      <c r="LEF32" s="1329"/>
      <c r="LEG32" s="1329"/>
      <c r="LEH32" s="1329"/>
      <c r="LEI32" s="1329"/>
      <c r="LEJ32" s="1329"/>
      <c r="LEK32" s="1329"/>
      <c r="LEL32" s="1329"/>
      <c r="LEM32" s="1329"/>
      <c r="LEN32" s="1329"/>
      <c r="LEO32" s="1329"/>
      <c r="LEP32" s="1329"/>
      <c r="LEQ32" s="1329"/>
      <c r="LER32" s="1329"/>
      <c r="LES32" s="1329"/>
      <c r="LET32" s="1329"/>
      <c r="LEU32" s="1329"/>
      <c r="LEV32" s="1329"/>
      <c r="LEW32" s="1329"/>
      <c r="LEX32" s="1329"/>
      <c r="LEY32" s="1329"/>
      <c r="LEZ32" s="1329"/>
      <c r="LFA32" s="1329"/>
      <c r="LFB32" s="1329"/>
      <c r="LFC32" s="1329"/>
      <c r="LFD32" s="1329"/>
      <c r="LFE32" s="1329"/>
      <c r="LFF32" s="1329"/>
      <c r="LFG32" s="1329"/>
      <c r="LFH32" s="1329"/>
      <c r="LFI32" s="1329"/>
      <c r="LFJ32" s="1329"/>
      <c r="LFK32" s="1329"/>
      <c r="LFL32" s="1329"/>
      <c r="LFM32" s="1329"/>
      <c r="LFN32" s="1329"/>
      <c r="LFO32" s="1329"/>
      <c r="LFP32" s="1329"/>
      <c r="LFQ32" s="1329"/>
      <c r="LFR32" s="1329"/>
      <c r="LFS32" s="1329"/>
      <c r="LFT32" s="1329"/>
      <c r="LFU32" s="1329"/>
      <c r="LFV32" s="1329"/>
      <c r="LFW32" s="1329"/>
      <c r="LFX32" s="1329"/>
      <c r="LFY32" s="1329"/>
      <c r="LFZ32" s="1329"/>
      <c r="LGA32" s="1329"/>
      <c r="LGB32" s="1329"/>
      <c r="LGC32" s="1329"/>
      <c r="LGD32" s="1329"/>
      <c r="LGE32" s="1329"/>
      <c r="LGF32" s="1329"/>
      <c r="LGG32" s="1329"/>
      <c r="LGH32" s="1329"/>
      <c r="LGI32" s="1329"/>
      <c r="LGJ32" s="1329"/>
      <c r="LGK32" s="1329"/>
      <c r="LGL32" s="1329"/>
      <c r="LGM32" s="1329"/>
      <c r="LGN32" s="1329"/>
      <c r="LGO32" s="1329"/>
      <c r="LGP32" s="1329"/>
      <c r="LGQ32" s="1329"/>
      <c r="LGR32" s="1329"/>
      <c r="LGS32" s="1329"/>
      <c r="LGT32" s="1329"/>
      <c r="LGU32" s="1329"/>
      <c r="LGV32" s="1329"/>
      <c r="LGW32" s="1329"/>
      <c r="LGX32" s="1329"/>
      <c r="LGY32" s="1329"/>
      <c r="LGZ32" s="1329"/>
      <c r="LHA32" s="1329"/>
      <c r="LHB32" s="1329"/>
      <c r="LHC32" s="1329"/>
      <c r="LHD32" s="1329"/>
      <c r="LHE32" s="1329"/>
      <c r="LHF32" s="1329"/>
      <c r="LHG32" s="1329"/>
      <c r="LHH32" s="1329"/>
      <c r="LHI32" s="1329"/>
      <c r="LHJ32" s="1329"/>
      <c r="LHK32" s="1329"/>
      <c r="LHL32" s="1329"/>
      <c r="LHM32" s="1329"/>
      <c r="LHN32" s="1329"/>
      <c r="LHO32" s="1329"/>
      <c r="LHP32" s="1329"/>
      <c r="LHQ32" s="1329"/>
      <c r="LHR32" s="1329"/>
      <c r="LHS32" s="1329"/>
      <c r="LHT32" s="1329"/>
      <c r="LHU32" s="1329"/>
      <c r="LHV32" s="1329"/>
      <c r="LHW32" s="1329"/>
      <c r="LHX32" s="1329"/>
      <c r="LHY32" s="1329"/>
      <c r="LHZ32" s="1329"/>
      <c r="LIA32" s="1329"/>
      <c r="LIB32" s="1329"/>
      <c r="LIC32" s="1329"/>
      <c r="LID32" s="1329"/>
      <c r="LIE32" s="1329"/>
      <c r="LIF32" s="1329"/>
      <c r="LIG32" s="1329"/>
      <c r="LIH32" s="1329"/>
      <c r="LII32" s="1329"/>
      <c r="LIJ32" s="1329"/>
      <c r="LIK32" s="1329"/>
      <c r="LIL32" s="1329"/>
      <c r="LIM32" s="1329"/>
      <c r="LIN32" s="1329"/>
      <c r="LIO32" s="1329"/>
      <c r="LIP32" s="1329"/>
      <c r="LIQ32" s="1329"/>
      <c r="LIR32" s="1329"/>
      <c r="LIS32" s="1329"/>
      <c r="LIT32" s="1329"/>
      <c r="LIU32" s="1329"/>
      <c r="LIV32" s="1329"/>
      <c r="LIW32" s="1329"/>
      <c r="LIX32" s="1329"/>
      <c r="LIY32" s="1329"/>
      <c r="LIZ32" s="1329"/>
      <c r="LJA32" s="1329"/>
      <c r="LJB32" s="1329"/>
      <c r="LJC32" s="1329"/>
      <c r="LJD32" s="1329"/>
      <c r="LJE32" s="1329"/>
      <c r="LJF32" s="1329"/>
      <c r="LJG32" s="1329"/>
      <c r="LJH32" s="1329"/>
      <c r="LJI32" s="1329"/>
      <c r="LJJ32" s="1329"/>
      <c r="LJK32" s="1329"/>
      <c r="LJL32" s="1329"/>
      <c r="LJM32" s="1329"/>
      <c r="LJN32" s="1329"/>
      <c r="LJO32" s="1329"/>
      <c r="LJP32" s="1329"/>
      <c r="LJQ32" s="1329"/>
      <c r="LJR32" s="1329"/>
      <c r="LJS32" s="1329"/>
      <c r="LJT32" s="1329"/>
      <c r="LJU32" s="1329"/>
      <c r="LJV32" s="1329"/>
      <c r="LJW32" s="1329"/>
      <c r="LJX32" s="1329"/>
      <c r="LJY32" s="1329"/>
      <c r="LJZ32" s="1329"/>
      <c r="LKA32" s="1329"/>
      <c r="LKB32" s="1329"/>
      <c r="LKC32" s="1329"/>
      <c r="LKD32" s="1329"/>
      <c r="LKE32" s="1329"/>
      <c r="LKF32" s="1329"/>
      <c r="LKG32" s="1329"/>
      <c r="LKH32" s="1329"/>
      <c r="LKI32" s="1329"/>
      <c r="LKJ32" s="1329"/>
      <c r="LKK32" s="1329"/>
      <c r="LKL32" s="1329"/>
      <c r="LKM32" s="1329"/>
      <c r="LKN32" s="1329"/>
      <c r="LKO32" s="1329"/>
      <c r="LKP32" s="1329"/>
      <c r="LKQ32" s="1329"/>
      <c r="LKR32" s="1329"/>
      <c r="LKS32" s="1329"/>
      <c r="LKT32" s="1329"/>
      <c r="LKU32" s="1329"/>
      <c r="LKV32" s="1329"/>
      <c r="LKW32" s="1329"/>
      <c r="LKX32" s="1329"/>
      <c r="LKY32" s="1329"/>
      <c r="LKZ32" s="1329"/>
      <c r="LLA32" s="1329"/>
      <c r="LLB32" s="1329"/>
      <c r="LLC32" s="1329"/>
      <c r="LLD32" s="1329"/>
      <c r="LLE32" s="1329"/>
      <c r="LLF32" s="1329"/>
      <c r="LLG32" s="1329"/>
      <c r="LLH32" s="1329"/>
      <c r="LLI32" s="1329"/>
      <c r="LLJ32" s="1329"/>
      <c r="LLK32" s="1329"/>
      <c r="LLL32" s="1329"/>
      <c r="LLM32" s="1329"/>
      <c r="LLN32" s="1329"/>
      <c r="LLO32" s="1329"/>
      <c r="LLP32" s="1329"/>
      <c r="LLQ32" s="1329"/>
      <c r="LLR32" s="1329"/>
      <c r="LLS32" s="1329"/>
      <c r="LLT32" s="1329"/>
      <c r="LLU32" s="1329"/>
      <c r="LLV32" s="1329"/>
      <c r="LLW32" s="1329"/>
      <c r="LLX32" s="1329"/>
      <c r="LLY32" s="1329"/>
      <c r="LLZ32" s="1329"/>
      <c r="LMA32" s="1329"/>
      <c r="LMB32" s="1329"/>
      <c r="LMC32" s="1329"/>
      <c r="LMD32" s="1329"/>
      <c r="LME32" s="1329"/>
      <c r="LMF32" s="1329"/>
      <c r="LMG32" s="1329"/>
      <c r="LMH32" s="1329"/>
      <c r="LMI32" s="1329"/>
      <c r="LMJ32" s="1329"/>
      <c r="LMK32" s="1329"/>
      <c r="LML32" s="1329"/>
      <c r="LMM32" s="1329"/>
      <c r="LMN32" s="1329"/>
      <c r="LMO32" s="1329"/>
      <c r="LMP32" s="1329"/>
      <c r="LMQ32" s="1329"/>
      <c r="LMR32" s="1329"/>
      <c r="LMS32" s="1329"/>
      <c r="LMT32" s="1329"/>
      <c r="LMU32" s="1329"/>
      <c r="LMV32" s="1329"/>
      <c r="LMW32" s="1329"/>
      <c r="LMX32" s="1329"/>
      <c r="LMY32" s="1329"/>
      <c r="LMZ32" s="1329"/>
      <c r="LNA32" s="1329"/>
      <c r="LNB32" s="1329"/>
      <c r="LNC32" s="1329"/>
      <c r="LND32" s="1329"/>
      <c r="LNE32" s="1329"/>
      <c r="LNF32" s="1329"/>
      <c r="LNG32" s="1329"/>
      <c r="LNH32" s="1329"/>
      <c r="LNI32" s="1329"/>
      <c r="LNJ32" s="1329"/>
      <c r="LNK32" s="1329"/>
      <c r="LNL32" s="1329"/>
      <c r="LNM32" s="1329"/>
      <c r="LNN32" s="1329"/>
      <c r="LNO32" s="1329"/>
      <c r="LNP32" s="1329"/>
      <c r="LNQ32" s="1329"/>
      <c r="LNR32" s="1329"/>
      <c r="LNS32" s="1329"/>
      <c r="LNT32" s="1329"/>
      <c r="LNU32" s="1329"/>
      <c r="LNV32" s="1329"/>
      <c r="LNW32" s="1329"/>
      <c r="LNX32" s="1329"/>
      <c r="LNY32" s="1329"/>
      <c r="LNZ32" s="1329"/>
      <c r="LOA32" s="1329"/>
      <c r="LOB32" s="1329"/>
      <c r="LOC32" s="1329"/>
      <c r="LOD32" s="1329"/>
      <c r="LOE32" s="1329"/>
      <c r="LOF32" s="1329"/>
      <c r="LOG32" s="1329"/>
      <c r="LOH32" s="1329"/>
      <c r="LOI32" s="1329"/>
      <c r="LOJ32" s="1329"/>
      <c r="LOK32" s="1329"/>
      <c r="LOL32" s="1329"/>
      <c r="LOM32" s="1329"/>
      <c r="LON32" s="1329"/>
      <c r="LOO32" s="1329"/>
      <c r="LOP32" s="1329"/>
      <c r="LOQ32" s="1329"/>
      <c r="LOR32" s="1329"/>
      <c r="LOS32" s="1329"/>
      <c r="LOT32" s="1329"/>
      <c r="LOU32" s="1329"/>
      <c r="LOV32" s="1329"/>
      <c r="LOW32" s="1329"/>
      <c r="LOX32" s="1329"/>
      <c r="LOY32" s="1329"/>
      <c r="LOZ32" s="1329"/>
      <c r="LPA32" s="1329"/>
      <c r="LPB32" s="1329"/>
      <c r="LPC32" s="1329"/>
      <c r="LPD32" s="1329"/>
      <c r="LPE32" s="1329"/>
      <c r="LPF32" s="1329"/>
      <c r="LPG32" s="1329"/>
      <c r="LPH32" s="1329"/>
      <c r="LPI32" s="1329"/>
      <c r="LPJ32" s="1329"/>
      <c r="LPK32" s="1329"/>
      <c r="LPL32" s="1329"/>
      <c r="LPM32" s="1329"/>
      <c r="LPN32" s="1329"/>
      <c r="LPO32" s="1329"/>
      <c r="LPP32" s="1329"/>
      <c r="LPQ32" s="1329"/>
      <c r="LPR32" s="1329"/>
      <c r="LPS32" s="1329"/>
      <c r="LPT32" s="1329"/>
      <c r="LPU32" s="1329"/>
      <c r="LPV32" s="1329"/>
      <c r="LPW32" s="1329"/>
      <c r="LPX32" s="1329"/>
      <c r="LPY32" s="1329"/>
      <c r="LPZ32" s="1329"/>
      <c r="LQA32" s="1329"/>
      <c r="LQB32" s="1329"/>
      <c r="LQC32" s="1329"/>
      <c r="LQD32" s="1329"/>
      <c r="LQE32" s="1329"/>
      <c r="LQF32" s="1329"/>
      <c r="LQG32" s="1329"/>
      <c r="LQH32" s="1329"/>
      <c r="LQI32" s="1329"/>
      <c r="LQJ32" s="1329"/>
      <c r="LQK32" s="1329"/>
      <c r="LQL32" s="1329"/>
      <c r="LQM32" s="1329"/>
      <c r="LQN32" s="1329"/>
      <c r="LQO32" s="1329"/>
      <c r="LQP32" s="1329"/>
      <c r="LQQ32" s="1329"/>
      <c r="LQR32" s="1329"/>
      <c r="LQS32" s="1329"/>
      <c r="LQT32" s="1329"/>
      <c r="LQU32" s="1329"/>
      <c r="LQV32" s="1329"/>
      <c r="LQW32" s="1329"/>
      <c r="LQX32" s="1329"/>
      <c r="LQY32" s="1329"/>
      <c r="LQZ32" s="1329"/>
      <c r="LRA32" s="1329"/>
      <c r="LRB32" s="1329"/>
      <c r="LRC32" s="1329"/>
      <c r="LRD32" s="1329"/>
      <c r="LRE32" s="1329"/>
      <c r="LRF32" s="1329"/>
      <c r="LRG32" s="1329"/>
      <c r="LRH32" s="1329"/>
      <c r="LRI32" s="1329"/>
      <c r="LRJ32" s="1329"/>
      <c r="LRK32" s="1329"/>
      <c r="LRL32" s="1329"/>
      <c r="LRM32" s="1329"/>
      <c r="LRN32" s="1329"/>
      <c r="LRO32" s="1329"/>
      <c r="LRP32" s="1329"/>
      <c r="LRQ32" s="1329"/>
      <c r="LRR32" s="1329"/>
      <c r="LRS32" s="1329"/>
      <c r="LRT32" s="1329"/>
      <c r="LRU32" s="1329"/>
      <c r="LRV32" s="1329"/>
      <c r="LRW32" s="1329"/>
      <c r="LRX32" s="1329"/>
      <c r="LRY32" s="1329"/>
      <c r="LRZ32" s="1329"/>
      <c r="LSA32" s="1329"/>
      <c r="LSB32" s="1329"/>
      <c r="LSC32" s="1329"/>
      <c r="LSD32" s="1329"/>
      <c r="LSE32" s="1329"/>
      <c r="LSF32" s="1329"/>
      <c r="LSG32" s="1329"/>
      <c r="LSH32" s="1329"/>
      <c r="LSI32" s="1329"/>
      <c r="LSJ32" s="1329"/>
      <c r="LSK32" s="1329"/>
      <c r="LSL32" s="1329"/>
      <c r="LSM32" s="1329"/>
      <c r="LSN32" s="1329"/>
      <c r="LSO32" s="1329"/>
      <c r="LSP32" s="1329"/>
      <c r="LSQ32" s="1329"/>
      <c r="LSR32" s="1329"/>
      <c r="LSS32" s="1329"/>
      <c r="LST32" s="1329"/>
      <c r="LSU32" s="1329"/>
      <c r="LSV32" s="1329"/>
      <c r="LSW32" s="1329"/>
      <c r="LSX32" s="1329"/>
      <c r="LSY32" s="1329"/>
      <c r="LSZ32" s="1329"/>
      <c r="LTA32" s="1329"/>
      <c r="LTB32" s="1329"/>
      <c r="LTC32" s="1329"/>
      <c r="LTD32" s="1329"/>
      <c r="LTE32" s="1329"/>
      <c r="LTF32" s="1329"/>
      <c r="LTG32" s="1329"/>
      <c r="LTH32" s="1329"/>
      <c r="LTI32" s="1329"/>
      <c r="LTJ32" s="1329"/>
      <c r="LTK32" s="1329"/>
      <c r="LTL32" s="1329"/>
      <c r="LTM32" s="1329"/>
      <c r="LTN32" s="1329"/>
      <c r="LTO32" s="1329"/>
      <c r="LTP32" s="1329"/>
      <c r="LTQ32" s="1329"/>
      <c r="LTR32" s="1329"/>
      <c r="LTS32" s="1329"/>
      <c r="LTT32" s="1329"/>
      <c r="LTU32" s="1329"/>
      <c r="LTV32" s="1329"/>
      <c r="LTW32" s="1329"/>
      <c r="LTX32" s="1329"/>
      <c r="LTY32" s="1329"/>
      <c r="LTZ32" s="1329"/>
      <c r="LUA32" s="1329"/>
      <c r="LUB32" s="1329"/>
      <c r="LUC32" s="1329"/>
      <c r="LUD32" s="1329"/>
      <c r="LUE32" s="1329"/>
      <c r="LUF32" s="1329"/>
      <c r="LUG32" s="1329"/>
      <c r="LUH32" s="1329"/>
      <c r="LUI32" s="1329"/>
      <c r="LUJ32" s="1329"/>
      <c r="LUK32" s="1329"/>
      <c r="LUL32" s="1329"/>
      <c r="LUM32" s="1329"/>
      <c r="LUN32" s="1329"/>
      <c r="LUO32" s="1329"/>
      <c r="LUP32" s="1329"/>
      <c r="LUQ32" s="1329"/>
      <c r="LUR32" s="1329"/>
      <c r="LUS32" s="1329"/>
      <c r="LUT32" s="1329"/>
      <c r="LUU32" s="1329"/>
      <c r="LUV32" s="1329"/>
      <c r="LUW32" s="1329"/>
      <c r="LUX32" s="1329"/>
      <c r="LUY32" s="1329"/>
      <c r="LUZ32" s="1329"/>
      <c r="LVA32" s="1329"/>
      <c r="LVB32" s="1329"/>
      <c r="LVC32" s="1329"/>
      <c r="LVD32" s="1329"/>
      <c r="LVE32" s="1329"/>
      <c r="LVF32" s="1329"/>
      <c r="LVG32" s="1329"/>
      <c r="LVH32" s="1329"/>
      <c r="LVI32" s="1329"/>
      <c r="LVJ32" s="1329"/>
      <c r="LVK32" s="1329"/>
      <c r="LVL32" s="1329"/>
      <c r="LVM32" s="1329"/>
      <c r="LVN32" s="1329"/>
      <c r="LVO32" s="1329"/>
      <c r="LVP32" s="1329"/>
      <c r="LVQ32" s="1329"/>
      <c r="LVR32" s="1329"/>
      <c r="LVS32" s="1329"/>
      <c r="LVT32" s="1329"/>
      <c r="LVU32" s="1329"/>
      <c r="LVV32" s="1329"/>
      <c r="LVW32" s="1329"/>
      <c r="LVX32" s="1329"/>
      <c r="LVY32" s="1329"/>
      <c r="LVZ32" s="1329"/>
      <c r="LWA32" s="1329"/>
      <c r="LWB32" s="1329"/>
      <c r="LWC32" s="1329"/>
      <c r="LWD32" s="1329"/>
      <c r="LWE32" s="1329"/>
      <c r="LWF32" s="1329"/>
      <c r="LWG32" s="1329"/>
      <c r="LWH32" s="1329"/>
      <c r="LWI32" s="1329"/>
      <c r="LWJ32" s="1329"/>
      <c r="LWK32" s="1329"/>
      <c r="LWL32" s="1329"/>
      <c r="LWM32" s="1329"/>
      <c r="LWN32" s="1329"/>
      <c r="LWO32" s="1329"/>
      <c r="LWP32" s="1329"/>
      <c r="LWQ32" s="1329"/>
      <c r="LWR32" s="1329"/>
      <c r="LWS32" s="1329"/>
      <c r="LWT32" s="1329"/>
      <c r="LWU32" s="1329"/>
      <c r="LWV32" s="1329"/>
      <c r="LWW32" s="1329"/>
      <c r="LWX32" s="1329"/>
      <c r="LWY32" s="1329"/>
      <c r="LWZ32" s="1329"/>
      <c r="LXA32" s="1329"/>
      <c r="LXB32" s="1329"/>
      <c r="LXC32" s="1329"/>
      <c r="LXD32" s="1329"/>
      <c r="LXE32" s="1329"/>
      <c r="LXF32" s="1329"/>
      <c r="LXG32" s="1329"/>
      <c r="LXH32" s="1329"/>
      <c r="LXI32" s="1329"/>
      <c r="LXJ32" s="1329"/>
      <c r="LXK32" s="1329"/>
      <c r="LXL32" s="1329"/>
      <c r="LXM32" s="1329"/>
      <c r="LXN32" s="1329"/>
      <c r="LXO32" s="1329"/>
      <c r="LXP32" s="1329"/>
      <c r="LXQ32" s="1329"/>
      <c r="LXR32" s="1329"/>
      <c r="LXS32" s="1329"/>
      <c r="LXT32" s="1329"/>
      <c r="LXU32" s="1329"/>
      <c r="LXV32" s="1329"/>
      <c r="LXW32" s="1329"/>
      <c r="LXX32" s="1329"/>
      <c r="LXY32" s="1329"/>
      <c r="LXZ32" s="1329"/>
      <c r="LYA32" s="1329"/>
      <c r="LYB32" s="1329"/>
      <c r="LYC32" s="1329"/>
      <c r="LYD32" s="1329"/>
      <c r="LYE32" s="1329"/>
      <c r="LYF32" s="1329"/>
      <c r="LYG32" s="1329"/>
      <c r="LYH32" s="1329"/>
      <c r="LYI32" s="1329"/>
      <c r="LYJ32" s="1329"/>
      <c r="LYK32" s="1329"/>
      <c r="LYL32" s="1329"/>
      <c r="LYM32" s="1329"/>
      <c r="LYN32" s="1329"/>
      <c r="LYO32" s="1329"/>
      <c r="LYP32" s="1329"/>
      <c r="LYQ32" s="1329"/>
      <c r="LYR32" s="1329"/>
      <c r="LYS32" s="1329"/>
      <c r="LYT32" s="1329"/>
      <c r="LYU32" s="1329"/>
      <c r="LYV32" s="1329"/>
      <c r="LYW32" s="1329"/>
      <c r="LYX32" s="1329"/>
      <c r="LYY32" s="1329"/>
      <c r="LYZ32" s="1329"/>
      <c r="LZA32" s="1329"/>
      <c r="LZB32" s="1329"/>
      <c r="LZC32" s="1329"/>
      <c r="LZD32" s="1329"/>
      <c r="LZE32" s="1329"/>
      <c r="LZF32" s="1329"/>
      <c r="LZG32" s="1329"/>
      <c r="LZH32" s="1329"/>
      <c r="LZI32" s="1329"/>
      <c r="LZJ32" s="1329"/>
      <c r="LZK32" s="1329"/>
      <c r="LZL32" s="1329"/>
      <c r="LZM32" s="1329"/>
      <c r="LZN32" s="1329"/>
      <c r="LZO32" s="1329"/>
      <c r="LZP32" s="1329"/>
      <c r="LZQ32" s="1329"/>
      <c r="LZR32" s="1329"/>
      <c r="LZS32" s="1329"/>
      <c r="LZT32" s="1329"/>
      <c r="LZU32" s="1329"/>
      <c r="LZV32" s="1329"/>
      <c r="LZW32" s="1329"/>
      <c r="LZX32" s="1329"/>
      <c r="LZY32" s="1329"/>
      <c r="LZZ32" s="1329"/>
      <c r="MAA32" s="1329"/>
      <c r="MAB32" s="1329"/>
      <c r="MAC32" s="1329"/>
      <c r="MAD32" s="1329"/>
      <c r="MAE32" s="1329"/>
      <c r="MAF32" s="1329"/>
      <c r="MAG32" s="1329"/>
      <c r="MAH32" s="1329"/>
      <c r="MAI32" s="1329"/>
      <c r="MAJ32" s="1329"/>
      <c r="MAK32" s="1329"/>
      <c r="MAL32" s="1329"/>
      <c r="MAM32" s="1329"/>
      <c r="MAN32" s="1329"/>
      <c r="MAO32" s="1329"/>
      <c r="MAP32" s="1329"/>
      <c r="MAQ32" s="1329"/>
      <c r="MAR32" s="1329"/>
      <c r="MAS32" s="1329"/>
      <c r="MAT32" s="1329"/>
      <c r="MAU32" s="1329"/>
      <c r="MAV32" s="1329"/>
      <c r="MAW32" s="1329"/>
      <c r="MAX32" s="1329"/>
      <c r="MAY32" s="1329"/>
      <c r="MAZ32" s="1329"/>
      <c r="MBA32" s="1329"/>
      <c r="MBB32" s="1329"/>
      <c r="MBC32" s="1329"/>
      <c r="MBD32" s="1329"/>
      <c r="MBE32" s="1329"/>
      <c r="MBF32" s="1329"/>
      <c r="MBG32" s="1329"/>
      <c r="MBH32" s="1329"/>
      <c r="MBI32" s="1329"/>
      <c r="MBJ32" s="1329"/>
      <c r="MBK32" s="1329"/>
      <c r="MBL32" s="1329"/>
      <c r="MBM32" s="1329"/>
      <c r="MBN32" s="1329"/>
      <c r="MBO32" s="1329"/>
      <c r="MBP32" s="1329"/>
      <c r="MBQ32" s="1329"/>
      <c r="MBR32" s="1329"/>
      <c r="MBS32" s="1329"/>
      <c r="MBT32" s="1329"/>
      <c r="MBU32" s="1329"/>
      <c r="MBV32" s="1329"/>
      <c r="MBW32" s="1329"/>
      <c r="MBX32" s="1329"/>
      <c r="MBY32" s="1329"/>
      <c r="MBZ32" s="1329"/>
      <c r="MCA32" s="1329"/>
      <c r="MCB32" s="1329"/>
      <c r="MCC32" s="1329"/>
      <c r="MCD32" s="1329"/>
      <c r="MCE32" s="1329"/>
      <c r="MCF32" s="1329"/>
      <c r="MCG32" s="1329"/>
      <c r="MCH32" s="1329"/>
      <c r="MCI32" s="1329"/>
      <c r="MCJ32" s="1329"/>
      <c r="MCK32" s="1329"/>
      <c r="MCL32" s="1329"/>
      <c r="MCM32" s="1329"/>
      <c r="MCN32" s="1329"/>
      <c r="MCO32" s="1329"/>
      <c r="MCP32" s="1329"/>
      <c r="MCQ32" s="1329"/>
      <c r="MCR32" s="1329"/>
      <c r="MCS32" s="1329"/>
      <c r="MCT32" s="1329"/>
      <c r="MCU32" s="1329"/>
      <c r="MCV32" s="1329"/>
      <c r="MCW32" s="1329"/>
      <c r="MCX32" s="1329"/>
      <c r="MCY32" s="1329"/>
      <c r="MCZ32" s="1329"/>
      <c r="MDA32" s="1329"/>
      <c r="MDB32" s="1329"/>
      <c r="MDC32" s="1329"/>
      <c r="MDD32" s="1329"/>
      <c r="MDE32" s="1329"/>
      <c r="MDF32" s="1329"/>
      <c r="MDG32" s="1329"/>
      <c r="MDH32" s="1329"/>
      <c r="MDI32" s="1329"/>
      <c r="MDJ32" s="1329"/>
      <c r="MDK32" s="1329"/>
      <c r="MDL32" s="1329"/>
      <c r="MDM32" s="1329"/>
      <c r="MDN32" s="1329"/>
      <c r="MDO32" s="1329"/>
      <c r="MDP32" s="1329"/>
      <c r="MDQ32" s="1329"/>
      <c r="MDR32" s="1329"/>
      <c r="MDS32" s="1329"/>
      <c r="MDT32" s="1329"/>
      <c r="MDU32" s="1329"/>
      <c r="MDV32" s="1329"/>
      <c r="MDW32" s="1329"/>
      <c r="MDX32" s="1329"/>
      <c r="MDY32" s="1329"/>
      <c r="MDZ32" s="1329"/>
      <c r="MEA32" s="1329"/>
      <c r="MEB32" s="1329"/>
      <c r="MEC32" s="1329"/>
      <c r="MED32" s="1329"/>
      <c r="MEE32" s="1329"/>
      <c r="MEF32" s="1329"/>
      <c r="MEG32" s="1329"/>
      <c r="MEH32" s="1329"/>
      <c r="MEI32" s="1329"/>
      <c r="MEJ32" s="1329"/>
      <c r="MEK32" s="1329"/>
      <c r="MEL32" s="1329"/>
      <c r="MEM32" s="1329"/>
      <c r="MEN32" s="1329"/>
      <c r="MEO32" s="1329"/>
      <c r="MEP32" s="1329"/>
      <c r="MEQ32" s="1329"/>
      <c r="MER32" s="1329"/>
      <c r="MES32" s="1329"/>
      <c r="MET32" s="1329"/>
      <c r="MEU32" s="1329"/>
      <c r="MEV32" s="1329"/>
      <c r="MEW32" s="1329"/>
      <c r="MEX32" s="1329"/>
      <c r="MEY32" s="1329"/>
      <c r="MEZ32" s="1329"/>
      <c r="MFA32" s="1329"/>
      <c r="MFB32" s="1329"/>
      <c r="MFC32" s="1329"/>
      <c r="MFD32" s="1329"/>
      <c r="MFE32" s="1329"/>
      <c r="MFF32" s="1329"/>
      <c r="MFG32" s="1329"/>
      <c r="MFH32" s="1329"/>
      <c r="MFI32" s="1329"/>
      <c r="MFJ32" s="1329"/>
      <c r="MFK32" s="1329"/>
      <c r="MFL32" s="1329"/>
      <c r="MFM32" s="1329"/>
      <c r="MFN32" s="1329"/>
      <c r="MFO32" s="1329"/>
      <c r="MFP32" s="1329"/>
      <c r="MFQ32" s="1329"/>
      <c r="MFR32" s="1329"/>
      <c r="MFS32" s="1329"/>
      <c r="MFT32" s="1329"/>
      <c r="MFU32" s="1329"/>
      <c r="MFV32" s="1329"/>
      <c r="MFW32" s="1329"/>
      <c r="MFX32" s="1329"/>
      <c r="MFY32" s="1329"/>
      <c r="MFZ32" s="1329"/>
      <c r="MGA32" s="1329"/>
      <c r="MGB32" s="1329"/>
      <c r="MGC32" s="1329"/>
      <c r="MGD32" s="1329"/>
      <c r="MGE32" s="1329"/>
      <c r="MGF32" s="1329"/>
      <c r="MGG32" s="1329"/>
      <c r="MGH32" s="1329"/>
      <c r="MGI32" s="1329"/>
      <c r="MGJ32" s="1329"/>
      <c r="MGK32" s="1329"/>
      <c r="MGL32" s="1329"/>
      <c r="MGM32" s="1329"/>
      <c r="MGN32" s="1329"/>
      <c r="MGO32" s="1329"/>
      <c r="MGP32" s="1329"/>
      <c r="MGQ32" s="1329"/>
      <c r="MGR32" s="1329"/>
      <c r="MGS32" s="1329"/>
      <c r="MGT32" s="1329"/>
      <c r="MGU32" s="1329"/>
      <c r="MGV32" s="1329"/>
      <c r="MGW32" s="1329"/>
      <c r="MGX32" s="1329"/>
      <c r="MGY32" s="1329"/>
      <c r="MGZ32" s="1329"/>
      <c r="MHA32" s="1329"/>
      <c r="MHB32" s="1329"/>
      <c r="MHC32" s="1329"/>
      <c r="MHD32" s="1329"/>
      <c r="MHE32" s="1329"/>
      <c r="MHF32" s="1329"/>
      <c r="MHG32" s="1329"/>
      <c r="MHH32" s="1329"/>
      <c r="MHI32" s="1329"/>
      <c r="MHJ32" s="1329"/>
      <c r="MHK32" s="1329"/>
      <c r="MHL32" s="1329"/>
      <c r="MHM32" s="1329"/>
      <c r="MHN32" s="1329"/>
      <c r="MHO32" s="1329"/>
      <c r="MHP32" s="1329"/>
      <c r="MHQ32" s="1329"/>
      <c r="MHR32" s="1329"/>
      <c r="MHS32" s="1329"/>
      <c r="MHT32" s="1329"/>
      <c r="MHU32" s="1329"/>
      <c r="MHV32" s="1329"/>
      <c r="MHW32" s="1329"/>
      <c r="MHX32" s="1329"/>
      <c r="MHY32" s="1329"/>
      <c r="MHZ32" s="1329"/>
      <c r="MIA32" s="1329"/>
      <c r="MIB32" s="1329"/>
      <c r="MIC32" s="1329"/>
      <c r="MID32" s="1329"/>
      <c r="MIE32" s="1329"/>
      <c r="MIF32" s="1329"/>
      <c r="MIG32" s="1329"/>
      <c r="MIH32" s="1329"/>
      <c r="MII32" s="1329"/>
      <c r="MIJ32" s="1329"/>
      <c r="MIK32" s="1329"/>
      <c r="MIL32" s="1329"/>
      <c r="MIM32" s="1329"/>
      <c r="MIN32" s="1329"/>
      <c r="MIO32" s="1329"/>
      <c r="MIP32" s="1329"/>
      <c r="MIQ32" s="1329"/>
      <c r="MIR32" s="1329"/>
      <c r="MIS32" s="1329"/>
      <c r="MIT32" s="1329"/>
      <c r="MIU32" s="1329"/>
      <c r="MIV32" s="1329"/>
      <c r="MIW32" s="1329"/>
      <c r="MIX32" s="1329"/>
      <c r="MIY32" s="1329"/>
      <c r="MIZ32" s="1329"/>
      <c r="MJA32" s="1329"/>
      <c r="MJB32" s="1329"/>
      <c r="MJC32" s="1329"/>
      <c r="MJD32" s="1329"/>
      <c r="MJE32" s="1329"/>
      <c r="MJF32" s="1329"/>
      <c r="MJG32" s="1329"/>
      <c r="MJH32" s="1329"/>
      <c r="MJI32" s="1329"/>
      <c r="MJJ32" s="1329"/>
      <c r="MJK32" s="1329"/>
      <c r="MJL32" s="1329"/>
      <c r="MJM32" s="1329"/>
      <c r="MJN32" s="1329"/>
      <c r="MJO32" s="1329"/>
      <c r="MJP32" s="1329"/>
      <c r="MJQ32" s="1329"/>
      <c r="MJR32" s="1329"/>
      <c r="MJS32" s="1329"/>
      <c r="MJT32" s="1329"/>
      <c r="MJU32" s="1329"/>
      <c r="MJV32" s="1329"/>
      <c r="MJW32" s="1329"/>
      <c r="MJX32" s="1329"/>
      <c r="MJY32" s="1329"/>
      <c r="MJZ32" s="1329"/>
      <c r="MKA32" s="1329"/>
      <c r="MKB32" s="1329"/>
      <c r="MKC32" s="1329"/>
      <c r="MKD32" s="1329"/>
      <c r="MKE32" s="1329"/>
      <c r="MKF32" s="1329"/>
      <c r="MKG32" s="1329"/>
      <c r="MKH32" s="1329"/>
      <c r="MKI32" s="1329"/>
      <c r="MKJ32" s="1329"/>
      <c r="MKK32" s="1329"/>
      <c r="MKL32" s="1329"/>
      <c r="MKM32" s="1329"/>
      <c r="MKN32" s="1329"/>
      <c r="MKO32" s="1329"/>
      <c r="MKP32" s="1329"/>
      <c r="MKQ32" s="1329"/>
      <c r="MKR32" s="1329"/>
      <c r="MKS32" s="1329"/>
      <c r="MKT32" s="1329"/>
      <c r="MKU32" s="1329"/>
      <c r="MKV32" s="1329"/>
      <c r="MKW32" s="1329"/>
      <c r="MKX32" s="1329"/>
      <c r="MKY32" s="1329"/>
      <c r="MKZ32" s="1329"/>
      <c r="MLA32" s="1329"/>
      <c r="MLB32" s="1329"/>
      <c r="MLC32" s="1329"/>
      <c r="MLD32" s="1329"/>
      <c r="MLE32" s="1329"/>
      <c r="MLF32" s="1329"/>
      <c r="MLG32" s="1329"/>
      <c r="MLH32" s="1329"/>
      <c r="MLI32" s="1329"/>
      <c r="MLJ32" s="1329"/>
      <c r="MLK32" s="1329"/>
      <c r="MLL32" s="1329"/>
      <c r="MLM32" s="1329"/>
      <c r="MLN32" s="1329"/>
      <c r="MLO32" s="1329"/>
      <c r="MLP32" s="1329"/>
      <c r="MLQ32" s="1329"/>
      <c r="MLR32" s="1329"/>
      <c r="MLS32" s="1329"/>
      <c r="MLT32" s="1329"/>
      <c r="MLU32" s="1329"/>
      <c r="MLV32" s="1329"/>
      <c r="MLW32" s="1329"/>
      <c r="MLX32" s="1329"/>
      <c r="MLY32" s="1329"/>
      <c r="MLZ32" s="1329"/>
      <c r="MMA32" s="1329"/>
      <c r="MMB32" s="1329"/>
      <c r="MMC32" s="1329"/>
      <c r="MMD32" s="1329"/>
      <c r="MME32" s="1329"/>
      <c r="MMF32" s="1329"/>
      <c r="MMG32" s="1329"/>
      <c r="MMH32" s="1329"/>
      <c r="MMI32" s="1329"/>
      <c r="MMJ32" s="1329"/>
      <c r="MMK32" s="1329"/>
      <c r="MML32" s="1329"/>
      <c r="MMM32" s="1329"/>
      <c r="MMN32" s="1329"/>
      <c r="MMO32" s="1329"/>
      <c r="MMP32" s="1329"/>
      <c r="MMQ32" s="1329"/>
      <c r="MMR32" s="1329"/>
      <c r="MMS32" s="1329"/>
      <c r="MMT32" s="1329"/>
      <c r="MMU32" s="1329"/>
      <c r="MMV32" s="1329"/>
      <c r="MMW32" s="1329"/>
      <c r="MMX32" s="1329"/>
      <c r="MMY32" s="1329"/>
      <c r="MMZ32" s="1329"/>
      <c r="MNA32" s="1329"/>
      <c r="MNB32" s="1329"/>
      <c r="MNC32" s="1329"/>
      <c r="MND32" s="1329"/>
      <c r="MNE32" s="1329"/>
      <c r="MNF32" s="1329"/>
      <c r="MNG32" s="1329"/>
      <c r="MNH32" s="1329"/>
      <c r="MNI32" s="1329"/>
      <c r="MNJ32" s="1329"/>
      <c r="MNK32" s="1329"/>
      <c r="MNL32" s="1329"/>
      <c r="MNM32" s="1329"/>
      <c r="MNN32" s="1329"/>
      <c r="MNO32" s="1329"/>
      <c r="MNP32" s="1329"/>
      <c r="MNQ32" s="1329"/>
      <c r="MNR32" s="1329"/>
      <c r="MNS32" s="1329"/>
      <c r="MNT32" s="1329"/>
      <c r="MNU32" s="1329"/>
      <c r="MNV32" s="1329"/>
      <c r="MNW32" s="1329"/>
      <c r="MNX32" s="1329"/>
      <c r="MNY32" s="1329"/>
      <c r="MNZ32" s="1329"/>
      <c r="MOA32" s="1329"/>
      <c r="MOB32" s="1329"/>
      <c r="MOC32" s="1329"/>
      <c r="MOD32" s="1329"/>
      <c r="MOE32" s="1329"/>
      <c r="MOF32" s="1329"/>
      <c r="MOG32" s="1329"/>
      <c r="MOH32" s="1329"/>
      <c r="MOI32" s="1329"/>
      <c r="MOJ32" s="1329"/>
      <c r="MOK32" s="1329"/>
      <c r="MOL32" s="1329"/>
      <c r="MOM32" s="1329"/>
      <c r="MON32" s="1329"/>
      <c r="MOO32" s="1329"/>
      <c r="MOP32" s="1329"/>
      <c r="MOQ32" s="1329"/>
      <c r="MOR32" s="1329"/>
      <c r="MOS32" s="1329"/>
      <c r="MOT32" s="1329"/>
      <c r="MOU32" s="1329"/>
      <c r="MOV32" s="1329"/>
      <c r="MOW32" s="1329"/>
      <c r="MOX32" s="1329"/>
      <c r="MOY32" s="1329"/>
      <c r="MOZ32" s="1329"/>
      <c r="MPA32" s="1329"/>
      <c r="MPB32" s="1329"/>
      <c r="MPC32" s="1329"/>
      <c r="MPD32" s="1329"/>
      <c r="MPE32" s="1329"/>
      <c r="MPF32" s="1329"/>
      <c r="MPG32" s="1329"/>
      <c r="MPH32" s="1329"/>
      <c r="MPI32" s="1329"/>
      <c r="MPJ32" s="1329"/>
      <c r="MPK32" s="1329"/>
      <c r="MPL32" s="1329"/>
      <c r="MPM32" s="1329"/>
      <c r="MPN32" s="1329"/>
      <c r="MPO32" s="1329"/>
      <c r="MPP32" s="1329"/>
      <c r="MPQ32" s="1329"/>
      <c r="MPR32" s="1329"/>
      <c r="MPS32" s="1329"/>
      <c r="MPT32" s="1329"/>
      <c r="MPU32" s="1329"/>
      <c r="MPV32" s="1329"/>
      <c r="MPW32" s="1329"/>
      <c r="MPX32" s="1329"/>
      <c r="MPY32" s="1329"/>
      <c r="MPZ32" s="1329"/>
      <c r="MQA32" s="1329"/>
      <c r="MQB32" s="1329"/>
      <c r="MQC32" s="1329"/>
      <c r="MQD32" s="1329"/>
      <c r="MQE32" s="1329"/>
      <c r="MQF32" s="1329"/>
      <c r="MQG32" s="1329"/>
      <c r="MQH32" s="1329"/>
      <c r="MQI32" s="1329"/>
      <c r="MQJ32" s="1329"/>
      <c r="MQK32" s="1329"/>
      <c r="MQL32" s="1329"/>
      <c r="MQM32" s="1329"/>
      <c r="MQN32" s="1329"/>
      <c r="MQO32" s="1329"/>
      <c r="MQP32" s="1329"/>
      <c r="MQQ32" s="1329"/>
      <c r="MQR32" s="1329"/>
      <c r="MQS32" s="1329"/>
      <c r="MQT32" s="1329"/>
      <c r="MQU32" s="1329"/>
      <c r="MQV32" s="1329"/>
      <c r="MQW32" s="1329"/>
      <c r="MQX32" s="1329"/>
      <c r="MQY32" s="1329"/>
      <c r="MQZ32" s="1329"/>
      <c r="MRA32" s="1329"/>
      <c r="MRB32" s="1329"/>
      <c r="MRC32" s="1329"/>
      <c r="MRD32" s="1329"/>
      <c r="MRE32" s="1329"/>
      <c r="MRF32" s="1329"/>
      <c r="MRG32" s="1329"/>
      <c r="MRH32" s="1329"/>
      <c r="MRI32" s="1329"/>
      <c r="MRJ32" s="1329"/>
      <c r="MRK32" s="1329"/>
      <c r="MRL32" s="1329"/>
      <c r="MRM32" s="1329"/>
      <c r="MRN32" s="1329"/>
      <c r="MRO32" s="1329"/>
      <c r="MRP32" s="1329"/>
      <c r="MRQ32" s="1329"/>
      <c r="MRR32" s="1329"/>
      <c r="MRS32" s="1329"/>
      <c r="MRT32" s="1329"/>
      <c r="MRU32" s="1329"/>
      <c r="MRV32" s="1329"/>
      <c r="MRW32" s="1329"/>
      <c r="MRX32" s="1329"/>
      <c r="MRY32" s="1329"/>
      <c r="MRZ32" s="1329"/>
      <c r="MSA32" s="1329"/>
      <c r="MSB32" s="1329"/>
      <c r="MSC32" s="1329"/>
      <c r="MSD32" s="1329"/>
      <c r="MSE32" s="1329"/>
      <c r="MSF32" s="1329"/>
      <c r="MSG32" s="1329"/>
      <c r="MSH32" s="1329"/>
      <c r="MSI32" s="1329"/>
      <c r="MSJ32" s="1329"/>
      <c r="MSK32" s="1329"/>
      <c r="MSL32" s="1329"/>
      <c r="MSM32" s="1329"/>
      <c r="MSN32" s="1329"/>
      <c r="MSO32" s="1329"/>
      <c r="MSP32" s="1329"/>
      <c r="MSQ32" s="1329"/>
      <c r="MSR32" s="1329"/>
      <c r="MSS32" s="1329"/>
      <c r="MST32" s="1329"/>
      <c r="MSU32" s="1329"/>
      <c r="MSV32" s="1329"/>
      <c r="MSW32" s="1329"/>
      <c r="MSX32" s="1329"/>
      <c r="MSY32" s="1329"/>
      <c r="MSZ32" s="1329"/>
      <c r="MTA32" s="1329"/>
      <c r="MTB32" s="1329"/>
      <c r="MTC32" s="1329"/>
      <c r="MTD32" s="1329"/>
      <c r="MTE32" s="1329"/>
      <c r="MTF32" s="1329"/>
      <c r="MTG32" s="1329"/>
      <c r="MTH32" s="1329"/>
      <c r="MTI32" s="1329"/>
      <c r="MTJ32" s="1329"/>
      <c r="MTK32" s="1329"/>
      <c r="MTL32" s="1329"/>
      <c r="MTM32" s="1329"/>
      <c r="MTN32" s="1329"/>
      <c r="MTO32" s="1329"/>
      <c r="MTP32" s="1329"/>
      <c r="MTQ32" s="1329"/>
      <c r="MTR32" s="1329"/>
      <c r="MTS32" s="1329"/>
      <c r="MTT32" s="1329"/>
      <c r="MTU32" s="1329"/>
      <c r="MTV32" s="1329"/>
      <c r="MTW32" s="1329"/>
      <c r="MTX32" s="1329"/>
      <c r="MTY32" s="1329"/>
      <c r="MTZ32" s="1329"/>
      <c r="MUA32" s="1329"/>
      <c r="MUB32" s="1329"/>
      <c r="MUC32" s="1329"/>
      <c r="MUD32" s="1329"/>
      <c r="MUE32" s="1329"/>
      <c r="MUF32" s="1329"/>
      <c r="MUG32" s="1329"/>
      <c r="MUH32" s="1329"/>
      <c r="MUI32" s="1329"/>
      <c r="MUJ32" s="1329"/>
      <c r="MUK32" s="1329"/>
      <c r="MUL32" s="1329"/>
      <c r="MUM32" s="1329"/>
      <c r="MUN32" s="1329"/>
      <c r="MUO32" s="1329"/>
      <c r="MUP32" s="1329"/>
      <c r="MUQ32" s="1329"/>
      <c r="MUR32" s="1329"/>
      <c r="MUS32" s="1329"/>
      <c r="MUT32" s="1329"/>
      <c r="MUU32" s="1329"/>
      <c r="MUV32" s="1329"/>
      <c r="MUW32" s="1329"/>
      <c r="MUX32" s="1329"/>
      <c r="MUY32" s="1329"/>
      <c r="MUZ32" s="1329"/>
      <c r="MVA32" s="1329"/>
      <c r="MVB32" s="1329"/>
      <c r="MVC32" s="1329"/>
      <c r="MVD32" s="1329"/>
      <c r="MVE32" s="1329"/>
      <c r="MVF32" s="1329"/>
      <c r="MVG32" s="1329"/>
      <c r="MVH32" s="1329"/>
      <c r="MVI32" s="1329"/>
      <c r="MVJ32" s="1329"/>
      <c r="MVK32" s="1329"/>
      <c r="MVL32" s="1329"/>
      <c r="MVM32" s="1329"/>
      <c r="MVN32" s="1329"/>
      <c r="MVO32" s="1329"/>
      <c r="MVP32" s="1329"/>
      <c r="MVQ32" s="1329"/>
      <c r="MVR32" s="1329"/>
      <c r="MVS32" s="1329"/>
      <c r="MVT32" s="1329"/>
      <c r="MVU32" s="1329"/>
      <c r="MVV32" s="1329"/>
      <c r="MVW32" s="1329"/>
      <c r="MVX32" s="1329"/>
      <c r="MVY32" s="1329"/>
      <c r="MVZ32" s="1329"/>
      <c r="MWA32" s="1329"/>
      <c r="MWB32" s="1329"/>
      <c r="MWC32" s="1329"/>
      <c r="MWD32" s="1329"/>
      <c r="MWE32" s="1329"/>
      <c r="MWF32" s="1329"/>
      <c r="MWG32" s="1329"/>
      <c r="MWH32" s="1329"/>
      <c r="MWI32" s="1329"/>
      <c r="MWJ32" s="1329"/>
      <c r="MWK32" s="1329"/>
      <c r="MWL32" s="1329"/>
      <c r="MWM32" s="1329"/>
      <c r="MWN32" s="1329"/>
      <c r="MWO32" s="1329"/>
      <c r="MWP32" s="1329"/>
      <c r="MWQ32" s="1329"/>
      <c r="MWR32" s="1329"/>
      <c r="MWS32" s="1329"/>
      <c r="MWT32" s="1329"/>
      <c r="MWU32" s="1329"/>
      <c r="MWV32" s="1329"/>
      <c r="MWW32" s="1329"/>
      <c r="MWX32" s="1329"/>
      <c r="MWY32" s="1329"/>
      <c r="MWZ32" s="1329"/>
      <c r="MXA32" s="1329"/>
      <c r="MXB32" s="1329"/>
      <c r="MXC32" s="1329"/>
      <c r="MXD32" s="1329"/>
      <c r="MXE32" s="1329"/>
      <c r="MXF32" s="1329"/>
      <c r="MXG32" s="1329"/>
      <c r="MXH32" s="1329"/>
      <c r="MXI32" s="1329"/>
      <c r="MXJ32" s="1329"/>
      <c r="MXK32" s="1329"/>
      <c r="MXL32" s="1329"/>
      <c r="MXM32" s="1329"/>
      <c r="MXN32" s="1329"/>
      <c r="MXO32" s="1329"/>
      <c r="MXP32" s="1329"/>
      <c r="MXQ32" s="1329"/>
      <c r="MXR32" s="1329"/>
      <c r="MXS32" s="1329"/>
      <c r="MXT32" s="1329"/>
      <c r="MXU32" s="1329"/>
      <c r="MXV32" s="1329"/>
      <c r="MXW32" s="1329"/>
      <c r="MXX32" s="1329"/>
      <c r="MXY32" s="1329"/>
      <c r="MXZ32" s="1329"/>
      <c r="MYA32" s="1329"/>
      <c r="MYB32" s="1329"/>
      <c r="MYC32" s="1329"/>
      <c r="MYD32" s="1329"/>
      <c r="MYE32" s="1329"/>
      <c r="MYF32" s="1329"/>
      <c r="MYG32" s="1329"/>
      <c r="MYH32" s="1329"/>
      <c r="MYI32" s="1329"/>
      <c r="MYJ32" s="1329"/>
      <c r="MYK32" s="1329"/>
      <c r="MYL32" s="1329"/>
      <c r="MYM32" s="1329"/>
      <c r="MYN32" s="1329"/>
      <c r="MYO32" s="1329"/>
      <c r="MYP32" s="1329"/>
      <c r="MYQ32" s="1329"/>
      <c r="MYR32" s="1329"/>
      <c r="MYS32" s="1329"/>
      <c r="MYT32" s="1329"/>
      <c r="MYU32" s="1329"/>
      <c r="MYV32" s="1329"/>
      <c r="MYW32" s="1329"/>
      <c r="MYX32" s="1329"/>
      <c r="MYY32" s="1329"/>
      <c r="MYZ32" s="1329"/>
      <c r="MZA32" s="1329"/>
      <c r="MZB32" s="1329"/>
      <c r="MZC32" s="1329"/>
      <c r="MZD32" s="1329"/>
      <c r="MZE32" s="1329"/>
      <c r="MZF32" s="1329"/>
      <c r="MZG32" s="1329"/>
      <c r="MZH32" s="1329"/>
      <c r="MZI32" s="1329"/>
      <c r="MZJ32" s="1329"/>
      <c r="MZK32" s="1329"/>
      <c r="MZL32" s="1329"/>
      <c r="MZM32" s="1329"/>
      <c r="MZN32" s="1329"/>
      <c r="MZO32" s="1329"/>
      <c r="MZP32" s="1329"/>
      <c r="MZQ32" s="1329"/>
      <c r="MZR32" s="1329"/>
      <c r="MZS32" s="1329"/>
      <c r="MZT32" s="1329"/>
      <c r="MZU32" s="1329"/>
      <c r="MZV32" s="1329"/>
      <c r="MZW32" s="1329"/>
      <c r="MZX32" s="1329"/>
      <c r="MZY32" s="1329"/>
      <c r="MZZ32" s="1329"/>
      <c r="NAA32" s="1329"/>
      <c r="NAB32" s="1329"/>
      <c r="NAC32" s="1329"/>
      <c r="NAD32" s="1329"/>
      <c r="NAE32" s="1329"/>
      <c r="NAF32" s="1329"/>
      <c r="NAG32" s="1329"/>
      <c r="NAH32" s="1329"/>
      <c r="NAI32" s="1329"/>
      <c r="NAJ32" s="1329"/>
      <c r="NAK32" s="1329"/>
      <c r="NAL32" s="1329"/>
      <c r="NAM32" s="1329"/>
      <c r="NAN32" s="1329"/>
      <c r="NAO32" s="1329"/>
      <c r="NAP32" s="1329"/>
      <c r="NAQ32" s="1329"/>
      <c r="NAR32" s="1329"/>
      <c r="NAS32" s="1329"/>
      <c r="NAT32" s="1329"/>
      <c r="NAU32" s="1329"/>
      <c r="NAV32" s="1329"/>
      <c r="NAW32" s="1329"/>
      <c r="NAX32" s="1329"/>
      <c r="NAY32" s="1329"/>
      <c r="NAZ32" s="1329"/>
      <c r="NBA32" s="1329"/>
      <c r="NBB32" s="1329"/>
      <c r="NBC32" s="1329"/>
      <c r="NBD32" s="1329"/>
      <c r="NBE32" s="1329"/>
      <c r="NBF32" s="1329"/>
      <c r="NBG32" s="1329"/>
      <c r="NBH32" s="1329"/>
      <c r="NBI32" s="1329"/>
      <c r="NBJ32" s="1329"/>
      <c r="NBK32" s="1329"/>
      <c r="NBL32" s="1329"/>
      <c r="NBM32" s="1329"/>
      <c r="NBN32" s="1329"/>
      <c r="NBO32" s="1329"/>
      <c r="NBP32" s="1329"/>
      <c r="NBQ32" s="1329"/>
      <c r="NBR32" s="1329"/>
      <c r="NBS32" s="1329"/>
      <c r="NBT32" s="1329"/>
      <c r="NBU32" s="1329"/>
      <c r="NBV32" s="1329"/>
      <c r="NBW32" s="1329"/>
      <c r="NBX32" s="1329"/>
      <c r="NBY32" s="1329"/>
      <c r="NBZ32" s="1329"/>
      <c r="NCA32" s="1329"/>
      <c r="NCB32" s="1329"/>
      <c r="NCC32" s="1329"/>
      <c r="NCD32" s="1329"/>
      <c r="NCE32" s="1329"/>
      <c r="NCF32" s="1329"/>
      <c r="NCG32" s="1329"/>
      <c r="NCH32" s="1329"/>
      <c r="NCI32" s="1329"/>
      <c r="NCJ32" s="1329"/>
      <c r="NCK32" s="1329"/>
      <c r="NCL32" s="1329"/>
      <c r="NCM32" s="1329"/>
      <c r="NCN32" s="1329"/>
      <c r="NCO32" s="1329"/>
      <c r="NCP32" s="1329"/>
      <c r="NCQ32" s="1329"/>
      <c r="NCR32" s="1329"/>
      <c r="NCS32" s="1329"/>
      <c r="NCT32" s="1329"/>
      <c r="NCU32" s="1329"/>
      <c r="NCV32" s="1329"/>
      <c r="NCW32" s="1329"/>
      <c r="NCX32" s="1329"/>
      <c r="NCY32" s="1329"/>
      <c r="NCZ32" s="1329"/>
      <c r="NDA32" s="1329"/>
      <c r="NDB32" s="1329"/>
      <c r="NDC32" s="1329"/>
      <c r="NDD32" s="1329"/>
      <c r="NDE32" s="1329"/>
      <c r="NDF32" s="1329"/>
      <c r="NDG32" s="1329"/>
      <c r="NDH32" s="1329"/>
      <c r="NDI32" s="1329"/>
      <c r="NDJ32" s="1329"/>
      <c r="NDK32" s="1329"/>
      <c r="NDL32" s="1329"/>
      <c r="NDM32" s="1329"/>
      <c r="NDN32" s="1329"/>
      <c r="NDO32" s="1329"/>
      <c r="NDP32" s="1329"/>
      <c r="NDQ32" s="1329"/>
      <c r="NDR32" s="1329"/>
      <c r="NDS32" s="1329"/>
      <c r="NDT32" s="1329"/>
      <c r="NDU32" s="1329"/>
      <c r="NDV32" s="1329"/>
      <c r="NDW32" s="1329"/>
      <c r="NDX32" s="1329"/>
      <c r="NDY32" s="1329"/>
      <c r="NDZ32" s="1329"/>
      <c r="NEA32" s="1329"/>
      <c r="NEB32" s="1329"/>
      <c r="NEC32" s="1329"/>
      <c r="NED32" s="1329"/>
      <c r="NEE32" s="1329"/>
      <c r="NEF32" s="1329"/>
      <c r="NEG32" s="1329"/>
      <c r="NEH32" s="1329"/>
      <c r="NEI32" s="1329"/>
      <c r="NEJ32" s="1329"/>
      <c r="NEK32" s="1329"/>
      <c r="NEL32" s="1329"/>
      <c r="NEM32" s="1329"/>
      <c r="NEN32" s="1329"/>
      <c r="NEO32" s="1329"/>
      <c r="NEP32" s="1329"/>
      <c r="NEQ32" s="1329"/>
      <c r="NER32" s="1329"/>
      <c r="NES32" s="1329"/>
      <c r="NET32" s="1329"/>
      <c r="NEU32" s="1329"/>
      <c r="NEV32" s="1329"/>
      <c r="NEW32" s="1329"/>
      <c r="NEX32" s="1329"/>
      <c r="NEY32" s="1329"/>
      <c r="NEZ32" s="1329"/>
      <c r="NFA32" s="1329"/>
      <c r="NFB32" s="1329"/>
      <c r="NFC32" s="1329"/>
      <c r="NFD32" s="1329"/>
      <c r="NFE32" s="1329"/>
      <c r="NFF32" s="1329"/>
      <c r="NFG32" s="1329"/>
      <c r="NFH32" s="1329"/>
      <c r="NFI32" s="1329"/>
      <c r="NFJ32" s="1329"/>
      <c r="NFK32" s="1329"/>
      <c r="NFL32" s="1329"/>
      <c r="NFM32" s="1329"/>
      <c r="NFN32" s="1329"/>
      <c r="NFO32" s="1329"/>
      <c r="NFP32" s="1329"/>
      <c r="NFQ32" s="1329"/>
      <c r="NFR32" s="1329"/>
      <c r="NFS32" s="1329"/>
      <c r="NFT32" s="1329"/>
      <c r="NFU32" s="1329"/>
      <c r="NFV32" s="1329"/>
      <c r="NFW32" s="1329"/>
      <c r="NFX32" s="1329"/>
      <c r="NFY32" s="1329"/>
      <c r="NFZ32" s="1329"/>
      <c r="NGA32" s="1329"/>
      <c r="NGB32" s="1329"/>
      <c r="NGC32" s="1329"/>
      <c r="NGD32" s="1329"/>
      <c r="NGE32" s="1329"/>
      <c r="NGF32" s="1329"/>
      <c r="NGG32" s="1329"/>
      <c r="NGH32" s="1329"/>
      <c r="NGI32" s="1329"/>
      <c r="NGJ32" s="1329"/>
      <c r="NGK32" s="1329"/>
      <c r="NGL32" s="1329"/>
      <c r="NGM32" s="1329"/>
      <c r="NGN32" s="1329"/>
      <c r="NGO32" s="1329"/>
      <c r="NGP32" s="1329"/>
      <c r="NGQ32" s="1329"/>
      <c r="NGR32" s="1329"/>
      <c r="NGS32" s="1329"/>
      <c r="NGT32" s="1329"/>
      <c r="NGU32" s="1329"/>
      <c r="NGV32" s="1329"/>
      <c r="NGW32" s="1329"/>
      <c r="NGX32" s="1329"/>
      <c r="NGY32" s="1329"/>
      <c r="NGZ32" s="1329"/>
      <c r="NHA32" s="1329"/>
      <c r="NHB32" s="1329"/>
      <c r="NHC32" s="1329"/>
      <c r="NHD32" s="1329"/>
      <c r="NHE32" s="1329"/>
      <c r="NHF32" s="1329"/>
      <c r="NHG32" s="1329"/>
      <c r="NHH32" s="1329"/>
      <c r="NHI32" s="1329"/>
      <c r="NHJ32" s="1329"/>
      <c r="NHK32" s="1329"/>
      <c r="NHL32" s="1329"/>
      <c r="NHM32" s="1329"/>
      <c r="NHN32" s="1329"/>
      <c r="NHO32" s="1329"/>
      <c r="NHP32" s="1329"/>
      <c r="NHQ32" s="1329"/>
      <c r="NHR32" s="1329"/>
      <c r="NHS32" s="1329"/>
      <c r="NHT32" s="1329"/>
      <c r="NHU32" s="1329"/>
      <c r="NHV32" s="1329"/>
      <c r="NHW32" s="1329"/>
      <c r="NHX32" s="1329"/>
      <c r="NHY32" s="1329"/>
      <c r="NHZ32" s="1329"/>
      <c r="NIA32" s="1329"/>
      <c r="NIB32" s="1329"/>
      <c r="NIC32" s="1329"/>
      <c r="NID32" s="1329"/>
      <c r="NIE32" s="1329"/>
      <c r="NIF32" s="1329"/>
      <c r="NIG32" s="1329"/>
      <c r="NIH32" s="1329"/>
      <c r="NII32" s="1329"/>
      <c r="NIJ32" s="1329"/>
      <c r="NIK32" s="1329"/>
      <c r="NIL32" s="1329"/>
      <c r="NIM32" s="1329"/>
      <c r="NIN32" s="1329"/>
      <c r="NIO32" s="1329"/>
      <c r="NIP32" s="1329"/>
      <c r="NIQ32" s="1329"/>
      <c r="NIR32" s="1329"/>
      <c r="NIS32" s="1329"/>
      <c r="NIT32" s="1329"/>
      <c r="NIU32" s="1329"/>
      <c r="NIV32" s="1329"/>
      <c r="NIW32" s="1329"/>
      <c r="NIX32" s="1329"/>
      <c r="NIY32" s="1329"/>
      <c r="NIZ32" s="1329"/>
      <c r="NJA32" s="1329"/>
      <c r="NJB32" s="1329"/>
      <c r="NJC32" s="1329"/>
      <c r="NJD32" s="1329"/>
      <c r="NJE32" s="1329"/>
      <c r="NJF32" s="1329"/>
      <c r="NJG32" s="1329"/>
      <c r="NJH32" s="1329"/>
      <c r="NJI32" s="1329"/>
      <c r="NJJ32" s="1329"/>
      <c r="NJK32" s="1329"/>
      <c r="NJL32" s="1329"/>
      <c r="NJM32" s="1329"/>
      <c r="NJN32" s="1329"/>
      <c r="NJO32" s="1329"/>
      <c r="NJP32" s="1329"/>
      <c r="NJQ32" s="1329"/>
      <c r="NJR32" s="1329"/>
      <c r="NJS32" s="1329"/>
      <c r="NJT32" s="1329"/>
      <c r="NJU32" s="1329"/>
      <c r="NJV32" s="1329"/>
      <c r="NJW32" s="1329"/>
      <c r="NJX32" s="1329"/>
      <c r="NJY32" s="1329"/>
      <c r="NJZ32" s="1329"/>
      <c r="NKA32" s="1329"/>
      <c r="NKB32" s="1329"/>
      <c r="NKC32" s="1329"/>
      <c r="NKD32" s="1329"/>
      <c r="NKE32" s="1329"/>
      <c r="NKF32" s="1329"/>
      <c r="NKG32" s="1329"/>
      <c r="NKH32" s="1329"/>
      <c r="NKI32" s="1329"/>
      <c r="NKJ32" s="1329"/>
      <c r="NKK32" s="1329"/>
      <c r="NKL32" s="1329"/>
      <c r="NKM32" s="1329"/>
      <c r="NKN32" s="1329"/>
      <c r="NKO32" s="1329"/>
      <c r="NKP32" s="1329"/>
      <c r="NKQ32" s="1329"/>
      <c r="NKR32" s="1329"/>
      <c r="NKS32" s="1329"/>
      <c r="NKT32" s="1329"/>
      <c r="NKU32" s="1329"/>
      <c r="NKV32" s="1329"/>
      <c r="NKW32" s="1329"/>
      <c r="NKX32" s="1329"/>
      <c r="NKY32" s="1329"/>
      <c r="NKZ32" s="1329"/>
      <c r="NLA32" s="1329"/>
      <c r="NLB32" s="1329"/>
      <c r="NLC32" s="1329"/>
      <c r="NLD32" s="1329"/>
      <c r="NLE32" s="1329"/>
      <c r="NLF32" s="1329"/>
      <c r="NLG32" s="1329"/>
      <c r="NLH32" s="1329"/>
      <c r="NLI32" s="1329"/>
      <c r="NLJ32" s="1329"/>
      <c r="NLK32" s="1329"/>
      <c r="NLL32" s="1329"/>
      <c r="NLM32" s="1329"/>
      <c r="NLN32" s="1329"/>
      <c r="NLO32" s="1329"/>
      <c r="NLP32" s="1329"/>
      <c r="NLQ32" s="1329"/>
      <c r="NLR32" s="1329"/>
      <c r="NLS32" s="1329"/>
      <c r="NLT32" s="1329"/>
      <c r="NLU32" s="1329"/>
      <c r="NLV32" s="1329"/>
      <c r="NLW32" s="1329"/>
      <c r="NLX32" s="1329"/>
      <c r="NLY32" s="1329"/>
      <c r="NLZ32" s="1329"/>
      <c r="NMA32" s="1329"/>
      <c r="NMB32" s="1329"/>
      <c r="NMC32" s="1329"/>
      <c r="NMD32" s="1329"/>
      <c r="NME32" s="1329"/>
      <c r="NMF32" s="1329"/>
      <c r="NMG32" s="1329"/>
      <c r="NMH32" s="1329"/>
      <c r="NMI32" s="1329"/>
      <c r="NMJ32" s="1329"/>
      <c r="NMK32" s="1329"/>
      <c r="NML32" s="1329"/>
      <c r="NMM32" s="1329"/>
      <c r="NMN32" s="1329"/>
      <c r="NMO32" s="1329"/>
      <c r="NMP32" s="1329"/>
      <c r="NMQ32" s="1329"/>
      <c r="NMR32" s="1329"/>
      <c r="NMS32" s="1329"/>
      <c r="NMT32" s="1329"/>
      <c r="NMU32" s="1329"/>
      <c r="NMV32" s="1329"/>
      <c r="NMW32" s="1329"/>
      <c r="NMX32" s="1329"/>
      <c r="NMY32" s="1329"/>
      <c r="NMZ32" s="1329"/>
      <c r="NNA32" s="1329"/>
      <c r="NNB32" s="1329"/>
      <c r="NNC32" s="1329"/>
      <c r="NND32" s="1329"/>
      <c r="NNE32" s="1329"/>
      <c r="NNF32" s="1329"/>
      <c r="NNG32" s="1329"/>
      <c r="NNH32" s="1329"/>
      <c r="NNI32" s="1329"/>
      <c r="NNJ32" s="1329"/>
      <c r="NNK32" s="1329"/>
      <c r="NNL32" s="1329"/>
      <c r="NNM32" s="1329"/>
      <c r="NNN32" s="1329"/>
      <c r="NNO32" s="1329"/>
      <c r="NNP32" s="1329"/>
      <c r="NNQ32" s="1329"/>
      <c r="NNR32" s="1329"/>
      <c r="NNS32" s="1329"/>
      <c r="NNT32" s="1329"/>
      <c r="NNU32" s="1329"/>
      <c r="NNV32" s="1329"/>
      <c r="NNW32" s="1329"/>
      <c r="NNX32" s="1329"/>
      <c r="NNY32" s="1329"/>
      <c r="NNZ32" s="1329"/>
      <c r="NOA32" s="1329"/>
      <c r="NOB32" s="1329"/>
      <c r="NOC32" s="1329"/>
      <c r="NOD32" s="1329"/>
      <c r="NOE32" s="1329"/>
      <c r="NOF32" s="1329"/>
      <c r="NOG32" s="1329"/>
      <c r="NOH32" s="1329"/>
      <c r="NOI32" s="1329"/>
      <c r="NOJ32" s="1329"/>
      <c r="NOK32" s="1329"/>
      <c r="NOL32" s="1329"/>
      <c r="NOM32" s="1329"/>
      <c r="NON32" s="1329"/>
      <c r="NOO32" s="1329"/>
      <c r="NOP32" s="1329"/>
      <c r="NOQ32" s="1329"/>
      <c r="NOR32" s="1329"/>
      <c r="NOS32" s="1329"/>
      <c r="NOT32" s="1329"/>
      <c r="NOU32" s="1329"/>
      <c r="NOV32" s="1329"/>
      <c r="NOW32" s="1329"/>
      <c r="NOX32" s="1329"/>
      <c r="NOY32" s="1329"/>
      <c r="NOZ32" s="1329"/>
      <c r="NPA32" s="1329"/>
      <c r="NPB32" s="1329"/>
      <c r="NPC32" s="1329"/>
      <c r="NPD32" s="1329"/>
      <c r="NPE32" s="1329"/>
      <c r="NPF32" s="1329"/>
      <c r="NPG32" s="1329"/>
      <c r="NPH32" s="1329"/>
      <c r="NPI32" s="1329"/>
      <c r="NPJ32" s="1329"/>
      <c r="NPK32" s="1329"/>
      <c r="NPL32" s="1329"/>
      <c r="NPM32" s="1329"/>
      <c r="NPN32" s="1329"/>
      <c r="NPO32" s="1329"/>
      <c r="NPP32" s="1329"/>
      <c r="NPQ32" s="1329"/>
      <c r="NPR32" s="1329"/>
      <c r="NPS32" s="1329"/>
      <c r="NPT32" s="1329"/>
      <c r="NPU32" s="1329"/>
      <c r="NPV32" s="1329"/>
      <c r="NPW32" s="1329"/>
      <c r="NPX32" s="1329"/>
      <c r="NPY32" s="1329"/>
      <c r="NPZ32" s="1329"/>
      <c r="NQA32" s="1329"/>
      <c r="NQB32" s="1329"/>
      <c r="NQC32" s="1329"/>
      <c r="NQD32" s="1329"/>
      <c r="NQE32" s="1329"/>
      <c r="NQF32" s="1329"/>
      <c r="NQG32" s="1329"/>
      <c r="NQH32" s="1329"/>
      <c r="NQI32" s="1329"/>
      <c r="NQJ32" s="1329"/>
      <c r="NQK32" s="1329"/>
      <c r="NQL32" s="1329"/>
      <c r="NQM32" s="1329"/>
      <c r="NQN32" s="1329"/>
      <c r="NQO32" s="1329"/>
      <c r="NQP32" s="1329"/>
      <c r="NQQ32" s="1329"/>
      <c r="NQR32" s="1329"/>
      <c r="NQS32" s="1329"/>
      <c r="NQT32" s="1329"/>
      <c r="NQU32" s="1329"/>
      <c r="NQV32" s="1329"/>
      <c r="NQW32" s="1329"/>
      <c r="NQX32" s="1329"/>
      <c r="NQY32" s="1329"/>
      <c r="NQZ32" s="1329"/>
      <c r="NRA32" s="1329"/>
      <c r="NRB32" s="1329"/>
      <c r="NRC32" s="1329"/>
      <c r="NRD32" s="1329"/>
      <c r="NRE32" s="1329"/>
      <c r="NRF32" s="1329"/>
      <c r="NRG32" s="1329"/>
      <c r="NRH32" s="1329"/>
      <c r="NRI32" s="1329"/>
      <c r="NRJ32" s="1329"/>
      <c r="NRK32" s="1329"/>
      <c r="NRL32" s="1329"/>
      <c r="NRM32" s="1329"/>
      <c r="NRN32" s="1329"/>
      <c r="NRO32" s="1329"/>
      <c r="NRP32" s="1329"/>
      <c r="NRQ32" s="1329"/>
      <c r="NRR32" s="1329"/>
      <c r="NRS32" s="1329"/>
      <c r="NRT32" s="1329"/>
      <c r="NRU32" s="1329"/>
      <c r="NRV32" s="1329"/>
      <c r="NRW32" s="1329"/>
      <c r="NRX32" s="1329"/>
      <c r="NRY32" s="1329"/>
      <c r="NRZ32" s="1329"/>
      <c r="NSA32" s="1329"/>
      <c r="NSB32" s="1329"/>
      <c r="NSC32" s="1329"/>
      <c r="NSD32" s="1329"/>
      <c r="NSE32" s="1329"/>
      <c r="NSF32" s="1329"/>
      <c r="NSG32" s="1329"/>
      <c r="NSH32" s="1329"/>
      <c r="NSI32" s="1329"/>
      <c r="NSJ32" s="1329"/>
      <c r="NSK32" s="1329"/>
      <c r="NSL32" s="1329"/>
      <c r="NSM32" s="1329"/>
      <c r="NSN32" s="1329"/>
      <c r="NSO32" s="1329"/>
      <c r="NSP32" s="1329"/>
      <c r="NSQ32" s="1329"/>
      <c r="NSR32" s="1329"/>
      <c r="NSS32" s="1329"/>
      <c r="NST32" s="1329"/>
      <c r="NSU32" s="1329"/>
      <c r="NSV32" s="1329"/>
      <c r="NSW32" s="1329"/>
      <c r="NSX32" s="1329"/>
      <c r="NSY32" s="1329"/>
      <c r="NSZ32" s="1329"/>
      <c r="NTA32" s="1329"/>
      <c r="NTB32" s="1329"/>
      <c r="NTC32" s="1329"/>
      <c r="NTD32" s="1329"/>
      <c r="NTE32" s="1329"/>
      <c r="NTF32" s="1329"/>
      <c r="NTG32" s="1329"/>
      <c r="NTH32" s="1329"/>
      <c r="NTI32" s="1329"/>
      <c r="NTJ32" s="1329"/>
      <c r="NTK32" s="1329"/>
      <c r="NTL32" s="1329"/>
      <c r="NTM32" s="1329"/>
      <c r="NTN32" s="1329"/>
      <c r="NTO32" s="1329"/>
      <c r="NTP32" s="1329"/>
      <c r="NTQ32" s="1329"/>
      <c r="NTR32" s="1329"/>
      <c r="NTS32" s="1329"/>
      <c r="NTT32" s="1329"/>
      <c r="NTU32" s="1329"/>
      <c r="NTV32" s="1329"/>
      <c r="NTW32" s="1329"/>
      <c r="NTX32" s="1329"/>
      <c r="NTY32" s="1329"/>
      <c r="NTZ32" s="1329"/>
      <c r="NUA32" s="1329"/>
      <c r="NUB32" s="1329"/>
      <c r="NUC32" s="1329"/>
      <c r="NUD32" s="1329"/>
      <c r="NUE32" s="1329"/>
      <c r="NUF32" s="1329"/>
      <c r="NUG32" s="1329"/>
      <c r="NUH32" s="1329"/>
      <c r="NUI32" s="1329"/>
      <c r="NUJ32" s="1329"/>
      <c r="NUK32" s="1329"/>
      <c r="NUL32" s="1329"/>
      <c r="NUM32" s="1329"/>
      <c r="NUN32" s="1329"/>
      <c r="NUO32" s="1329"/>
      <c r="NUP32" s="1329"/>
      <c r="NUQ32" s="1329"/>
      <c r="NUR32" s="1329"/>
      <c r="NUS32" s="1329"/>
      <c r="NUT32" s="1329"/>
      <c r="NUU32" s="1329"/>
      <c r="NUV32" s="1329"/>
      <c r="NUW32" s="1329"/>
      <c r="NUX32" s="1329"/>
      <c r="NUY32" s="1329"/>
      <c r="NUZ32" s="1329"/>
      <c r="NVA32" s="1329"/>
      <c r="NVB32" s="1329"/>
      <c r="NVC32" s="1329"/>
      <c r="NVD32" s="1329"/>
      <c r="NVE32" s="1329"/>
      <c r="NVF32" s="1329"/>
      <c r="NVG32" s="1329"/>
      <c r="NVH32" s="1329"/>
      <c r="NVI32" s="1329"/>
      <c r="NVJ32" s="1329"/>
      <c r="NVK32" s="1329"/>
      <c r="NVL32" s="1329"/>
      <c r="NVM32" s="1329"/>
      <c r="NVN32" s="1329"/>
      <c r="NVO32" s="1329"/>
      <c r="NVP32" s="1329"/>
      <c r="NVQ32" s="1329"/>
      <c r="NVR32" s="1329"/>
      <c r="NVS32" s="1329"/>
      <c r="NVT32" s="1329"/>
      <c r="NVU32" s="1329"/>
      <c r="NVV32" s="1329"/>
      <c r="NVW32" s="1329"/>
      <c r="NVX32" s="1329"/>
      <c r="NVY32" s="1329"/>
      <c r="NVZ32" s="1329"/>
      <c r="NWA32" s="1329"/>
      <c r="NWB32" s="1329"/>
      <c r="NWC32" s="1329"/>
      <c r="NWD32" s="1329"/>
      <c r="NWE32" s="1329"/>
      <c r="NWF32" s="1329"/>
      <c r="NWG32" s="1329"/>
      <c r="NWH32" s="1329"/>
      <c r="NWI32" s="1329"/>
      <c r="NWJ32" s="1329"/>
      <c r="NWK32" s="1329"/>
      <c r="NWL32" s="1329"/>
      <c r="NWM32" s="1329"/>
      <c r="NWN32" s="1329"/>
      <c r="NWO32" s="1329"/>
      <c r="NWP32" s="1329"/>
      <c r="NWQ32" s="1329"/>
      <c r="NWR32" s="1329"/>
      <c r="NWS32" s="1329"/>
      <c r="NWT32" s="1329"/>
      <c r="NWU32" s="1329"/>
      <c r="NWV32" s="1329"/>
      <c r="NWW32" s="1329"/>
      <c r="NWX32" s="1329"/>
      <c r="NWY32" s="1329"/>
      <c r="NWZ32" s="1329"/>
      <c r="NXA32" s="1329"/>
      <c r="NXB32" s="1329"/>
      <c r="NXC32" s="1329"/>
      <c r="NXD32" s="1329"/>
      <c r="NXE32" s="1329"/>
      <c r="NXF32" s="1329"/>
      <c r="NXG32" s="1329"/>
      <c r="NXH32" s="1329"/>
      <c r="NXI32" s="1329"/>
      <c r="NXJ32" s="1329"/>
      <c r="NXK32" s="1329"/>
      <c r="NXL32" s="1329"/>
      <c r="NXM32" s="1329"/>
      <c r="NXN32" s="1329"/>
      <c r="NXO32" s="1329"/>
      <c r="NXP32" s="1329"/>
      <c r="NXQ32" s="1329"/>
      <c r="NXR32" s="1329"/>
      <c r="NXS32" s="1329"/>
      <c r="NXT32" s="1329"/>
      <c r="NXU32" s="1329"/>
      <c r="NXV32" s="1329"/>
      <c r="NXW32" s="1329"/>
      <c r="NXX32" s="1329"/>
      <c r="NXY32" s="1329"/>
      <c r="NXZ32" s="1329"/>
      <c r="NYA32" s="1329"/>
      <c r="NYB32" s="1329"/>
      <c r="NYC32" s="1329"/>
      <c r="NYD32" s="1329"/>
      <c r="NYE32" s="1329"/>
      <c r="NYF32" s="1329"/>
      <c r="NYG32" s="1329"/>
      <c r="NYH32" s="1329"/>
      <c r="NYI32" s="1329"/>
      <c r="NYJ32" s="1329"/>
      <c r="NYK32" s="1329"/>
      <c r="NYL32" s="1329"/>
      <c r="NYM32" s="1329"/>
      <c r="NYN32" s="1329"/>
      <c r="NYO32" s="1329"/>
      <c r="NYP32" s="1329"/>
      <c r="NYQ32" s="1329"/>
      <c r="NYR32" s="1329"/>
      <c r="NYS32" s="1329"/>
      <c r="NYT32" s="1329"/>
      <c r="NYU32" s="1329"/>
      <c r="NYV32" s="1329"/>
      <c r="NYW32" s="1329"/>
      <c r="NYX32" s="1329"/>
      <c r="NYY32" s="1329"/>
      <c r="NYZ32" s="1329"/>
      <c r="NZA32" s="1329"/>
      <c r="NZB32" s="1329"/>
      <c r="NZC32" s="1329"/>
      <c r="NZD32" s="1329"/>
      <c r="NZE32" s="1329"/>
      <c r="NZF32" s="1329"/>
      <c r="NZG32" s="1329"/>
      <c r="NZH32" s="1329"/>
      <c r="NZI32" s="1329"/>
      <c r="NZJ32" s="1329"/>
      <c r="NZK32" s="1329"/>
      <c r="NZL32" s="1329"/>
      <c r="NZM32" s="1329"/>
      <c r="NZN32" s="1329"/>
      <c r="NZO32" s="1329"/>
      <c r="NZP32" s="1329"/>
      <c r="NZQ32" s="1329"/>
      <c r="NZR32" s="1329"/>
      <c r="NZS32" s="1329"/>
      <c r="NZT32" s="1329"/>
      <c r="NZU32" s="1329"/>
      <c r="NZV32" s="1329"/>
      <c r="NZW32" s="1329"/>
      <c r="NZX32" s="1329"/>
      <c r="NZY32" s="1329"/>
      <c r="NZZ32" s="1329"/>
      <c r="OAA32" s="1329"/>
      <c r="OAB32" s="1329"/>
      <c r="OAC32" s="1329"/>
      <c r="OAD32" s="1329"/>
      <c r="OAE32" s="1329"/>
      <c r="OAF32" s="1329"/>
      <c r="OAG32" s="1329"/>
      <c r="OAH32" s="1329"/>
      <c r="OAI32" s="1329"/>
      <c r="OAJ32" s="1329"/>
      <c r="OAK32" s="1329"/>
      <c r="OAL32" s="1329"/>
      <c r="OAM32" s="1329"/>
      <c r="OAN32" s="1329"/>
      <c r="OAO32" s="1329"/>
      <c r="OAP32" s="1329"/>
      <c r="OAQ32" s="1329"/>
      <c r="OAR32" s="1329"/>
      <c r="OAS32" s="1329"/>
      <c r="OAT32" s="1329"/>
      <c r="OAU32" s="1329"/>
      <c r="OAV32" s="1329"/>
      <c r="OAW32" s="1329"/>
      <c r="OAX32" s="1329"/>
      <c r="OAY32" s="1329"/>
      <c r="OAZ32" s="1329"/>
      <c r="OBA32" s="1329"/>
      <c r="OBB32" s="1329"/>
      <c r="OBC32" s="1329"/>
      <c r="OBD32" s="1329"/>
      <c r="OBE32" s="1329"/>
      <c r="OBF32" s="1329"/>
      <c r="OBG32" s="1329"/>
      <c r="OBH32" s="1329"/>
      <c r="OBI32" s="1329"/>
      <c r="OBJ32" s="1329"/>
      <c r="OBK32" s="1329"/>
      <c r="OBL32" s="1329"/>
      <c r="OBM32" s="1329"/>
      <c r="OBN32" s="1329"/>
      <c r="OBO32" s="1329"/>
      <c r="OBP32" s="1329"/>
      <c r="OBQ32" s="1329"/>
      <c r="OBR32" s="1329"/>
      <c r="OBS32" s="1329"/>
      <c r="OBT32" s="1329"/>
      <c r="OBU32" s="1329"/>
      <c r="OBV32" s="1329"/>
      <c r="OBW32" s="1329"/>
      <c r="OBX32" s="1329"/>
      <c r="OBY32" s="1329"/>
      <c r="OBZ32" s="1329"/>
      <c r="OCA32" s="1329"/>
      <c r="OCB32" s="1329"/>
      <c r="OCC32" s="1329"/>
      <c r="OCD32" s="1329"/>
      <c r="OCE32" s="1329"/>
      <c r="OCF32" s="1329"/>
      <c r="OCG32" s="1329"/>
      <c r="OCH32" s="1329"/>
      <c r="OCI32" s="1329"/>
      <c r="OCJ32" s="1329"/>
      <c r="OCK32" s="1329"/>
      <c r="OCL32" s="1329"/>
      <c r="OCM32" s="1329"/>
      <c r="OCN32" s="1329"/>
      <c r="OCO32" s="1329"/>
      <c r="OCP32" s="1329"/>
      <c r="OCQ32" s="1329"/>
      <c r="OCR32" s="1329"/>
      <c r="OCS32" s="1329"/>
      <c r="OCT32" s="1329"/>
      <c r="OCU32" s="1329"/>
      <c r="OCV32" s="1329"/>
      <c r="OCW32" s="1329"/>
      <c r="OCX32" s="1329"/>
      <c r="OCY32" s="1329"/>
      <c r="OCZ32" s="1329"/>
      <c r="ODA32" s="1329"/>
      <c r="ODB32" s="1329"/>
      <c r="ODC32" s="1329"/>
      <c r="ODD32" s="1329"/>
      <c r="ODE32" s="1329"/>
      <c r="ODF32" s="1329"/>
      <c r="ODG32" s="1329"/>
      <c r="ODH32" s="1329"/>
      <c r="ODI32" s="1329"/>
      <c r="ODJ32" s="1329"/>
      <c r="ODK32" s="1329"/>
      <c r="ODL32" s="1329"/>
      <c r="ODM32" s="1329"/>
      <c r="ODN32" s="1329"/>
      <c r="ODO32" s="1329"/>
      <c r="ODP32" s="1329"/>
      <c r="ODQ32" s="1329"/>
      <c r="ODR32" s="1329"/>
      <c r="ODS32" s="1329"/>
      <c r="ODT32" s="1329"/>
      <c r="ODU32" s="1329"/>
      <c r="ODV32" s="1329"/>
      <c r="ODW32" s="1329"/>
      <c r="ODX32" s="1329"/>
      <c r="ODY32" s="1329"/>
      <c r="ODZ32" s="1329"/>
      <c r="OEA32" s="1329"/>
      <c r="OEB32" s="1329"/>
      <c r="OEC32" s="1329"/>
      <c r="OED32" s="1329"/>
      <c r="OEE32" s="1329"/>
      <c r="OEF32" s="1329"/>
      <c r="OEG32" s="1329"/>
      <c r="OEH32" s="1329"/>
      <c r="OEI32" s="1329"/>
      <c r="OEJ32" s="1329"/>
      <c r="OEK32" s="1329"/>
      <c r="OEL32" s="1329"/>
      <c r="OEM32" s="1329"/>
      <c r="OEN32" s="1329"/>
      <c r="OEO32" s="1329"/>
      <c r="OEP32" s="1329"/>
      <c r="OEQ32" s="1329"/>
      <c r="OER32" s="1329"/>
      <c r="OES32" s="1329"/>
      <c r="OET32" s="1329"/>
      <c r="OEU32" s="1329"/>
      <c r="OEV32" s="1329"/>
      <c r="OEW32" s="1329"/>
      <c r="OEX32" s="1329"/>
      <c r="OEY32" s="1329"/>
      <c r="OEZ32" s="1329"/>
      <c r="OFA32" s="1329"/>
      <c r="OFB32" s="1329"/>
      <c r="OFC32" s="1329"/>
      <c r="OFD32" s="1329"/>
      <c r="OFE32" s="1329"/>
      <c r="OFF32" s="1329"/>
      <c r="OFG32" s="1329"/>
      <c r="OFH32" s="1329"/>
      <c r="OFI32" s="1329"/>
      <c r="OFJ32" s="1329"/>
      <c r="OFK32" s="1329"/>
      <c r="OFL32" s="1329"/>
      <c r="OFM32" s="1329"/>
      <c r="OFN32" s="1329"/>
      <c r="OFO32" s="1329"/>
      <c r="OFP32" s="1329"/>
      <c r="OFQ32" s="1329"/>
      <c r="OFR32" s="1329"/>
      <c r="OFS32" s="1329"/>
      <c r="OFT32" s="1329"/>
      <c r="OFU32" s="1329"/>
      <c r="OFV32" s="1329"/>
      <c r="OFW32" s="1329"/>
      <c r="OFX32" s="1329"/>
      <c r="OFY32" s="1329"/>
      <c r="OFZ32" s="1329"/>
      <c r="OGA32" s="1329"/>
      <c r="OGB32" s="1329"/>
      <c r="OGC32" s="1329"/>
      <c r="OGD32" s="1329"/>
      <c r="OGE32" s="1329"/>
      <c r="OGF32" s="1329"/>
      <c r="OGG32" s="1329"/>
      <c r="OGH32" s="1329"/>
      <c r="OGI32" s="1329"/>
      <c r="OGJ32" s="1329"/>
      <c r="OGK32" s="1329"/>
      <c r="OGL32" s="1329"/>
      <c r="OGM32" s="1329"/>
      <c r="OGN32" s="1329"/>
      <c r="OGO32" s="1329"/>
      <c r="OGP32" s="1329"/>
      <c r="OGQ32" s="1329"/>
      <c r="OGR32" s="1329"/>
      <c r="OGS32" s="1329"/>
      <c r="OGT32" s="1329"/>
      <c r="OGU32" s="1329"/>
      <c r="OGV32" s="1329"/>
      <c r="OGW32" s="1329"/>
      <c r="OGX32" s="1329"/>
      <c r="OGY32" s="1329"/>
      <c r="OGZ32" s="1329"/>
      <c r="OHA32" s="1329"/>
      <c r="OHB32" s="1329"/>
      <c r="OHC32" s="1329"/>
      <c r="OHD32" s="1329"/>
      <c r="OHE32" s="1329"/>
      <c r="OHF32" s="1329"/>
      <c r="OHG32" s="1329"/>
      <c r="OHH32" s="1329"/>
      <c r="OHI32" s="1329"/>
      <c r="OHJ32" s="1329"/>
      <c r="OHK32" s="1329"/>
      <c r="OHL32" s="1329"/>
      <c r="OHM32" s="1329"/>
      <c r="OHN32" s="1329"/>
      <c r="OHO32" s="1329"/>
      <c r="OHP32" s="1329"/>
      <c r="OHQ32" s="1329"/>
      <c r="OHR32" s="1329"/>
      <c r="OHS32" s="1329"/>
      <c r="OHT32" s="1329"/>
      <c r="OHU32" s="1329"/>
      <c r="OHV32" s="1329"/>
      <c r="OHW32" s="1329"/>
      <c r="OHX32" s="1329"/>
      <c r="OHY32" s="1329"/>
      <c r="OHZ32" s="1329"/>
      <c r="OIA32" s="1329"/>
      <c r="OIB32" s="1329"/>
      <c r="OIC32" s="1329"/>
      <c r="OID32" s="1329"/>
      <c r="OIE32" s="1329"/>
      <c r="OIF32" s="1329"/>
      <c r="OIG32" s="1329"/>
      <c r="OIH32" s="1329"/>
      <c r="OII32" s="1329"/>
      <c r="OIJ32" s="1329"/>
      <c r="OIK32" s="1329"/>
      <c r="OIL32" s="1329"/>
      <c r="OIM32" s="1329"/>
      <c r="OIN32" s="1329"/>
      <c r="OIO32" s="1329"/>
      <c r="OIP32" s="1329"/>
      <c r="OIQ32" s="1329"/>
      <c r="OIR32" s="1329"/>
      <c r="OIS32" s="1329"/>
      <c r="OIT32" s="1329"/>
      <c r="OIU32" s="1329"/>
      <c r="OIV32" s="1329"/>
      <c r="OIW32" s="1329"/>
      <c r="OIX32" s="1329"/>
      <c r="OIY32" s="1329"/>
      <c r="OIZ32" s="1329"/>
      <c r="OJA32" s="1329"/>
      <c r="OJB32" s="1329"/>
      <c r="OJC32" s="1329"/>
      <c r="OJD32" s="1329"/>
      <c r="OJE32" s="1329"/>
      <c r="OJF32" s="1329"/>
      <c r="OJG32" s="1329"/>
      <c r="OJH32" s="1329"/>
      <c r="OJI32" s="1329"/>
      <c r="OJJ32" s="1329"/>
      <c r="OJK32" s="1329"/>
      <c r="OJL32" s="1329"/>
      <c r="OJM32" s="1329"/>
      <c r="OJN32" s="1329"/>
      <c r="OJO32" s="1329"/>
      <c r="OJP32" s="1329"/>
      <c r="OJQ32" s="1329"/>
      <c r="OJR32" s="1329"/>
      <c r="OJS32" s="1329"/>
      <c r="OJT32" s="1329"/>
      <c r="OJU32" s="1329"/>
      <c r="OJV32" s="1329"/>
      <c r="OJW32" s="1329"/>
      <c r="OJX32" s="1329"/>
      <c r="OJY32" s="1329"/>
      <c r="OJZ32" s="1329"/>
      <c r="OKA32" s="1329"/>
      <c r="OKB32" s="1329"/>
      <c r="OKC32" s="1329"/>
      <c r="OKD32" s="1329"/>
      <c r="OKE32" s="1329"/>
      <c r="OKF32" s="1329"/>
      <c r="OKG32" s="1329"/>
      <c r="OKH32" s="1329"/>
      <c r="OKI32" s="1329"/>
      <c r="OKJ32" s="1329"/>
      <c r="OKK32" s="1329"/>
      <c r="OKL32" s="1329"/>
      <c r="OKM32" s="1329"/>
      <c r="OKN32" s="1329"/>
      <c r="OKO32" s="1329"/>
      <c r="OKP32" s="1329"/>
      <c r="OKQ32" s="1329"/>
      <c r="OKR32" s="1329"/>
      <c r="OKS32" s="1329"/>
      <c r="OKT32" s="1329"/>
      <c r="OKU32" s="1329"/>
      <c r="OKV32" s="1329"/>
      <c r="OKW32" s="1329"/>
      <c r="OKX32" s="1329"/>
      <c r="OKY32" s="1329"/>
      <c r="OKZ32" s="1329"/>
      <c r="OLA32" s="1329"/>
      <c r="OLB32" s="1329"/>
      <c r="OLC32" s="1329"/>
      <c r="OLD32" s="1329"/>
      <c r="OLE32" s="1329"/>
      <c r="OLF32" s="1329"/>
      <c r="OLG32" s="1329"/>
      <c r="OLH32" s="1329"/>
      <c r="OLI32" s="1329"/>
      <c r="OLJ32" s="1329"/>
      <c r="OLK32" s="1329"/>
      <c r="OLL32" s="1329"/>
      <c r="OLM32" s="1329"/>
      <c r="OLN32" s="1329"/>
      <c r="OLO32" s="1329"/>
      <c r="OLP32" s="1329"/>
      <c r="OLQ32" s="1329"/>
      <c r="OLR32" s="1329"/>
      <c r="OLS32" s="1329"/>
      <c r="OLT32" s="1329"/>
      <c r="OLU32" s="1329"/>
      <c r="OLV32" s="1329"/>
      <c r="OLW32" s="1329"/>
      <c r="OLX32" s="1329"/>
      <c r="OLY32" s="1329"/>
      <c r="OLZ32" s="1329"/>
      <c r="OMA32" s="1329"/>
      <c r="OMB32" s="1329"/>
      <c r="OMC32" s="1329"/>
      <c r="OMD32" s="1329"/>
      <c r="OME32" s="1329"/>
      <c r="OMF32" s="1329"/>
      <c r="OMG32" s="1329"/>
      <c r="OMH32" s="1329"/>
      <c r="OMI32" s="1329"/>
      <c r="OMJ32" s="1329"/>
      <c r="OMK32" s="1329"/>
      <c r="OML32" s="1329"/>
      <c r="OMM32" s="1329"/>
      <c r="OMN32" s="1329"/>
      <c r="OMO32" s="1329"/>
      <c r="OMP32" s="1329"/>
      <c r="OMQ32" s="1329"/>
      <c r="OMR32" s="1329"/>
      <c r="OMS32" s="1329"/>
      <c r="OMT32" s="1329"/>
      <c r="OMU32" s="1329"/>
      <c r="OMV32" s="1329"/>
      <c r="OMW32" s="1329"/>
      <c r="OMX32" s="1329"/>
      <c r="OMY32" s="1329"/>
      <c r="OMZ32" s="1329"/>
      <c r="ONA32" s="1329"/>
      <c r="ONB32" s="1329"/>
      <c r="ONC32" s="1329"/>
      <c r="OND32" s="1329"/>
      <c r="ONE32" s="1329"/>
      <c r="ONF32" s="1329"/>
      <c r="ONG32" s="1329"/>
      <c r="ONH32" s="1329"/>
      <c r="ONI32" s="1329"/>
      <c r="ONJ32" s="1329"/>
      <c r="ONK32" s="1329"/>
      <c r="ONL32" s="1329"/>
      <c r="ONM32" s="1329"/>
      <c r="ONN32" s="1329"/>
      <c r="ONO32" s="1329"/>
      <c r="ONP32" s="1329"/>
      <c r="ONQ32" s="1329"/>
      <c r="ONR32" s="1329"/>
      <c r="ONS32" s="1329"/>
      <c r="ONT32" s="1329"/>
      <c r="ONU32" s="1329"/>
      <c r="ONV32" s="1329"/>
      <c r="ONW32" s="1329"/>
      <c r="ONX32" s="1329"/>
      <c r="ONY32" s="1329"/>
      <c r="ONZ32" s="1329"/>
      <c r="OOA32" s="1329"/>
      <c r="OOB32" s="1329"/>
      <c r="OOC32" s="1329"/>
      <c r="OOD32" s="1329"/>
      <c r="OOE32" s="1329"/>
      <c r="OOF32" s="1329"/>
      <c r="OOG32" s="1329"/>
      <c r="OOH32" s="1329"/>
      <c r="OOI32" s="1329"/>
      <c r="OOJ32" s="1329"/>
      <c r="OOK32" s="1329"/>
      <c r="OOL32" s="1329"/>
      <c r="OOM32" s="1329"/>
      <c r="OON32" s="1329"/>
      <c r="OOO32" s="1329"/>
      <c r="OOP32" s="1329"/>
      <c r="OOQ32" s="1329"/>
      <c r="OOR32" s="1329"/>
      <c r="OOS32" s="1329"/>
      <c r="OOT32" s="1329"/>
      <c r="OOU32" s="1329"/>
      <c r="OOV32" s="1329"/>
      <c r="OOW32" s="1329"/>
      <c r="OOX32" s="1329"/>
      <c r="OOY32" s="1329"/>
      <c r="OOZ32" s="1329"/>
      <c r="OPA32" s="1329"/>
      <c r="OPB32" s="1329"/>
      <c r="OPC32" s="1329"/>
      <c r="OPD32" s="1329"/>
      <c r="OPE32" s="1329"/>
      <c r="OPF32" s="1329"/>
      <c r="OPG32" s="1329"/>
      <c r="OPH32" s="1329"/>
      <c r="OPI32" s="1329"/>
      <c r="OPJ32" s="1329"/>
      <c r="OPK32" s="1329"/>
      <c r="OPL32" s="1329"/>
      <c r="OPM32" s="1329"/>
      <c r="OPN32" s="1329"/>
      <c r="OPO32" s="1329"/>
      <c r="OPP32" s="1329"/>
      <c r="OPQ32" s="1329"/>
      <c r="OPR32" s="1329"/>
      <c r="OPS32" s="1329"/>
      <c r="OPT32" s="1329"/>
      <c r="OPU32" s="1329"/>
      <c r="OPV32" s="1329"/>
      <c r="OPW32" s="1329"/>
      <c r="OPX32" s="1329"/>
      <c r="OPY32" s="1329"/>
      <c r="OPZ32" s="1329"/>
      <c r="OQA32" s="1329"/>
      <c r="OQB32" s="1329"/>
      <c r="OQC32" s="1329"/>
      <c r="OQD32" s="1329"/>
      <c r="OQE32" s="1329"/>
      <c r="OQF32" s="1329"/>
      <c r="OQG32" s="1329"/>
      <c r="OQH32" s="1329"/>
      <c r="OQI32" s="1329"/>
      <c r="OQJ32" s="1329"/>
      <c r="OQK32" s="1329"/>
      <c r="OQL32" s="1329"/>
      <c r="OQM32" s="1329"/>
      <c r="OQN32" s="1329"/>
      <c r="OQO32" s="1329"/>
      <c r="OQP32" s="1329"/>
      <c r="OQQ32" s="1329"/>
      <c r="OQR32" s="1329"/>
      <c r="OQS32" s="1329"/>
      <c r="OQT32" s="1329"/>
      <c r="OQU32" s="1329"/>
      <c r="OQV32" s="1329"/>
      <c r="OQW32" s="1329"/>
      <c r="OQX32" s="1329"/>
      <c r="OQY32" s="1329"/>
      <c r="OQZ32" s="1329"/>
      <c r="ORA32" s="1329"/>
      <c r="ORB32" s="1329"/>
      <c r="ORC32" s="1329"/>
      <c r="ORD32" s="1329"/>
      <c r="ORE32" s="1329"/>
      <c r="ORF32" s="1329"/>
      <c r="ORG32" s="1329"/>
      <c r="ORH32" s="1329"/>
      <c r="ORI32" s="1329"/>
      <c r="ORJ32" s="1329"/>
      <c r="ORK32" s="1329"/>
      <c r="ORL32" s="1329"/>
      <c r="ORM32" s="1329"/>
      <c r="ORN32" s="1329"/>
      <c r="ORO32" s="1329"/>
      <c r="ORP32" s="1329"/>
      <c r="ORQ32" s="1329"/>
      <c r="ORR32" s="1329"/>
      <c r="ORS32" s="1329"/>
      <c r="ORT32" s="1329"/>
      <c r="ORU32" s="1329"/>
      <c r="ORV32" s="1329"/>
      <c r="ORW32" s="1329"/>
      <c r="ORX32" s="1329"/>
      <c r="ORY32" s="1329"/>
      <c r="ORZ32" s="1329"/>
      <c r="OSA32" s="1329"/>
      <c r="OSB32" s="1329"/>
      <c r="OSC32" s="1329"/>
      <c r="OSD32" s="1329"/>
      <c r="OSE32" s="1329"/>
      <c r="OSF32" s="1329"/>
      <c r="OSG32" s="1329"/>
      <c r="OSH32" s="1329"/>
      <c r="OSI32" s="1329"/>
      <c r="OSJ32" s="1329"/>
      <c r="OSK32" s="1329"/>
      <c r="OSL32" s="1329"/>
      <c r="OSM32" s="1329"/>
      <c r="OSN32" s="1329"/>
      <c r="OSO32" s="1329"/>
      <c r="OSP32" s="1329"/>
      <c r="OSQ32" s="1329"/>
      <c r="OSR32" s="1329"/>
      <c r="OSS32" s="1329"/>
      <c r="OST32" s="1329"/>
      <c r="OSU32" s="1329"/>
      <c r="OSV32" s="1329"/>
      <c r="OSW32" s="1329"/>
      <c r="OSX32" s="1329"/>
      <c r="OSY32" s="1329"/>
      <c r="OSZ32" s="1329"/>
      <c r="OTA32" s="1329"/>
      <c r="OTB32" s="1329"/>
      <c r="OTC32" s="1329"/>
      <c r="OTD32" s="1329"/>
      <c r="OTE32" s="1329"/>
      <c r="OTF32" s="1329"/>
      <c r="OTG32" s="1329"/>
      <c r="OTH32" s="1329"/>
      <c r="OTI32" s="1329"/>
      <c r="OTJ32" s="1329"/>
      <c r="OTK32" s="1329"/>
      <c r="OTL32" s="1329"/>
      <c r="OTM32" s="1329"/>
      <c r="OTN32" s="1329"/>
      <c r="OTO32" s="1329"/>
      <c r="OTP32" s="1329"/>
      <c r="OTQ32" s="1329"/>
      <c r="OTR32" s="1329"/>
      <c r="OTS32" s="1329"/>
      <c r="OTT32" s="1329"/>
      <c r="OTU32" s="1329"/>
      <c r="OTV32" s="1329"/>
      <c r="OTW32" s="1329"/>
      <c r="OTX32" s="1329"/>
      <c r="OTY32" s="1329"/>
      <c r="OTZ32" s="1329"/>
      <c r="OUA32" s="1329"/>
      <c r="OUB32" s="1329"/>
      <c r="OUC32" s="1329"/>
      <c r="OUD32" s="1329"/>
      <c r="OUE32" s="1329"/>
      <c r="OUF32" s="1329"/>
      <c r="OUG32" s="1329"/>
      <c r="OUH32" s="1329"/>
      <c r="OUI32" s="1329"/>
      <c r="OUJ32" s="1329"/>
      <c r="OUK32" s="1329"/>
      <c r="OUL32" s="1329"/>
      <c r="OUM32" s="1329"/>
      <c r="OUN32" s="1329"/>
      <c r="OUO32" s="1329"/>
      <c r="OUP32" s="1329"/>
      <c r="OUQ32" s="1329"/>
      <c r="OUR32" s="1329"/>
      <c r="OUS32" s="1329"/>
      <c r="OUT32" s="1329"/>
      <c r="OUU32" s="1329"/>
      <c r="OUV32" s="1329"/>
      <c r="OUW32" s="1329"/>
      <c r="OUX32" s="1329"/>
      <c r="OUY32" s="1329"/>
      <c r="OUZ32" s="1329"/>
      <c r="OVA32" s="1329"/>
      <c r="OVB32" s="1329"/>
      <c r="OVC32" s="1329"/>
      <c r="OVD32" s="1329"/>
      <c r="OVE32" s="1329"/>
      <c r="OVF32" s="1329"/>
      <c r="OVG32" s="1329"/>
      <c r="OVH32" s="1329"/>
      <c r="OVI32" s="1329"/>
      <c r="OVJ32" s="1329"/>
      <c r="OVK32" s="1329"/>
      <c r="OVL32" s="1329"/>
      <c r="OVM32" s="1329"/>
      <c r="OVN32" s="1329"/>
      <c r="OVO32" s="1329"/>
      <c r="OVP32" s="1329"/>
      <c r="OVQ32" s="1329"/>
      <c r="OVR32" s="1329"/>
      <c r="OVS32" s="1329"/>
      <c r="OVT32" s="1329"/>
      <c r="OVU32" s="1329"/>
      <c r="OVV32" s="1329"/>
      <c r="OVW32" s="1329"/>
      <c r="OVX32" s="1329"/>
      <c r="OVY32" s="1329"/>
      <c r="OVZ32" s="1329"/>
      <c r="OWA32" s="1329"/>
      <c r="OWB32" s="1329"/>
      <c r="OWC32" s="1329"/>
      <c r="OWD32" s="1329"/>
      <c r="OWE32" s="1329"/>
      <c r="OWF32" s="1329"/>
      <c r="OWG32" s="1329"/>
      <c r="OWH32" s="1329"/>
      <c r="OWI32" s="1329"/>
      <c r="OWJ32" s="1329"/>
      <c r="OWK32" s="1329"/>
      <c r="OWL32" s="1329"/>
      <c r="OWM32" s="1329"/>
      <c r="OWN32" s="1329"/>
      <c r="OWO32" s="1329"/>
      <c r="OWP32" s="1329"/>
      <c r="OWQ32" s="1329"/>
      <c r="OWR32" s="1329"/>
      <c r="OWS32" s="1329"/>
      <c r="OWT32" s="1329"/>
      <c r="OWU32" s="1329"/>
      <c r="OWV32" s="1329"/>
      <c r="OWW32" s="1329"/>
      <c r="OWX32" s="1329"/>
      <c r="OWY32" s="1329"/>
      <c r="OWZ32" s="1329"/>
      <c r="OXA32" s="1329"/>
      <c r="OXB32" s="1329"/>
      <c r="OXC32" s="1329"/>
      <c r="OXD32" s="1329"/>
      <c r="OXE32" s="1329"/>
      <c r="OXF32" s="1329"/>
      <c r="OXG32" s="1329"/>
      <c r="OXH32" s="1329"/>
      <c r="OXI32" s="1329"/>
      <c r="OXJ32" s="1329"/>
      <c r="OXK32" s="1329"/>
      <c r="OXL32" s="1329"/>
      <c r="OXM32" s="1329"/>
      <c r="OXN32" s="1329"/>
      <c r="OXO32" s="1329"/>
      <c r="OXP32" s="1329"/>
      <c r="OXQ32" s="1329"/>
      <c r="OXR32" s="1329"/>
      <c r="OXS32" s="1329"/>
      <c r="OXT32" s="1329"/>
      <c r="OXU32" s="1329"/>
      <c r="OXV32" s="1329"/>
      <c r="OXW32" s="1329"/>
      <c r="OXX32" s="1329"/>
      <c r="OXY32" s="1329"/>
      <c r="OXZ32" s="1329"/>
      <c r="OYA32" s="1329"/>
      <c r="OYB32" s="1329"/>
      <c r="OYC32" s="1329"/>
      <c r="OYD32" s="1329"/>
      <c r="OYE32" s="1329"/>
      <c r="OYF32" s="1329"/>
      <c r="OYG32" s="1329"/>
      <c r="OYH32" s="1329"/>
      <c r="OYI32" s="1329"/>
      <c r="OYJ32" s="1329"/>
      <c r="OYK32" s="1329"/>
      <c r="OYL32" s="1329"/>
      <c r="OYM32" s="1329"/>
      <c r="OYN32" s="1329"/>
      <c r="OYO32" s="1329"/>
      <c r="OYP32" s="1329"/>
      <c r="OYQ32" s="1329"/>
      <c r="OYR32" s="1329"/>
      <c r="OYS32" s="1329"/>
      <c r="OYT32" s="1329"/>
      <c r="OYU32" s="1329"/>
      <c r="OYV32" s="1329"/>
      <c r="OYW32" s="1329"/>
      <c r="OYX32" s="1329"/>
      <c r="OYY32" s="1329"/>
      <c r="OYZ32" s="1329"/>
      <c r="OZA32" s="1329"/>
      <c r="OZB32" s="1329"/>
      <c r="OZC32" s="1329"/>
      <c r="OZD32" s="1329"/>
      <c r="OZE32" s="1329"/>
      <c r="OZF32" s="1329"/>
      <c r="OZG32" s="1329"/>
      <c r="OZH32" s="1329"/>
      <c r="OZI32" s="1329"/>
      <c r="OZJ32" s="1329"/>
      <c r="OZK32" s="1329"/>
      <c r="OZL32" s="1329"/>
      <c r="OZM32" s="1329"/>
      <c r="OZN32" s="1329"/>
      <c r="OZO32" s="1329"/>
      <c r="OZP32" s="1329"/>
      <c r="OZQ32" s="1329"/>
      <c r="OZR32" s="1329"/>
      <c r="OZS32" s="1329"/>
      <c r="OZT32" s="1329"/>
      <c r="OZU32" s="1329"/>
      <c r="OZV32" s="1329"/>
      <c r="OZW32" s="1329"/>
      <c r="OZX32" s="1329"/>
      <c r="OZY32" s="1329"/>
      <c r="OZZ32" s="1329"/>
      <c r="PAA32" s="1329"/>
      <c r="PAB32" s="1329"/>
      <c r="PAC32" s="1329"/>
      <c r="PAD32" s="1329"/>
      <c r="PAE32" s="1329"/>
      <c r="PAF32" s="1329"/>
      <c r="PAG32" s="1329"/>
      <c r="PAH32" s="1329"/>
      <c r="PAI32" s="1329"/>
      <c r="PAJ32" s="1329"/>
      <c r="PAK32" s="1329"/>
      <c r="PAL32" s="1329"/>
      <c r="PAM32" s="1329"/>
      <c r="PAN32" s="1329"/>
      <c r="PAO32" s="1329"/>
      <c r="PAP32" s="1329"/>
      <c r="PAQ32" s="1329"/>
      <c r="PAR32" s="1329"/>
      <c r="PAS32" s="1329"/>
      <c r="PAT32" s="1329"/>
      <c r="PAU32" s="1329"/>
      <c r="PAV32" s="1329"/>
      <c r="PAW32" s="1329"/>
      <c r="PAX32" s="1329"/>
      <c r="PAY32" s="1329"/>
      <c r="PAZ32" s="1329"/>
      <c r="PBA32" s="1329"/>
      <c r="PBB32" s="1329"/>
      <c r="PBC32" s="1329"/>
      <c r="PBD32" s="1329"/>
      <c r="PBE32" s="1329"/>
      <c r="PBF32" s="1329"/>
      <c r="PBG32" s="1329"/>
      <c r="PBH32" s="1329"/>
      <c r="PBI32" s="1329"/>
      <c r="PBJ32" s="1329"/>
      <c r="PBK32" s="1329"/>
      <c r="PBL32" s="1329"/>
      <c r="PBM32" s="1329"/>
      <c r="PBN32" s="1329"/>
      <c r="PBO32" s="1329"/>
      <c r="PBP32" s="1329"/>
      <c r="PBQ32" s="1329"/>
      <c r="PBR32" s="1329"/>
      <c r="PBS32" s="1329"/>
      <c r="PBT32" s="1329"/>
      <c r="PBU32" s="1329"/>
      <c r="PBV32" s="1329"/>
      <c r="PBW32" s="1329"/>
      <c r="PBX32" s="1329"/>
      <c r="PBY32" s="1329"/>
      <c r="PBZ32" s="1329"/>
      <c r="PCA32" s="1329"/>
      <c r="PCB32" s="1329"/>
      <c r="PCC32" s="1329"/>
      <c r="PCD32" s="1329"/>
      <c r="PCE32" s="1329"/>
      <c r="PCF32" s="1329"/>
      <c r="PCG32" s="1329"/>
      <c r="PCH32" s="1329"/>
      <c r="PCI32" s="1329"/>
      <c r="PCJ32" s="1329"/>
      <c r="PCK32" s="1329"/>
      <c r="PCL32" s="1329"/>
      <c r="PCM32" s="1329"/>
      <c r="PCN32" s="1329"/>
      <c r="PCO32" s="1329"/>
      <c r="PCP32" s="1329"/>
      <c r="PCQ32" s="1329"/>
      <c r="PCR32" s="1329"/>
      <c r="PCS32" s="1329"/>
      <c r="PCT32" s="1329"/>
      <c r="PCU32" s="1329"/>
      <c r="PCV32" s="1329"/>
      <c r="PCW32" s="1329"/>
      <c r="PCX32" s="1329"/>
      <c r="PCY32" s="1329"/>
      <c r="PCZ32" s="1329"/>
      <c r="PDA32" s="1329"/>
      <c r="PDB32" s="1329"/>
      <c r="PDC32" s="1329"/>
      <c r="PDD32" s="1329"/>
      <c r="PDE32" s="1329"/>
      <c r="PDF32" s="1329"/>
      <c r="PDG32" s="1329"/>
      <c r="PDH32" s="1329"/>
      <c r="PDI32" s="1329"/>
      <c r="PDJ32" s="1329"/>
      <c r="PDK32" s="1329"/>
      <c r="PDL32" s="1329"/>
      <c r="PDM32" s="1329"/>
      <c r="PDN32" s="1329"/>
      <c r="PDO32" s="1329"/>
      <c r="PDP32" s="1329"/>
      <c r="PDQ32" s="1329"/>
      <c r="PDR32" s="1329"/>
      <c r="PDS32" s="1329"/>
      <c r="PDT32" s="1329"/>
      <c r="PDU32" s="1329"/>
      <c r="PDV32" s="1329"/>
      <c r="PDW32" s="1329"/>
      <c r="PDX32" s="1329"/>
      <c r="PDY32" s="1329"/>
      <c r="PDZ32" s="1329"/>
      <c r="PEA32" s="1329"/>
      <c r="PEB32" s="1329"/>
      <c r="PEC32" s="1329"/>
      <c r="PED32" s="1329"/>
      <c r="PEE32" s="1329"/>
      <c r="PEF32" s="1329"/>
      <c r="PEG32" s="1329"/>
      <c r="PEH32" s="1329"/>
      <c r="PEI32" s="1329"/>
      <c r="PEJ32" s="1329"/>
      <c r="PEK32" s="1329"/>
      <c r="PEL32" s="1329"/>
      <c r="PEM32" s="1329"/>
      <c r="PEN32" s="1329"/>
      <c r="PEO32" s="1329"/>
      <c r="PEP32" s="1329"/>
      <c r="PEQ32" s="1329"/>
      <c r="PER32" s="1329"/>
      <c r="PES32" s="1329"/>
      <c r="PET32" s="1329"/>
      <c r="PEU32" s="1329"/>
      <c r="PEV32" s="1329"/>
      <c r="PEW32" s="1329"/>
      <c r="PEX32" s="1329"/>
      <c r="PEY32" s="1329"/>
      <c r="PEZ32" s="1329"/>
      <c r="PFA32" s="1329"/>
      <c r="PFB32" s="1329"/>
      <c r="PFC32" s="1329"/>
      <c r="PFD32" s="1329"/>
      <c r="PFE32" s="1329"/>
      <c r="PFF32" s="1329"/>
      <c r="PFG32" s="1329"/>
      <c r="PFH32" s="1329"/>
      <c r="PFI32" s="1329"/>
      <c r="PFJ32" s="1329"/>
      <c r="PFK32" s="1329"/>
      <c r="PFL32" s="1329"/>
      <c r="PFM32" s="1329"/>
      <c r="PFN32" s="1329"/>
      <c r="PFO32" s="1329"/>
      <c r="PFP32" s="1329"/>
      <c r="PFQ32" s="1329"/>
      <c r="PFR32" s="1329"/>
      <c r="PFS32" s="1329"/>
      <c r="PFT32" s="1329"/>
      <c r="PFU32" s="1329"/>
      <c r="PFV32" s="1329"/>
      <c r="PFW32" s="1329"/>
      <c r="PFX32" s="1329"/>
      <c r="PFY32" s="1329"/>
      <c r="PFZ32" s="1329"/>
      <c r="PGA32" s="1329"/>
      <c r="PGB32" s="1329"/>
      <c r="PGC32" s="1329"/>
      <c r="PGD32" s="1329"/>
      <c r="PGE32" s="1329"/>
      <c r="PGF32" s="1329"/>
      <c r="PGG32" s="1329"/>
      <c r="PGH32" s="1329"/>
      <c r="PGI32" s="1329"/>
      <c r="PGJ32" s="1329"/>
      <c r="PGK32" s="1329"/>
      <c r="PGL32" s="1329"/>
      <c r="PGM32" s="1329"/>
      <c r="PGN32" s="1329"/>
      <c r="PGO32" s="1329"/>
      <c r="PGP32" s="1329"/>
      <c r="PGQ32" s="1329"/>
      <c r="PGR32" s="1329"/>
      <c r="PGS32" s="1329"/>
      <c r="PGT32" s="1329"/>
      <c r="PGU32" s="1329"/>
      <c r="PGV32" s="1329"/>
      <c r="PGW32" s="1329"/>
      <c r="PGX32" s="1329"/>
      <c r="PGY32" s="1329"/>
      <c r="PGZ32" s="1329"/>
      <c r="PHA32" s="1329"/>
      <c r="PHB32" s="1329"/>
      <c r="PHC32" s="1329"/>
      <c r="PHD32" s="1329"/>
      <c r="PHE32" s="1329"/>
      <c r="PHF32" s="1329"/>
      <c r="PHG32" s="1329"/>
      <c r="PHH32" s="1329"/>
      <c r="PHI32" s="1329"/>
      <c r="PHJ32" s="1329"/>
      <c r="PHK32" s="1329"/>
      <c r="PHL32" s="1329"/>
      <c r="PHM32" s="1329"/>
      <c r="PHN32" s="1329"/>
      <c r="PHO32" s="1329"/>
      <c r="PHP32" s="1329"/>
      <c r="PHQ32" s="1329"/>
      <c r="PHR32" s="1329"/>
      <c r="PHS32" s="1329"/>
      <c r="PHT32" s="1329"/>
      <c r="PHU32" s="1329"/>
      <c r="PHV32" s="1329"/>
      <c r="PHW32" s="1329"/>
      <c r="PHX32" s="1329"/>
      <c r="PHY32" s="1329"/>
      <c r="PHZ32" s="1329"/>
      <c r="PIA32" s="1329"/>
      <c r="PIB32" s="1329"/>
      <c r="PIC32" s="1329"/>
      <c r="PID32" s="1329"/>
      <c r="PIE32" s="1329"/>
      <c r="PIF32" s="1329"/>
      <c r="PIG32" s="1329"/>
      <c r="PIH32" s="1329"/>
      <c r="PII32" s="1329"/>
      <c r="PIJ32" s="1329"/>
      <c r="PIK32" s="1329"/>
      <c r="PIL32" s="1329"/>
      <c r="PIM32" s="1329"/>
      <c r="PIN32" s="1329"/>
      <c r="PIO32" s="1329"/>
      <c r="PIP32" s="1329"/>
      <c r="PIQ32" s="1329"/>
      <c r="PIR32" s="1329"/>
      <c r="PIS32" s="1329"/>
      <c r="PIT32" s="1329"/>
      <c r="PIU32" s="1329"/>
      <c r="PIV32" s="1329"/>
      <c r="PIW32" s="1329"/>
      <c r="PIX32" s="1329"/>
      <c r="PIY32" s="1329"/>
      <c r="PIZ32" s="1329"/>
      <c r="PJA32" s="1329"/>
      <c r="PJB32" s="1329"/>
      <c r="PJC32" s="1329"/>
      <c r="PJD32" s="1329"/>
      <c r="PJE32" s="1329"/>
      <c r="PJF32" s="1329"/>
      <c r="PJG32" s="1329"/>
      <c r="PJH32" s="1329"/>
      <c r="PJI32" s="1329"/>
      <c r="PJJ32" s="1329"/>
      <c r="PJK32" s="1329"/>
      <c r="PJL32" s="1329"/>
      <c r="PJM32" s="1329"/>
      <c r="PJN32" s="1329"/>
      <c r="PJO32" s="1329"/>
      <c r="PJP32" s="1329"/>
      <c r="PJQ32" s="1329"/>
      <c r="PJR32" s="1329"/>
      <c r="PJS32" s="1329"/>
      <c r="PJT32" s="1329"/>
      <c r="PJU32" s="1329"/>
      <c r="PJV32" s="1329"/>
      <c r="PJW32" s="1329"/>
      <c r="PJX32" s="1329"/>
      <c r="PJY32" s="1329"/>
      <c r="PJZ32" s="1329"/>
      <c r="PKA32" s="1329"/>
      <c r="PKB32" s="1329"/>
      <c r="PKC32" s="1329"/>
      <c r="PKD32" s="1329"/>
      <c r="PKE32" s="1329"/>
      <c r="PKF32" s="1329"/>
      <c r="PKG32" s="1329"/>
      <c r="PKH32" s="1329"/>
      <c r="PKI32" s="1329"/>
      <c r="PKJ32" s="1329"/>
      <c r="PKK32" s="1329"/>
      <c r="PKL32" s="1329"/>
      <c r="PKM32" s="1329"/>
      <c r="PKN32" s="1329"/>
      <c r="PKO32" s="1329"/>
      <c r="PKP32" s="1329"/>
      <c r="PKQ32" s="1329"/>
      <c r="PKR32" s="1329"/>
      <c r="PKS32" s="1329"/>
      <c r="PKT32" s="1329"/>
      <c r="PKU32" s="1329"/>
      <c r="PKV32" s="1329"/>
      <c r="PKW32" s="1329"/>
      <c r="PKX32" s="1329"/>
      <c r="PKY32" s="1329"/>
      <c r="PKZ32" s="1329"/>
      <c r="PLA32" s="1329"/>
      <c r="PLB32" s="1329"/>
      <c r="PLC32" s="1329"/>
      <c r="PLD32" s="1329"/>
      <c r="PLE32" s="1329"/>
      <c r="PLF32" s="1329"/>
      <c r="PLG32" s="1329"/>
      <c r="PLH32" s="1329"/>
      <c r="PLI32" s="1329"/>
      <c r="PLJ32" s="1329"/>
      <c r="PLK32" s="1329"/>
      <c r="PLL32" s="1329"/>
      <c r="PLM32" s="1329"/>
      <c r="PLN32" s="1329"/>
      <c r="PLO32" s="1329"/>
      <c r="PLP32" s="1329"/>
      <c r="PLQ32" s="1329"/>
      <c r="PLR32" s="1329"/>
      <c r="PLS32" s="1329"/>
      <c r="PLT32" s="1329"/>
      <c r="PLU32" s="1329"/>
      <c r="PLV32" s="1329"/>
      <c r="PLW32" s="1329"/>
      <c r="PLX32" s="1329"/>
      <c r="PLY32" s="1329"/>
      <c r="PLZ32" s="1329"/>
      <c r="PMA32" s="1329"/>
      <c r="PMB32" s="1329"/>
      <c r="PMC32" s="1329"/>
      <c r="PMD32" s="1329"/>
      <c r="PME32" s="1329"/>
      <c r="PMF32" s="1329"/>
      <c r="PMG32" s="1329"/>
      <c r="PMH32" s="1329"/>
      <c r="PMI32" s="1329"/>
      <c r="PMJ32" s="1329"/>
      <c r="PMK32" s="1329"/>
      <c r="PML32" s="1329"/>
      <c r="PMM32" s="1329"/>
      <c r="PMN32" s="1329"/>
      <c r="PMO32" s="1329"/>
      <c r="PMP32" s="1329"/>
      <c r="PMQ32" s="1329"/>
      <c r="PMR32" s="1329"/>
      <c r="PMS32" s="1329"/>
      <c r="PMT32" s="1329"/>
      <c r="PMU32" s="1329"/>
      <c r="PMV32" s="1329"/>
      <c r="PMW32" s="1329"/>
      <c r="PMX32" s="1329"/>
      <c r="PMY32" s="1329"/>
      <c r="PMZ32" s="1329"/>
      <c r="PNA32" s="1329"/>
      <c r="PNB32" s="1329"/>
      <c r="PNC32" s="1329"/>
      <c r="PND32" s="1329"/>
      <c r="PNE32" s="1329"/>
      <c r="PNF32" s="1329"/>
      <c r="PNG32" s="1329"/>
      <c r="PNH32" s="1329"/>
      <c r="PNI32" s="1329"/>
      <c r="PNJ32" s="1329"/>
      <c r="PNK32" s="1329"/>
      <c r="PNL32" s="1329"/>
      <c r="PNM32" s="1329"/>
      <c r="PNN32" s="1329"/>
      <c r="PNO32" s="1329"/>
      <c r="PNP32" s="1329"/>
      <c r="PNQ32" s="1329"/>
      <c r="PNR32" s="1329"/>
      <c r="PNS32" s="1329"/>
      <c r="PNT32" s="1329"/>
      <c r="PNU32" s="1329"/>
      <c r="PNV32" s="1329"/>
      <c r="PNW32" s="1329"/>
      <c r="PNX32" s="1329"/>
      <c r="PNY32" s="1329"/>
      <c r="PNZ32" s="1329"/>
      <c r="POA32" s="1329"/>
      <c r="POB32" s="1329"/>
      <c r="POC32" s="1329"/>
      <c r="POD32" s="1329"/>
      <c r="POE32" s="1329"/>
      <c r="POF32" s="1329"/>
      <c r="POG32" s="1329"/>
      <c r="POH32" s="1329"/>
      <c r="POI32" s="1329"/>
      <c r="POJ32" s="1329"/>
      <c r="POK32" s="1329"/>
      <c r="POL32" s="1329"/>
      <c r="POM32" s="1329"/>
      <c r="PON32" s="1329"/>
      <c r="POO32" s="1329"/>
      <c r="POP32" s="1329"/>
      <c r="POQ32" s="1329"/>
      <c r="POR32" s="1329"/>
      <c r="POS32" s="1329"/>
      <c r="POT32" s="1329"/>
      <c r="POU32" s="1329"/>
      <c r="POV32" s="1329"/>
      <c r="POW32" s="1329"/>
      <c r="POX32" s="1329"/>
      <c r="POY32" s="1329"/>
      <c r="POZ32" s="1329"/>
      <c r="PPA32" s="1329"/>
      <c r="PPB32" s="1329"/>
      <c r="PPC32" s="1329"/>
      <c r="PPD32" s="1329"/>
      <c r="PPE32" s="1329"/>
      <c r="PPF32" s="1329"/>
      <c r="PPG32" s="1329"/>
      <c r="PPH32" s="1329"/>
      <c r="PPI32" s="1329"/>
      <c r="PPJ32" s="1329"/>
      <c r="PPK32" s="1329"/>
      <c r="PPL32" s="1329"/>
      <c r="PPM32" s="1329"/>
      <c r="PPN32" s="1329"/>
      <c r="PPO32" s="1329"/>
      <c r="PPP32" s="1329"/>
      <c r="PPQ32" s="1329"/>
      <c r="PPR32" s="1329"/>
      <c r="PPS32" s="1329"/>
      <c r="PPT32" s="1329"/>
      <c r="PPU32" s="1329"/>
      <c r="PPV32" s="1329"/>
      <c r="PPW32" s="1329"/>
      <c r="PPX32" s="1329"/>
      <c r="PPY32" s="1329"/>
      <c r="PPZ32" s="1329"/>
      <c r="PQA32" s="1329"/>
      <c r="PQB32" s="1329"/>
      <c r="PQC32" s="1329"/>
      <c r="PQD32" s="1329"/>
      <c r="PQE32" s="1329"/>
      <c r="PQF32" s="1329"/>
      <c r="PQG32" s="1329"/>
      <c r="PQH32" s="1329"/>
      <c r="PQI32" s="1329"/>
      <c r="PQJ32" s="1329"/>
      <c r="PQK32" s="1329"/>
      <c r="PQL32" s="1329"/>
      <c r="PQM32" s="1329"/>
      <c r="PQN32" s="1329"/>
      <c r="PQO32" s="1329"/>
      <c r="PQP32" s="1329"/>
      <c r="PQQ32" s="1329"/>
      <c r="PQR32" s="1329"/>
      <c r="PQS32" s="1329"/>
      <c r="PQT32" s="1329"/>
      <c r="PQU32" s="1329"/>
      <c r="PQV32" s="1329"/>
      <c r="PQW32" s="1329"/>
      <c r="PQX32" s="1329"/>
      <c r="PQY32" s="1329"/>
      <c r="PQZ32" s="1329"/>
      <c r="PRA32" s="1329"/>
      <c r="PRB32" s="1329"/>
      <c r="PRC32" s="1329"/>
      <c r="PRD32" s="1329"/>
      <c r="PRE32" s="1329"/>
      <c r="PRF32" s="1329"/>
      <c r="PRG32" s="1329"/>
      <c r="PRH32" s="1329"/>
      <c r="PRI32" s="1329"/>
      <c r="PRJ32" s="1329"/>
      <c r="PRK32" s="1329"/>
      <c r="PRL32" s="1329"/>
      <c r="PRM32" s="1329"/>
      <c r="PRN32" s="1329"/>
      <c r="PRO32" s="1329"/>
      <c r="PRP32" s="1329"/>
      <c r="PRQ32" s="1329"/>
      <c r="PRR32" s="1329"/>
      <c r="PRS32" s="1329"/>
      <c r="PRT32" s="1329"/>
      <c r="PRU32" s="1329"/>
      <c r="PRV32" s="1329"/>
      <c r="PRW32" s="1329"/>
      <c r="PRX32" s="1329"/>
      <c r="PRY32" s="1329"/>
      <c r="PRZ32" s="1329"/>
      <c r="PSA32" s="1329"/>
      <c r="PSB32" s="1329"/>
      <c r="PSC32" s="1329"/>
      <c r="PSD32" s="1329"/>
      <c r="PSE32" s="1329"/>
      <c r="PSF32" s="1329"/>
      <c r="PSG32" s="1329"/>
      <c r="PSH32" s="1329"/>
      <c r="PSI32" s="1329"/>
      <c r="PSJ32" s="1329"/>
      <c r="PSK32" s="1329"/>
      <c r="PSL32" s="1329"/>
      <c r="PSM32" s="1329"/>
      <c r="PSN32" s="1329"/>
      <c r="PSO32" s="1329"/>
      <c r="PSP32" s="1329"/>
      <c r="PSQ32" s="1329"/>
      <c r="PSR32" s="1329"/>
      <c r="PSS32" s="1329"/>
      <c r="PST32" s="1329"/>
      <c r="PSU32" s="1329"/>
      <c r="PSV32" s="1329"/>
      <c r="PSW32" s="1329"/>
      <c r="PSX32" s="1329"/>
      <c r="PSY32" s="1329"/>
      <c r="PSZ32" s="1329"/>
      <c r="PTA32" s="1329"/>
      <c r="PTB32" s="1329"/>
      <c r="PTC32" s="1329"/>
      <c r="PTD32" s="1329"/>
      <c r="PTE32" s="1329"/>
      <c r="PTF32" s="1329"/>
      <c r="PTG32" s="1329"/>
      <c r="PTH32" s="1329"/>
      <c r="PTI32" s="1329"/>
      <c r="PTJ32" s="1329"/>
      <c r="PTK32" s="1329"/>
      <c r="PTL32" s="1329"/>
      <c r="PTM32" s="1329"/>
      <c r="PTN32" s="1329"/>
      <c r="PTO32" s="1329"/>
      <c r="PTP32" s="1329"/>
      <c r="PTQ32" s="1329"/>
      <c r="PTR32" s="1329"/>
      <c r="PTS32" s="1329"/>
      <c r="PTT32" s="1329"/>
      <c r="PTU32" s="1329"/>
      <c r="PTV32" s="1329"/>
      <c r="PTW32" s="1329"/>
      <c r="PTX32" s="1329"/>
      <c r="PTY32" s="1329"/>
      <c r="PTZ32" s="1329"/>
      <c r="PUA32" s="1329"/>
      <c r="PUB32" s="1329"/>
      <c r="PUC32" s="1329"/>
      <c r="PUD32" s="1329"/>
      <c r="PUE32" s="1329"/>
      <c r="PUF32" s="1329"/>
      <c r="PUG32" s="1329"/>
      <c r="PUH32" s="1329"/>
      <c r="PUI32" s="1329"/>
      <c r="PUJ32" s="1329"/>
      <c r="PUK32" s="1329"/>
      <c r="PUL32" s="1329"/>
      <c r="PUM32" s="1329"/>
      <c r="PUN32" s="1329"/>
      <c r="PUO32" s="1329"/>
      <c r="PUP32" s="1329"/>
      <c r="PUQ32" s="1329"/>
      <c r="PUR32" s="1329"/>
      <c r="PUS32" s="1329"/>
      <c r="PUT32" s="1329"/>
      <c r="PUU32" s="1329"/>
      <c r="PUV32" s="1329"/>
      <c r="PUW32" s="1329"/>
      <c r="PUX32" s="1329"/>
      <c r="PUY32" s="1329"/>
      <c r="PUZ32" s="1329"/>
      <c r="PVA32" s="1329"/>
      <c r="PVB32" s="1329"/>
      <c r="PVC32" s="1329"/>
      <c r="PVD32" s="1329"/>
      <c r="PVE32" s="1329"/>
      <c r="PVF32" s="1329"/>
      <c r="PVG32" s="1329"/>
      <c r="PVH32" s="1329"/>
      <c r="PVI32" s="1329"/>
      <c r="PVJ32" s="1329"/>
      <c r="PVK32" s="1329"/>
      <c r="PVL32" s="1329"/>
      <c r="PVM32" s="1329"/>
      <c r="PVN32" s="1329"/>
      <c r="PVO32" s="1329"/>
      <c r="PVP32" s="1329"/>
      <c r="PVQ32" s="1329"/>
      <c r="PVR32" s="1329"/>
      <c r="PVS32" s="1329"/>
      <c r="PVT32" s="1329"/>
      <c r="PVU32" s="1329"/>
      <c r="PVV32" s="1329"/>
      <c r="PVW32" s="1329"/>
      <c r="PVX32" s="1329"/>
      <c r="PVY32" s="1329"/>
      <c r="PVZ32" s="1329"/>
      <c r="PWA32" s="1329"/>
      <c r="PWB32" s="1329"/>
      <c r="PWC32" s="1329"/>
      <c r="PWD32" s="1329"/>
      <c r="PWE32" s="1329"/>
      <c r="PWF32" s="1329"/>
      <c r="PWG32" s="1329"/>
      <c r="PWH32" s="1329"/>
      <c r="PWI32" s="1329"/>
      <c r="PWJ32" s="1329"/>
      <c r="PWK32" s="1329"/>
      <c r="PWL32" s="1329"/>
      <c r="PWM32" s="1329"/>
      <c r="PWN32" s="1329"/>
      <c r="PWO32" s="1329"/>
      <c r="PWP32" s="1329"/>
      <c r="PWQ32" s="1329"/>
      <c r="PWR32" s="1329"/>
      <c r="PWS32" s="1329"/>
      <c r="PWT32" s="1329"/>
      <c r="PWU32" s="1329"/>
      <c r="PWV32" s="1329"/>
      <c r="PWW32" s="1329"/>
      <c r="PWX32" s="1329"/>
      <c r="PWY32" s="1329"/>
      <c r="PWZ32" s="1329"/>
      <c r="PXA32" s="1329"/>
      <c r="PXB32" s="1329"/>
      <c r="PXC32" s="1329"/>
      <c r="PXD32" s="1329"/>
      <c r="PXE32" s="1329"/>
      <c r="PXF32" s="1329"/>
      <c r="PXG32" s="1329"/>
      <c r="PXH32" s="1329"/>
      <c r="PXI32" s="1329"/>
      <c r="PXJ32" s="1329"/>
      <c r="PXK32" s="1329"/>
      <c r="PXL32" s="1329"/>
      <c r="PXM32" s="1329"/>
      <c r="PXN32" s="1329"/>
      <c r="PXO32" s="1329"/>
      <c r="PXP32" s="1329"/>
      <c r="PXQ32" s="1329"/>
      <c r="PXR32" s="1329"/>
      <c r="PXS32" s="1329"/>
      <c r="PXT32" s="1329"/>
      <c r="PXU32" s="1329"/>
      <c r="PXV32" s="1329"/>
      <c r="PXW32" s="1329"/>
      <c r="PXX32" s="1329"/>
      <c r="PXY32" s="1329"/>
      <c r="PXZ32" s="1329"/>
      <c r="PYA32" s="1329"/>
      <c r="PYB32" s="1329"/>
      <c r="PYC32" s="1329"/>
      <c r="PYD32" s="1329"/>
      <c r="PYE32" s="1329"/>
      <c r="PYF32" s="1329"/>
      <c r="PYG32" s="1329"/>
      <c r="PYH32" s="1329"/>
      <c r="PYI32" s="1329"/>
      <c r="PYJ32" s="1329"/>
      <c r="PYK32" s="1329"/>
      <c r="PYL32" s="1329"/>
      <c r="PYM32" s="1329"/>
      <c r="PYN32" s="1329"/>
      <c r="PYO32" s="1329"/>
      <c r="PYP32" s="1329"/>
      <c r="PYQ32" s="1329"/>
      <c r="PYR32" s="1329"/>
      <c r="PYS32" s="1329"/>
      <c r="PYT32" s="1329"/>
      <c r="PYU32" s="1329"/>
      <c r="PYV32" s="1329"/>
      <c r="PYW32" s="1329"/>
      <c r="PYX32" s="1329"/>
      <c r="PYY32" s="1329"/>
      <c r="PYZ32" s="1329"/>
      <c r="PZA32" s="1329"/>
      <c r="PZB32" s="1329"/>
      <c r="PZC32" s="1329"/>
      <c r="PZD32" s="1329"/>
      <c r="PZE32" s="1329"/>
      <c r="PZF32" s="1329"/>
      <c r="PZG32" s="1329"/>
      <c r="PZH32" s="1329"/>
      <c r="PZI32" s="1329"/>
      <c r="PZJ32" s="1329"/>
      <c r="PZK32" s="1329"/>
      <c r="PZL32" s="1329"/>
      <c r="PZM32" s="1329"/>
      <c r="PZN32" s="1329"/>
      <c r="PZO32" s="1329"/>
      <c r="PZP32" s="1329"/>
      <c r="PZQ32" s="1329"/>
      <c r="PZR32" s="1329"/>
      <c r="PZS32" s="1329"/>
      <c r="PZT32" s="1329"/>
      <c r="PZU32" s="1329"/>
      <c r="PZV32" s="1329"/>
      <c r="PZW32" s="1329"/>
      <c r="PZX32" s="1329"/>
      <c r="PZY32" s="1329"/>
      <c r="PZZ32" s="1329"/>
      <c r="QAA32" s="1329"/>
      <c r="QAB32" s="1329"/>
      <c r="QAC32" s="1329"/>
      <c r="QAD32" s="1329"/>
      <c r="QAE32" s="1329"/>
      <c r="QAF32" s="1329"/>
      <c r="QAG32" s="1329"/>
      <c r="QAH32" s="1329"/>
      <c r="QAI32" s="1329"/>
      <c r="QAJ32" s="1329"/>
      <c r="QAK32" s="1329"/>
      <c r="QAL32" s="1329"/>
      <c r="QAM32" s="1329"/>
      <c r="QAN32" s="1329"/>
      <c r="QAO32" s="1329"/>
      <c r="QAP32" s="1329"/>
      <c r="QAQ32" s="1329"/>
      <c r="QAR32" s="1329"/>
      <c r="QAS32" s="1329"/>
      <c r="QAT32" s="1329"/>
      <c r="QAU32" s="1329"/>
      <c r="QAV32" s="1329"/>
      <c r="QAW32" s="1329"/>
      <c r="QAX32" s="1329"/>
      <c r="QAY32" s="1329"/>
      <c r="QAZ32" s="1329"/>
      <c r="QBA32" s="1329"/>
      <c r="QBB32" s="1329"/>
      <c r="QBC32" s="1329"/>
      <c r="QBD32" s="1329"/>
      <c r="QBE32" s="1329"/>
      <c r="QBF32" s="1329"/>
      <c r="QBG32" s="1329"/>
      <c r="QBH32" s="1329"/>
      <c r="QBI32" s="1329"/>
      <c r="QBJ32" s="1329"/>
      <c r="QBK32" s="1329"/>
      <c r="QBL32" s="1329"/>
      <c r="QBM32" s="1329"/>
      <c r="QBN32" s="1329"/>
      <c r="QBO32" s="1329"/>
      <c r="QBP32" s="1329"/>
      <c r="QBQ32" s="1329"/>
      <c r="QBR32" s="1329"/>
      <c r="QBS32" s="1329"/>
      <c r="QBT32" s="1329"/>
      <c r="QBU32" s="1329"/>
      <c r="QBV32" s="1329"/>
      <c r="QBW32" s="1329"/>
      <c r="QBX32" s="1329"/>
      <c r="QBY32" s="1329"/>
      <c r="QBZ32" s="1329"/>
      <c r="QCA32" s="1329"/>
      <c r="QCB32" s="1329"/>
      <c r="QCC32" s="1329"/>
      <c r="QCD32" s="1329"/>
      <c r="QCE32" s="1329"/>
      <c r="QCF32" s="1329"/>
      <c r="QCG32" s="1329"/>
      <c r="QCH32" s="1329"/>
      <c r="QCI32" s="1329"/>
      <c r="QCJ32" s="1329"/>
      <c r="QCK32" s="1329"/>
      <c r="QCL32" s="1329"/>
      <c r="QCM32" s="1329"/>
      <c r="QCN32" s="1329"/>
      <c r="QCO32" s="1329"/>
      <c r="QCP32" s="1329"/>
      <c r="QCQ32" s="1329"/>
      <c r="QCR32" s="1329"/>
      <c r="QCS32" s="1329"/>
      <c r="QCT32" s="1329"/>
      <c r="QCU32" s="1329"/>
      <c r="QCV32" s="1329"/>
      <c r="QCW32" s="1329"/>
      <c r="QCX32" s="1329"/>
      <c r="QCY32" s="1329"/>
      <c r="QCZ32" s="1329"/>
      <c r="QDA32" s="1329"/>
      <c r="QDB32" s="1329"/>
      <c r="QDC32" s="1329"/>
      <c r="QDD32" s="1329"/>
      <c r="QDE32" s="1329"/>
      <c r="QDF32" s="1329"/>
      <c r="QDG32" s="1329"/>
      <c r="QDH32" s="1329"/>
      <c r="QDI32" s="1329"/>
      <c r="QDJ32" s="1329"/>
      <c r="QDK32" s="1329"/>
      <c r="QDL32" s="1329"/>
      <c r="QDM32" s="1329"/>
      <c r="QDN32" s="1329"/>
      <c r="QDO32" s="1329"/>
      <c r="QDP32" s="1329"/>
      <c r="QDQ32" s="1329"/>
      <c r="QDR32" s="1329"/>
      <c r="QDS32" s="1329"/>
      <c r="QDT32" s="1329"/>
      <c r="QDU32" s="1329"/>
      <c r="QDV32" s="1329"/>
      <c r="QDW32" s="1329"/>
      <c r="QDX32" s="1329"/>
      <c r="QDY32" s="1329"/>
      <c r="QDZ32" s="1329"/>
      <c r="QEA32" s="1329"/>
      <c r="QEB32" s="1329"/>
      <c r="QEC32" s="1329"/>
      <c r="QED32" s="1329"/>
      <c r="QEE32" s="1329"/>
      <c r="QEF32" s="1329"/>
      <c r="QEG32" s="1329"/>
      <c r="QEH32" s="1329"/>
      <c r="QEI32" s="1329"/>
      <c r="QEJ32" s="1329"/>
      <c r="QEK32" s="1329"/>
      <c r="QEL32" s="1329"/>
      <c r="QEM32" s="1329"/>
      <c r="QEN32" s="1329"/>
      <c r="QEO32" s="1329"/>
      <c r="QEP32" s="1329"/>
      <c r="QEQ32" s="1329"/>
      <c r="QER32" s="1329"/>
      <c r="QES32" s="1329"/>
      <c r="QET32" s="1329"/>
      <c r="QEU32" s="1329"/>
      <c r="QEV32" s="1329"/>
      <c r="QEW32" s="1329"/>
      <c r="QEX32" s="1329"/>
      <c r="QEY32" s="1329"/>
      <c r="QEZ32" s="1329"/>
      <c r="QFA32" s="1329"/>
      <c r="QFB32" s="1329"/>
      <c r="QFC32" s="1329"/>
      <c r="QFD32" s="1329"/>
      <c r="QFE32" s="1329"/>
      <c r="QFF32" s="1329"/>
      <c r="QFG32" s="1329"/>
      <c r="QFH32" s="1329"/>
      <c r="QFI32" s="1329"/>
      <c r="QFJ32" s="1329"/>
      <c r="QFK32" s="1329"/>
      <c r="QFL32" s="1329"/>
      <c r="QFM32" s="1329"/>
      <c r="QFN32" s="1329"/>
      <c r="QFO32" s="1329"/>
      <c r="QFP32" s="1329"/>
      <c r="QFQ32" s="1329"/>
      <c r="QFR32" s="1329"/>
      <c r="QFS32" s="1329"/>
      <c r="QFT32" s="1329"/>
      <c r="QFU32" s="1329"/>
      <c r="QFV32" s="1329"/>
      <c r="QFW32" s="1329"/>
      <c r="QFX32" s="1329"/>
      <c r="QFY32" s="1329"/>
      <c r="QFZ32" s="1329"/>
      <c r="QGA32" s="1329"/>
      <c r="QGB32" s="1329"/>
      <c r="QGC32" s="1329"/>
      <c r="QGD32" s="1329"/>
      <c r="QGE32" s="1329"/>
      <c r="QGF32" s="1329"/>
      <c r="QGG32" s="1329"/>
      <c r="QGH32" s="1329"/>
      <c r="QGI32" s="1329"/>
      <c r="QGJ32" s="1329"/>
      <c r="QGK32" s="1329"/>
      <c r="QGL32" s="1329"/>
      <c r="QGM32" s="1329"/>
      <c r="QGN32" s="1329"/>
      <c r="QGO32" s="1329"/>
      <c r="QGP32" s="1329"/>
      <c r="QGQ32" s="1329"/>
      <c r="QGR32" s="1329"/>
      <c r="QGS32" s="1329"/>
      <c r="QGT32" s="1329"/>
      <c r="QGU32" s="1329"/>
      <c r="QGV32" s="1329"/>
      <c r="QGW32" s="1329"/>
      <c r="QGX32" s="1329"/>
      <c r="QGY32" s="1329"/>
      <c r="QGZ32" s="1329"/>
      <c r="QHA32" s="1329"/>
      <c r="QHB32" s="1329"/>
      <c r="QHC32" s="1329"/>
      <c r="QHD32" s="1329"/>
      <c r="QHE32" s="1329"/>
      <c r="QHF32" s="1329"/>
      <c r="QHG32" s="1329"/>
      <c r="QHH32" s="1329"/>
      <c r="QHI32" s="1329"/>
      <c r="QHJ32" s="1329"/>
      <c r="QHK32" s="1329"/>
      <c r="QHL32" s="1329"/>
      <c r="QHM32" s="1329"/>
      <c r="QHN32" s="1329"/>
      <c r="QHO32" s="1329"/>
      <c r="QHP32" s="1329"/>
      <c r="QHQ32" s="1329"/>
      <c r="QHR32" s="1329"/>
      <c r="QHS32" s="1329"/>
      <c r="QHT32" s="1329"/>
      <c r="QHU32" s="1329"/>
      <c r="QHV32" s="1329"/>
      <c r="QHW32" s="1329"/>
      <c r="QHX32" s="1329"/>
      <c r="QHY32" s="1329"/>
      <c r="QHZ32" s="1329"/>
      <c r="QIA32" s="1329"/>
      <c r="QIB32" s="1329"/>
      <c r="QIC32" s="1329"/>
      <c r="QID32" s="1329"/>
      <c r="QIE32" s="1329"/>
      <c r="QIF32" s="1329"/>
      <c r="QIG32" s="1329"/>
      <c r="QIH32" s="1329"/>
      <c r="QII32" s="1329"/>
      <c r="QIJ32" s="1329"/>
      <c r="QIK32" s="1329"/>
      <c r="QIL32" s="1329"/>
      <c r="QIM32" s="1329"/>
      <c r="QIN32" s="1329"/>
      <c r="QIO32" s="1329"/>
      <c r="QIP32" s="1329"/>
      <c r="QIQ32" s="1329"/>
      <c r="QIR32" s="1329"/>
      <c r="QIS32" s="1329"/>
      <c r="QIT32" s="1329"/>
      <c r="QIU32" s="1329"/>
      <c r="QIV32" s="1329"/>
      <c r="QIW32" s="1329"/>
      <c r="QIX32" s="1329"/>
      <c r="QIY32" s="1329"/>
      <c r="QIZ32" s="1329"/>
      <c r="QJA32" s="1329"/>
      <c r="QJB32" s="1329"/>
      <c r="QJC32" s="1329"/>
      <c r="QJD32" s="1329"/>
      <c r="QJE32" s="1329"/>
      <c r="QJF32" s="1329"/>
      <c r="QJG32" s="1329"/>
      <c r="QJH32" s="1329"/>
      <c r="QJI32" s="1329"/>
      <c r="QJJ32" s="1329"/>
      <c r="QJK32" s="1329"/>
      <c r="QJL32" s="1329"/>
      <c r="QJM32" s="1329"/>
      <c r="QJN32" s="1329"/>
      <c r="QJO32" s="1329"/>
      <c r="QJP32" s="1329"/>
      <c r="QJQ32" s="1329"/>
      <c r="QJR32" s="1329"/>
      <c r="QJS32" s="1329"/>
      <c r="QJT32" s="1329"/>
      <c r="QJU32" s="1329"/>
      <c r="QJV32" s="1329"/>
      <c r="QJW32" s="1329"/>
      <c r="QJX32" s="1329"/>
      <c r="QJY32" s="1329"/>
      <c r="QJZ32" s="1329"/>
      <c r="QKA32" s="1329"/>
      <c r="QKB32" s="1329"/>
      <c r="QKC32" s="1329"/>
      <c r="QKD32" s="1329"/>
      <c r="QKE32" s="1329"/>
      <c r="QKF32" s="1329"/>
      <c r="QKG32" s="1329"/>
      <c r="QKH32" s="1329"/>
      <c r="QKI32" s="1329"/>
      <c r="QKJ32" s="1329"/>
      <c r="QKK32" s="1329"/>
      <c r="QKL32" s="1329"/>
      <c r="QKM32" s="1329"/>
      <c r="QKN32" s="1329"/>
      <c r="QKO32" s="1329"/>
      <c r="QKP32" s="1329"/>
      <c r="QKQ32" s="1329"/>
      <c r="QKR32" s="1329"/>
      <c r="QKS32" s="1329"/>
      <c r="QKT32" s="1329"/>
      <c r="QKU32" s="1329"/>
      <c r="QKV32" s="1329"/>
      <c r="QKW32" s="1329"/>
      <c r="QKX32" s="1329"/>
      <c r="QKY32" s="1329"/>
      <c r="QKZ32" s="1329"/>
      <c r="QLA32" s="1329"/>
      <c r="QLB32" s="1329"/>
      <c r="QLC32" s="1329"/>
      <c r="QLD32" s="1329"/>
      <c r="QLE32" s="1329"/>
      <c r="QLF32" s="1329"/>
      <c r="QLG32" s="1329"/>
      <c r="QLH32" s="1329"/>
      <c r="QLI32" s="1329"/>
      <c r="QLJ32" s="1329"/>
      <c r="QLK32" s="1329"/>
      <c r="QLL32" s="1329"/>
      <c r="QLM32" s="1329"/>
      <c r="QLN32" s="1329"/>
      <c r="QLO32" s="1329"/>
      <c r="QLP32" s="1329"/>
      <c r="QLQ32" s="1329"/>
      <c r="QLR32" s="1329"/>
      <c r="QLS32" s="1329"/>
      <c r="QLT32" s="1329"/>
      <c r="QLU32" s="1329"/>
      <c r="QLV32" s="1329"/>
      <c r="QLW32" s="1329"/>
      <c r="QLX32" s="1329"/>
      <c r="QLY32" s="1329"/>
      <c r="QLZ32" s="1329"/>
      <c r="QMA32" s="1329"/>
      <c r="QMB32" s="1329"/>
      <c r="QMC32" s="1329"/>
      <c r="QMD32" s="1329"/>
      <c r="QME32" s="1329"/>
      <c r="QMF32" s="1329"/>
      <c r="QMG32" s="1329"/>
      <c r="QMH32" s="1329"/>
      <c r="QMI32" s="1329"/>
      <c r="QMJ32" s="1329"/>
      <c r="QMK32" s="1329"/>
      <c r="QML32" s="1329"/>
      <c r="QMM32" s="1329"/>
      <c r="QMN32" s="1329"/>
      <c r="QMO32" s="1329"/>
      <c r="QMP32" s="1329"/>
      <c r="QMQ32" s="1329"/>
      <c r="QMR32" s="1329"/>
      <c r="QMS32" s="1329"/>
      <c r="QMT32" s="1329"/>
      <c r="QMU32" s="1329"/>
      <c r="QMV32" s="1329"/>
      <c r="QMW32" s="1329"/>
      <c r="QMX32" s="1329"/>
      <c r="QMY32" s="1329"/>
      <c r="QMZ32" s="1329"/>
      <c r="QNA32" s="1329"/>
      <c r="QNB32" s="1329"/>
      <c r="QNC32" s="1329"/>
      <c r="QND32" s="1329"/>
      <c r="QNE32" s="1329"/>
      <c r="QNF32" s="1329"/>
      <c r="QNG32" s="1329"/>
      <c r="QNH32" s="1329"/>
      <c r="QNI32" s="1329"/>
      <c r="QNJ32" s="1329"/>
      <c r="QNK32" s="1329"/>
      <c r="QNL32" s="1329"/>
      <c r="QNM32" s="1329"/>
      <c r="QNN32" s="1329"/>
      <c r="QNO32" s="1329"/>
      <c r="QNP32" s="1329"/>
      <c r="QNQ32" s="1329"/>
      <c r="QNR32" s="1329"/>
      <c r="QNS32" s="1329"/>
      <c r="QNT32" s="1329"/>
      <c r="QNU32" s="1329"/>
      <c r="QNV32" s="1329"/>
      <c r="QNW32" s="1329"/>
      <c r="QNX32" s="1329"/>
      <c r="QNY32" s="1329"/>
      <c r="QNZ32" s="1329"/>
      <c r="QOA32" s="1329"/>
      <c r="QOB32" s="1329"/>
      <c r="QOC32" s="1329"/>
      <c r="QOD32" s="1329"/>
      <c r="QOE32" s="1329"/>
      <c r="QOF32" s="1329"/>
      <c r="QOG32" s="1329"/>
      <c r="QOH32" s="1329"/>
      <c r="QOI32" s="1329"/>
      <c r="QOJ32" s="1329"/>
      <c r="QOK32" s="1329"/>
      <c r="QOL32" s="1329"/>
      <c r="QOM32" s="1329"/>
      <c r="QON32" s="1329"/>
      <c r="QOO32" s="1329"/>
      <c r="QOP32" s="1329"/>
      <c r="QOQ32" s="1329"/>
      <c r="QOR32" s="1329"/>
      <c r="QOS32" s="1329"/>
      <c r="QOT32" s="1329"/>
      <c r="QOU32" s="1329"/>
      <c r="QOV32" s="1329"/>
      <c r="QOW32" s="1329"/>
      <c r="QOX32" s="1329"/>
      <c r="QOY32" s="1329"/>
      <c r="QOZ32" s="1329"/>
      <c r="QPA32" s="1329"/>
      <c r="QPB32" s="1329"/>
      <c r="QPC32" s="1329"/>
      <c r="QPD32" s="1329"/>
      <c r="QPE32" s="1329"/>
      <c r="QPF32" s="1329"/>
      <c r="QPG32" s="1329"/>
      <c r="QPH32" s="1329"/>
      <c r="QPI32" s="1329"/>
      <c r="QPJ32" s="1329"/>
      <c r="QPK32" s="1329"/>
      <c r="QPL32" s="1329"/>
      <c r="QPM32" s="1329"/>
      <c r="QPN32" s="1329"/>
      <c r="QPO32" s="1329"/>
      <c r="QPP32" s="1329"/>
      <c r="QPQ32" s="1329"/>
      <c r="QPR32" s="1329"/>
      <c r="QPS32" s="1329"/>
      <c r="QPT32" s="1329"/>
      <c r="QPU32" s="1329"/>
      <c r="QPV32" s="1329"/>
      <c r="QPW32" s="1329"/>
      <c r="QPX32" s="1329"/>
      <c r="QPY32" s="1329"/>
      <c r="QPZ32" s="1329"/>
      <c r="QQA32" s="1329"/>
      <c r="QQB32" s="1329"/>
      <c r="QQC32" s="1329"/>
      <c r="QQD32" s="1329"/>
      <c r="QQE32" s="1329"/>
      <c r="QQF32" s="1329"/>
      <c r="QQG32" s="1329"/>
      <c r="QQH32" s="1329"/>
      <c r="QQI32" s="1329"/>
      <c r="QQJ32" s="1329"/>
      <c r="QQK32" s="1329"/>
      <c r="QQL32" s="1329"/>
      <c r="QQM32" s="1329"/>
      <c r="QQN32" s="1329"/>
      <c r="QQO32" s="1329"/>
      <c r="QQP32" s="1329"/>
      <c r="QQQ32" s="1329"/>
      <c r="QQR32" s="1329"/>
      <c r="QQS32" s="1329"/>
      <c r="QQT32" s="1329"/>
      <c r="QQU32" s="1329"/>
      <c r="QQV32" s="1329"/>
      <c r="QQW32" s="1329"/>
      <c r="QQX32" s="1329"/>
      <c r="QQY32" s="1329"/>
      <c r="QQZ32" s="1329"/>
      <c r="QRA32" s="1329"/>
      <c r="QRB32" s="1329"/>
      <c r="QRC32" s="1329"/>
      <c r="QRD32" s="1329"/>
      <c r="QRE32" s="1329"/>
      <c r="QRF32" s="1329"/>
      <c r="QRG32" s="1329"/>
      <c r="QRH32" s="1329"/>
      <c r="QRI32" s="1329"/>
      <c r="QRJ32" s="1329"/>
      <c r="QRK32" s="1329"/>
      <c r="QRL32" s="1329"/>
      <c r="QRM32" s="1329"/>
      <c r="QRN32" s="1329"/>
      <c r="QRO32" s="1329"/>
      <c r="QRP32" s="1329"/>
      <c r="QRQ32" s="1329"/>
      <c r="QRR32" s="1329"/>
      <c r="QRS32" s="1329"/>
      <c r="QRT32" s="1329"/>
      <c r="QRU32" s="1329"/>
      <c r="QRV32" s="1329"/>
      <c r="QRW32" s="1329"/>
      <c r="QRX32" s="1329"/>
      <c r="QRY32" s="1329"/>
      <c r="QRZ32" s="1329"/>
      <c r="QSA32" s="1329"/>
      <c r="QSB32" s="1329"/>
      <c r="QSC32" s="1329"/>
      <c r="QSD32" s="1329"/>
      <c r="QSE32" s="1329"/>
      <c r="QSF32" s="1329"/>
      <c r="QSG32" s="1329"/>
      <c r="QSH32" s="1329"/>
      <c r="QSI32" s="1329"/>
      <c r="QSJ32" s="1329"/>
      <c r="QSK32" s="1329"/>
      <c r="QSL32" s="1329"/>
      <c r="QSM32" s="1329"/>
      <c r="QSN32" s="1329"/>
      <c r="QSO32" s="1329"/>
      <c r="QSP32" s="1329"/>
      <c r="QSQ32" s="1329"/>
      <c r="QSR32" s="1329"/>
      <c r="QSS32" s="1329"/>
      <c r="QST32" s="1329"/>
      <c r="QSU32" s="1329"/>
      <c r="QSV32" s="1329"/>
      <c r="QSW32" s="1329"/>
      <c r="QSX32" s="1329"/>
      <c r="QSY32" s="1329"/>
      <c r="QSZ32" s="1329"/>
      <c r="QTA32" s="1329"/>
      <c r="QTB32" s="1329"/>
      <c r="QTC32" s="1329"/>
      <c r="QTD32" s="1329"/>
      <c r="QTE32" s="1329"/>
      <c r="QTF32" s="1329"/>
      <c r="QTG32" s="1329"/>
      <c r="QTH32" s="1329"/>
      <c r="QTI32" s="1329"/>
      <c r="QTJ32" s="1329"/>
      <c r="QTK32" s="1329"/>
      <c r="QTL32" s="1329"/>
      <c r="QTM32" s="1329"/>
      <c r="QTN32" s="1329"/>
      <c r="QTO32" s="1329"/>
      <c r="QTP32" s="1329"/>
      <c r="QTQ32" s="1329"/>
      <c r="QTR32" s="1329"/>
      <c r="QTS32" s="1329"/>
      <c r="QTT32" s="1329"/>
      <c r="QTU32" s="1329"/>
      <c r="QTV32" s="1329"/>
      <c r="QTW32" s="1329"/>
      <c r="QTX32" s="1329"/>
      <c r="QTY32" s="1329"/>
      <c r="QTZ32" s="1329"/>
      <c r="QUA32" s="1329"/>
      <c r="QUB32" s="1329"/>
      <c r="QUC32" s="1329"/>
      <c r="QUD32" s="1329"/>
      <c r="QUE32" s="1329"/>
      <c r="QUF32" s="1329"/>
      <c r="QUG32" s="1329"/>
      <c r="QUH32" s="1329"/>
      <c r="QUI32" s="1329"/>
      <c r="QUJ32" s="1329"/>
      <c r="QUK32" s="1329"/>
      <c r="QUL32" s="1329"/>
      <c r="QUM32" s="1329"/>
      <c r="QUN32" s="1329"/>
      <c r="QUO32" s="1329"/>
      <c r="QUP32" s="1329"/>
      <c r="QUQ32" s="1329"/>
      <c r="QUR32" s="1329"/>
      <c r="QUS32" s="1329"/>
      <c r="QUT32" s="1329"/>
      <c r="QUU32" s="1329"/>
      <c r="QUV32" s="1329"/>
      <c r="QUW32" s="1329"/>
      <c r="QUX32" s="1329"/>
      <c r="QUY32" s="1329"/>
      <c r="QUZ32" s="1329"/>
      <c r="QVA32" s="1329"/>
      <c r="QVB32" s="1329"/>
      <c r="QVC32" s="1329"/>
      <c r="QVD32" s="1329"/>
      <c r="QVE32" s="1329"/>
      <c r="QVF32" s="1329"/>
      <c r="QVG32" s="1329"/>
      <c r="QVH32" s="1329"/>
      <c r="QVI32" s="1329"/>
      <c r="QVJ32" s="1329"/>
      <c r="QVK32" s="1329"/>
      <c r="QVL32" s="1329"/>
      <c r="QVM32" s="1329"/>
      <c r="QVN32" s="1329"/>
      <c r="QVO32" s="1329"/>
      <c r="QVP32" s="1329"/>
      <c r="QVQ32" s="1329"/>
      <c r="QVR32" s="1329"/>
      <c r="QVS32" s="1329"/>
      <c r="QVT32" s="1329"/>
      <c r="QVU32" s="1329"/>
      <c r="QVV32" s="1329"/>
      <c r="QVW32" s="1329"/>
      <c r="QVX32" s="1329"/>
      <c r="QVY32" s="1329"/>
      <c r="QVZ32" s="1329"/>
      <c r="QWA32" s="1329"/>
      <c r="QWB32" s="1329"/>
      <c r="QWC32" s="1329"/>
      <c r="QWD32" s="1329"/>
      <c r="QWE32" s="1329"/>
      <c r="QWF32" s="1329"/>
      <c r="QWG32" s="1329"/>
      <c r="QWH32" s="1329"/>
      <c r="QWI32" s="1329"/>
      <c r="QWJ32" s="1329"/>
      <c r="QWK32" s="1329"/>
      <c r="QWL32" s="1329"/>
      <c r="QWM32" s="1329"/>
      <c r="QWN32" s="1329"/>
      <c r="QWO32" s="1329"/>
      <c r="QWP32" s="1329"/>
      <c r="QWQ32" s="1329"/>
      <c r="QWR32" s="1329"/>
      <c r="QWS32" s="1329"/>
      <c r="QWT32" s="1329"/>
      <c r="QWU32" s="1329"/>
      <c r="QWV32" s="1329"/>
      <c r="QWW32" s="1329"/>
      <c r="QWX32" s="1329"/>
      <c r="QWY32" s="1329"/>
      <c r="QWZ32" s="1329"/>
      <c r="QXA32" s="1329"/>
      <c r="QXB32" s="1329"/>
      <c r="QXC32" s="1329"/>
      <c r="QXD32" s="1329"/>
      <c r="QXE32" s="1329"/>
      <c r="QXF32" s="1329"/>
      <c r="QXG32" s="1329"/>
      <c r="QXH32" s="1329"/>
      <c r="QXI32" s="1329"/>
      <c r="QXJ32" s="1329"/>
      <c r="QXK32" s="1329"/>
      <c r="QXL32" s="1329"/>
      <c r="QXM32" s="1329"/>
      <c r="QXN32" s="1329"/>
      <c r="QXO32" s="1329"/>
      <c r="QXP32" s="1329"/>
      <c r="QXQ32" s="1329"/>
      <c r="QXR32" s="1329"/>
      <c r="QXS32" s="1329"/>
      <c r="QXT32" s="1329"/>
      <c r="QXU32" s="1329"/>
      <c r="QXV32" s="1329"/>
      <c r="QXW32" s="1329"/>
      <c r="QXX32" s="1329"/>
      <c r="QXY32" s="1329"/>
      <c r="QXZ32" s="1329"/>
      <c r="QYA32" s="1329"/>
      <c r="QYB32" s="1329"/>
      <c r="QYC32" s="1329"/>
      <c r="QYD32" s="1329"/>
      <c r="QYE32" s="1329"/>
      <c r="QYF32" s="1329"/>
      <c r="QYG32" s="1329"/>
      <c r="QYH32" s="1329"/>
      <c r="QYI32" s="1329"/>
      <c r="QYJ32" s="1329"/>
      <c r="QYK32" s="1329"/>
      <c r="QYL32" s="1329"/>
      <c r="QYM32" s="1329"/>
      <c r="QYN32" s="1329"/>
      <c r="QYO32" s="1329"/>
      <c r="QYP32" s="1329"/>
      <c r="QYQ32" s="1329"/>
      <c r="QYR32" s="1329"/>
      <c r="QYS32" s="1329"/>
      <c r="QYT32" s="1329"/>
      <c r="QYU32" s="1329"/>
      <c r="QYV32" s="1329"/>
      <c r="QYW32" s="1329"/>
      <c r="QYX32" s="1329"/>
      <c r="QYY32" s="1329"/>
      <c r="QYZ32" s="1329"/>
      <c r="QZA32" s="1329"/>
      <c r="QZB32" s="1329"/>
      <c r="QZC32" s="1329"/>
      <c r="QZD32" s="1329"/>
      <c r="QZE32" s="1329"/>
      <c r="QZF32" s="1329"/>
      <c r="QZG32" s="1329"/>
      <c r="QZH32" s="1329"/>
      <c r="QZI32" s="1329"/>
      <c r="QZJ32" s="1329"/>
      <c r="QZK32" s="1329"/>
      <c r="QZL32" s="1329"/>
      <c r="QZM32" s="1329"/>
      <c r="QZN32" s="1329"/>
      <c r="QZO32" s="1329"/>
      <c r="QZP32" s="1329"/>
      <c r="QZQ32" s="1329"/>
      <c r="QZR32" s="1329"/>
      <c r="QZS32" s="1329"/>
      <c r="QZT32" s="1329"/>
      <c r="QZU32" s="1329"/>
      <c r="QZV32" s="1329"/>
      <c r="QZW32" s="1329"/>
      <c r="QZX32" s="1329"/>
      <c r="QZY32" s="1329"/>
      <c r="QZZ32" s="1329"/>
      <c r="RAA32" s="1329"/>
      <c r="RAB32" s="1329"/>
      <c r="RAC32" s="1329"/>
      <c r="RAD32" s="1329"/>
      <c r="RAE32" s="1329"/>
      <c r="RAF32" s="1329"/>
      <c r="RAG32" s="1329"/>
      <c r="RAH32" s="1329"/>
      <c r="RAI32" s="1329"/>
      <c r="RAJ32" s="1329"/>
      <c r="RAK32" s="1329"/>
      <c r="RAL32" s="1329"/>
      <c r="RAM32" s="1329"/>
      <c r="RAN32" s="1329"/>
      <c r="RAO32" s="1329"/>
      <c r="RAP32" s="1329"/>
      <c r="RAQ32" s="1329"/>
      <c r="RAR32" s="1329"/>
      <c r="RAS32" s="1329"/>
      <c r="RAT32" s="1329"/>
      <c r="RAU32" s="1329"/>
      <c r="RAV32" s="1329"/>
      <c r="RAW32" s="1329"/>
      <c r="RAX32" s="1329"/>
      <c r="RAY32" s="1329"/>
      <c r="RAZ32" s="1329"/>
      <c r="RBA32" s="1329"/>
      <c r="RBB32" s="1329"/>
      <c r="RBC32" s="1329"/>
      <c r="RBD32" s="1329"/>
      <c r="RBE32" s="1329"/>
      <c r="RBF32" s="1329"/>
      <c r="RBG32" s="1329"/>
      <c r="RBH32" s="1329"/>
      <c r="RBI32" s="1329"/>
      <c r="RBJ32" s="1329"/>
      <c r="RBK32" s="1329"/>
      <c r="RBL32" s="1329"/>
      <c r="RBM32" s="1329"/>
      <c r="RBN32" s="1329"/>
      <c r="RBO32" s="1329"/>
      <c r="RBP32" s="1329"/>
      <c r="RBQ32" s="1329"/>
      <c r="RBR32" s="1329"/>
      <c r="RBS32" s="1329"/>
      <c r="RBT32" s="1329"/>
      <c r="RBU32" s="1329"/>
      <c r="RBV32" s="1329"/>
      <c r="RBW32" s="1329"/>
      <c r="RBX32" s="1329"/>
      <c r="RBY32" s="1329"/>
      <c r="RBZ32" s="1329"/>
      <c r="RCA32" s="1329"/>
      <c r="RCB32" s="1329"/>
      <c r="RCC32" s="1329"/>
      <c r="RCD32" s="1329"/>
      <c r="RCE32" s="1329"/>
      <c r="RCF32" s="1329"/>
      <c r="RCG32" s="1329"/>
      <c r="RCH32" s="1329"/>
      <c r="RCI32" s="1329"/>
      <c r="RCJ32" s="1329"/>
      <c r="RCK32" s="1329"/>
      <c r="RCL32" s="1329"/>
      <c r="RCM32" s="1329"/>
      <c r="RCN32" s="1329"/>
      <c r="RCO32" s="1329"/>
      <c r="RCP32" s="1329"/>
      <c r="RCQ32" s="1329"/>
      <c r="RCR32" s="1329"/>
      <c r="RCS32" s="1329"/>
      <c r="RCT32" s="1329"/>
      <c r="RCU32" s="1329"/>
      <c r="RCV32" s="1329"/>
      <c r="RCW32" s="1329"/>
      <c r="RCX32" s="1329"/>
      <c r="RCY32" s="1329"/>
      <c r="RCZ32" s="1329"/>
      <c r="RDA32" s="1329"/>
      <c r="RDB32" s="1329"/>
      <c r="RDC32" s="1329"/>
      <c r="RDD32" s="1329"/>
      <c r="RDE32" s="1329"/>
      <c r="RDF32" s="1329"/>
      <c r="RDG32" s="1329"/>
      <c r="RDH32" s="1329"/>
      <c r="RDI32" s="1329"/>
      <c r="RDJ32" s="1329"/>
      <c r="RDK32" s="1329"/>
      <c r="RDL32" s="1329"/>
      <c r="RDM32" s="1329"/>
      <c r="RDN32" s="1329"/>
      <c r="RDO32" s="1329"/>
      <c r="RDP32" s="1329"/>
      <c r="RDQ32" s="1329"/>
      <c r="RDR32" s="1329"/>
      <c r="RDS32" s="1329"/>
      <c r="RDT32" s="1329"/>
      <c r="RDU32" s="1329"/>
      <c r="RDV32" s="1329"/>
      <c r="RDW32" s="1329"/>
      <c r="RDX32" s="1329"/>
      <c r="RDY32" s="1329"/>
      <c r="RDZ32" s="1329"/>
      <c r="REA32" s="1329"/>
      <c r="REB32" s="1329"/>
      <c r="REC32" s="1329"/>
      <c r="RED32" s="1329"/>
      <c r="REE32" s="1329"/>
      <c r="REF32" s="1329"/>
      <c r="REG32" s="1329"/>
      <c r="REH32" s="1329"/>
      <c r="REI32" s="1329"/>
      <c r="REJ32" s="1329"/>
      <c r="REK32" s="1329"/>
      <c r="REL32" s="1329"/>
      <c r="REM32" s="1329"/>
      <c r="REN32" s="1329"/>
      <c r="REO32" s="1329"/>
      <c r="REP32" s="1329"/>
      <c r="REQ32" s="1329"/>
      <c r="RER32" s="1329"/>
      <c r="RES32" s="1329"/>
      <c r="RET32" s="1329"/>
      <c r="REU32" s="1329"/>
      <c r="REV32" s="1329"/>
      <c r="REW32" s="1329"/>
      <c r="REX32" s="1329"/>
      <c r="REY32" s="1329"/>
      <c r="REZ32" s="1329"/>
      <c r="RFA32" s="1329"/>
      <c r="RFB32" s="1329"/>
      <c r="RFC32" s="1329"/>
      <c r="RFD32" s="1329"/>
      <c r="RFE32" s="1329"/>
      <c r="RFF32" s="1329"/>
      <c r="RFG32" s="1329"/>
      <c r="RFH32" s="1329"/>
      <c r="RFI32" s="1329"/>
      <c r="RFJ32" s="1329"/>
      <c r="RFK32" s="1329"/>
      <c r="RFL32" s="1329"/>
      <c r="RFM32" s="1329"/>
      <c r="RFN32" s="1329"/>
      <c r="RFO32" s="1329"/>
      <c r="RFP32" s="1329"/>
      <c r="RFQ32" s="1329"/>
      <c r="RFR32" s="1329"/>
      <c r="RFS32" s="1329"/>
      <c r="RFT32" s="1329"/>
      <c r="RFU32" s="1329"/>
      <c r="RFV32" s="1329"/>
      <c r="RFW32" s="1329"/>
      <c r="RFX32" s="1329"/>
      <c r="RFY32" s="1329"/>
      <c r="RFZ32" s="1329"/>
      <c r="RGA32" s="1329"/>
      <c r="RGB32" s="1329"/>
      <c r="RGC32" s="1329"/>
      <c r="RGD32" s="1329"/>
      <c r="RGE32" s="1329"/>
      <c r="RGF32" s="1329"/>
      <c r="RGG32" s="1329"/>
      <c r="RGH32" s="1329"/>
      <c r="RGI32" s="1329"/>
      <c r="RGJ32" s="1329"/>
      <c r="RGK32" s="1329"/>
      <c r="RGL32" s="1329"/>
      <c r="RGM32" s="1329"/>
      <c r="RGN32" s="1329"/>
      <c r="RGO32" s="1329"/>
      <c r="RGP32" s="1329"/>
      <c r="RGQ32" s="1329"/>
      <c r="RGR32" s="1329"/>
      <c r="RGS32" s="1329"/>
      <c r="RGT32" s="1329"/>
      <c r="RGU32" s="1329"/>
      <c r="RGV32" s="1329"/>
      <c r="RGW32" s="1329"/>
      <c r="RGX32" s="1329"/>
      <c r="RGY32" s="1329"/>
      <c r="RGZ32" s="1329"/>
      <c r="RHA32" s="1329"/>
      <c r="RHB32" s="1329"/>
      <c r="RHC32" s="1329"/>
      <c r="RHD32" s="1329"/>
      <c r="RHE32" s="1329"/>
      <c r="RHF32" s="1329"/>
      <c r="RHG32" s="1329"/>
      <c r="RHH32" s="1329"/>
      <c r="RHI32" s="1329"/>
      <c r="RHJ32" s="1329"/>
      <c r="RHK32" s="1329"/>
      <c r="RHL32" s="1329"/>
      <c r="RHM32" s="1329"/>
      <c r="RHN32" s="1329"/>
      <c r="RHO32" s="1329"/>
      <c r="RHP32" s="1329"/>
      <c r="RHQ32" s="1329"/>
      <c r="RHR32" s="1329"/>
      <c r="RHS32" s="1329"/>
      <c r="RHT32" s="1329"/>
      <c r="RHU32" s="1329"/>
      <c r="RHV32" s="1329"/>
      <c r="RHW32" s="1329"/>
      <c r="RHX32" s="1329"/>
      <c r="RHY32" s="1329"/>
      <c r="RHZ32" s="1329"/>
      <c r="RIA32" s="1329"/>
      <c r="RIB32" s="1329"/>
      <c r="RIC32" s="1329"/>
      <c r="RID32" s="1329"/>
      <c r="RIE32" s="1329"/>
      <c r="RIF32" s="1329"/>
      <c r="RIG32" s="1329"/>
      <c r="RIH32" s="1329"/>
      <c r="RII32" s="1329"/>
      <c r="RIJ32" s="1329"/>
      <c r="RIK32" s="1329"/>
      <c r="RIL32" s="1329"/>
      <c r="RIM32" s="1329"/>
      <c r="RIN32" s="1329"/>
      <c r="RIO32" s="1329"/>
      <c r="RIP32" s="1329"/>
      <c r="RIQ32" s="1329"/>
      <c r="RIR32" s="1329"/>
      <c r="RIS32" s="1329"/>
      <c r="RIT32" s="1329"/>
      <c r="RIU32" s="1329"/>
      <c r="RIV32" s="1329"/>
      <c r="RIW32" s="1329"/>
      <c r="RIX32" s="1329"/>
      <c r="RIY32" s="1329"/>
      <c r="RIZ32" s="1329"/>
      <c r="RJA32" s="1329"/>
      <c r="RJB32" s="1329"/>
      <c r="RJC32" s="1329"/>
      <c r="RJD32" s="1329"/>
      <c r="RJE32" s="1329"/>
      <c r="RJF32" s="1329"/>
      <c r="RJG32" s="1329"/>
      <c r="RJH32" s="1329"/>
      <c r="RJI32" s="1329"/>
      <c r="RJJ32" s="1329"/>
      <c r="RJK32" s="1329"/>
      <c r="RJL32" s="1329"/>
      <c r="RJM32" s="1329"/>
      <c r="RJN32" s="1329"/>
      <c r="RJO32" s="1329"/>
      <c r="RJP32" s="1329"/>
      <c r="RJQ32" s="1329"/>
      <c r="RJR32" s="1329"/>
      <c r="RJS32" s="1329"/>
      <c r="RJT32" s="1329"/>
      <c r="RJU32" s="1329"/>
      <c r="RJV32" s="1329"/>
      <c r="RJW32" s="1329"/>
      <c r="RJX32" s="1329"/>
      <c r="RJY32" s="1329"/>
      <c r="RJZ32" s="1329"/>
      <c r="RKA32" s="1329"/>
      <c r="RKB32" s="1329"/>
      <c r="RKC32" s="1329"/>
      <c r="RKD32" s="1329"/>
      <c r="RKE32" s="1329"/>
      <c r="RKF32" s="1329"/>
      <c r="RKG32" s="1329"/>
      <c r="RKH32" s="1329"/>
      <c r="RKI32" s="1329"/>
      <c r="RKJ32" s="1329"/>
      <c r="RKK32" s="1329"/>
      <c r="RKL32" s="1329"/>
      <c r="RKM32" s="1329"/>
      <c r="RKN32" s="1329"/>
      <c r="RKO32" s="1329"/>
      <c r="RKP32" s="1329"/>
      <c r="RKQ32" s="1329"/>
      <c r="RKR32" s="1329"/>
      <c r="RKS32" s="1329"/>
      <c r="RKT32" s="1329"/>
      <c r="RKU32" s="1329"/>
      <c r="RKV32" s="1329"/>
      <c r="RKW32" s="1329"/>
      <c r="RKX32" s="1329"/>
      <c r="RKY32" s="1329"/>
      <c r="RKZ32" s="1329"/>
      <c r="RLA32" s="1329"/>
      <c r="RLB32" s="1329"/>
      <c r="RLC32" s="1329"/>
      <c r="RLD32" s="1329"/>
      <c r="RLE32" s="1329"/>
      <c r="RLF32" s="1329"/>
      <c r="RLG32" s="1329"/>
      <c r="RLH32" s="1329"/>
      <c r="RLI32" s="1329"/>
      <c r="RLJ32" s="1329"/>
      <c r="RLK32" s="1329"/>
      <c r="RLL32" s="1329"/>
      <c r="RLM32" s="1329"/>
      <c r="RLN32" s="1329"/>
      <c r="RLO32" s="1329"/>
      <c r="RLP32" s="1329"/>
      <c r="RLQ32" s="1329"/>
      <c r="RLR32" s="1329"/>
      <c r="RLS32" s="1329"/>
      <c r="RLT32" s="1329"/>
      <c r="RLU32" s="1329"/>
      <c r="RLV32" s="1329"/>
      <c r="RLW32" s="1329"/>
      <c r="RLX32" s="1329"/>
      <c r="RLY32" s="1329"/>
      <c r="RLZ32" s="1329"/>
      <c r="RMA32" s="1329"/>
      <c r="RMB32" s="1329"/>
      <c r="RMC32" s="1329"/>
      <c r="RMD32" s="1329"/>
      <c r="RME32" s="1329"/>
      <c r="RMF32" s="1329"/>
      <c r="RMG32" s="1329"/>
      <c r="RMH32" s="1329"/>
      <c r="RMI32" s="1329"/>
      <c r="RMJ32" s="1329"/>
      <c r="RMK32" s="1329"/>
      <c r="RML32" s="1329"/>
      <c r="RMM32" s="1329"/>
      <c r="RMN32" s="1329"/>
      <c r="RMO32" s="1329"/>
      <c r="RMP32" s="1329"/>
      <c r="RMQ32" s="1329"/>
      <c r="RMR32" s="1329"/>
      <c r="RMS32" s="1329"/>
      <c r="RMT32" s="1329"/>
      <c r="RMU32" s="1329"/>
      <c r="RMV32" s="1329"/>
      <c r="RMW32" s="1329"/>
      <c r="RMX32" s="1329"/>
      <c r="RMY32" s="1329"/>
      <c r="RMZ32" s="1329"/>
      <c r="RNA32" s="1329"/>
      <c r="RNB32" s="1329"/>
      <c r="RNC32" s="1329"/>
      <c r="RND32" s="1329"/>
      <c r="RNE32" s="1329"/>
      <c r="RNF32" s="1329"/>
      <c r="RNG32" s="1329"/>
      <c r="RNH32" s="1329"/>
      <c r="RNI32" s="1329"/>
      <c r="RNJ32" s="1329"/>
      <c r="RNK32" s="1329"/>
      <c r="RNL32" s="1329"/>
      <c r="RNM32" s="1329"/>
      <c r="RNN32" s="1329"/>
      <c r="RNO32" s="1329"/>
      <c r="RNP32" s="1329"/>
      <c r="RNQ32" s="1329"/>
      <c r="RNR32" s="1329"/>
      <c r="RNS32" s="1329"/>
      <c r="RNT32" s="1329"/>
      <c r="RNU32" s="1329"/>
      <c r="RNV32" s="1329"/>
      <c r="RNW32" s="1329"/>
      <c r="RNX32" s="1329"/>
      <c r="RNY32" s="1329"/>
      <c r="RNZ32" s="1329"/>
      <c r="ROA32" s="1329"/>
      <c r="ROB32" s="1329"/>
      <c r="ROC32" s="1329"/>
      <c r="ROD32" s="1329"/>
      <c r="ROE32" s="1329"/>
      <c r="ROF32" s="1329"/>
      <c r="ROG32" s="1329"/>
      <c r="ROH32" s="1329"/>
      <c r="ROI32" s="1329"/>
      <c r="ROJ32" s="1329"/>
      <c r="ROK32" s="1329"/>
      <c r="ROL32" s="1329"/>
      <c r="ROM32" s="1329"/>
      <c r="RON32" s="1329"/>
      <c r="ROO32" s="1329"/>
      <c r="ROP32" s="1329"/>
      <c r="ROQ32" s="1329"/>
      <c r="ROR32" s="1329"/>
      <c r="ROS32" s="1329"/>
      <c r="ROT32" s="1329"/>
      <c r="ROU32" s="1329"/>
      <c r="ROV32" s="1329"/>
      <c r="ROW32" s="1329"/>
      <c r="ROX32" s="1329"/>
      <c r="ROY32" s="1329"/>
      <c r="ROZ32" s="1329"/>
      <c r="RPA32" s="1329"/>
      <c r="RPB32" s="1329"/>
      <c r="RPC32" s="1329"/>
      <c r="RPD32" s="1329"/>
      <c r="RPE32" s="1329"/>
      <c r="RPF32" s="1329"/>
      <c r="RPG32" s="1329"/>
      <c r="RPH32" s="1329"/>
      <c r="RPI32" s="1329"/>
      <c r="RPJ32" s="1329"/>
      <c r="RPK32" s="1329"/>
      <c r="RPL32" s="1329"/>
      <c r="RPM32" s="1329"/>
      <c r="RPN32" s="1329"/>
      <c r="RPO32" s="1329"/>
      <c r="RPP32" s="1329"/>
      <c r="RPQ32" s="1329"/>
      <c r="RPR32" s="1329"/>
      <c r="RPS32" s="1329"/>
      <c r="RPT32" s="1329"/>
      <c r="RPU32" s="1329"/>
      <c r="RPV32" s="1329"/>
      <c r="RPW32" s="1329"/>
      <c r="RPX32" s="1329"/>
      <c r="RPY32" s="1329"/>
      <c r="RPZ32" s="1329"/>
      <c r="RQA32" s="1329"/>
      <c r="RQB32" s="1329"/>
      <c r="RQC32" s="1329"/>
      <c r="RQD32" s="1329"/>
      <c r="RQE32" s="1329"/>
      <c r="RQF32" s="1329"/>
      <c r="RQG32" s="1329"/>
      <c r="RQH32" s="1329"/>
      <c r="RQI32" s="1329"/>
      <c r="RQJ32" s="1329"/>
      <c r="RQK32" s="1329"/>
      <c r="RQL32" s="1329"/>
      <c r="RQM32" s="1329"/>
      <c r="RQN32" s="1329"/>
      <c r="RQO32" s="1329"/>
      <c r="RQP32" s="1329"/>
      <c r="RQQ32" s="1329"/>
      <c r="RQR32" s="1329"/>
      <c r="RQS32" s="1329"/>
      <c r="RQT32" s="1329"/>
      <c r="RQU32" s="1329"/>
      <c r="RQV32" s="1329"/>
      <c r="RQW32" s="1329"/>
      <c r="RQX32" s="1329"/>
      <c r="RQY32" s="1329"/>
      <c r="RQZ32" s="1329"/>
      <c r="RRA32" s="1329"/>
      <c r="RRB32" s="1329"/>
      <c r="RRC32" s="1329"/>
      <c r="RRD32" s="1329"/>
      <c r="RRE32" s="1329"/>
      <c r="RRF32" s="1329"/>
      <c r="RRG32" s="1329"/>
      <c r="RRH32" s="1329"/>
      <c r="RRI32" s="1329"/>
      <c r="RRJ32" s="1329"/>
      <c r="RRK32" s="1329"/>
      <c r="RRL32" s="1329"/>
      <c r="RRM32" s="1329"/>
      <c r="RRN32" s="1329"/>
      <c r="RRO32" s="1329"/>
      <c r="RRP32" s="1329"/>
      <c r="RRQ32" s="1329"/>
      <c r="RRR32" s="1329"/>
      <c r="RRS32" s="1329"/>
      <c r="RRT32" s="1329"/>
      <c r="RRU32" s="1329"/>
      <c r="RRV32" s="1329"/>
      <c r="RRW32" s="1329"/>
      <c r="RRX32" s="1329"/>
      <c r="RRY32" s="1329"/>
      <c r="RRZ32" s="1329"/>
      <c r="RSA32" s="1329"/>
      <c r="RSB32" s="1329"/>
      <c r="RSC32" s="1329"/>
      <c r="RSD32" s="1329"/>
      <c r="RSE32" s="1329"/>
      <c r="RSF32" s="1329"/>
      <c r="RSG32" s="1329"/>
      <c r="RSH32" s="1329"/>
      <c r="RSI32" s="1329"/>
      <c r="RSJ32" s="1329"/>
      <c r="RSK32" s="1329"/>
      <c r="RSL32" s="1329"/>
      <c r="RSM32" s="1329"/>
      <c r="RSN32" s="1329"/>
      <c r="RSO32" s="1329"/>
      <c r="RSP32" s="1329"/>
      <c r="RSQ32" s="1329"/>
      <c r="RSR32" s="1329"/>
      <c r="RSS32" s="1329"/>
      <c r="RST32" s="1329"/>
      <c r="RSU32" s="1329"/>
      <c r="RSV32" s="1329"/>
      <c r="RSW32" s="1329"/>
      <c r="RSX32" s="1329"/>
      <c r="RSY32" s="1329"/>
      <c r="RSZ32" s="1329"/>
      <c r="RTA32" s="1329"/>
      <c r="RTB32" s="1329"/>
      <c r="RTC32" s="1329"/>
      <c r="RTD32" s="1329"/>
      <c r="RTE32" s="1329"/>
      <c r="RTF32" s="1329"/>
      <c r="RTG32" s="1329"/>
      <c r="RTH32" s="1329"/>
      <c r="RTI32" s="1329"/>
      <c r="RTJ32" s="1329"/>
      <c r="RTK32" s="1329"/>
      <c r="RTL32" s="1329"/>
      <c r="RTM32" s="1329"/>
      <c r="RTN32" s="1329"/>
      <c r="RTO32" s="1329"/>
      <c r="RTP32" s="1329"/>
      <c r="RTQ32" s="1329"/>
      <c r="RTR32" s="1329"/>
      <c r="RTS32" s="1329"/>
      <c r="RTT32" s="1329"/>
      <c r="RTU32" s="1329"/>
      <c r="RTV32" s="1329"/>
      <c r="RTW32" s="1329"/>
      <c r="RTX32" s="1329"/>
      <c r="RTY32" s="1329"/>
      <c r="RTZ32" s="1329"/>
      <c r="RUA32" s="1329"/>
      <c r="RUB32" s="1329"/>
      <c r="RUC32" s="1329"/>
      <c r="RUD32" s="1329"/>
      <c r="RUE32" s="1329"/>
      <c r="RUF32" s="1329"/>
      <c r="RUG32" s="1329"/>
      <c r="RUH32" s="1329"/>
      <c r="RUI32" s="1329"/>
      <c r="RUJ32" s="1329"/>
      <c r="RUK32" s="1329"/>
      <c r="RUL32" s="1329"/>
      <c r="RUM32" s="1329"/>
      <c r="RUN32" s="1329"/>
      <c r="RUO32" s="1329"/>
      <c r="RUP32" s="1329"/>
      <c r="RUQ32" s="1329"/>
      <c r="RUR32" s="1329"/>
      <c r="RUS32" s="1329"/>
      <c r="RUT32" s="1329"/>
      <c r="RUU32" s="1329"/>
      <c r="RUV32" s="1329"/>
      <c r="RUW32" s="1329"/>
      <c r="RUX32" s="1329"/>
      <c r="RUY32" s="1329"/>
      <c r="RUZ32" s="1329"/>
      <c r="RVA32" s="1329"/>
      <c r="RVB32" s="1329"/>
      <c r="RVC32" s="1329"/>
      <c r="RVD32" s="1329"/>
      <c r="RVE32" s="1329"/>
      <c r="RVF32" s="1329"/>
      <c r="RVG32" s="1329"/>
      <c r="RVH32" s="1329"/>
      <c r="RVI32" s="1329"/>
      <c r="RVJ32" s="1329"/>
      <c r="RVK32" s="1329"/>
      <c r="RVL32" s="1329"/>
      <c r="RVM32" s="1329"/>
      <c r="RVN32" s="1329"/>
      <c r="RVO32" s="1329"/>
      <c r="RVP32" s="1329"/>
      <c r="RVQ32" s="1329"/>
      <c r="RVR32" s="1329"/>
      <c r="RVS32" s="1329"/>
      <c r="RVT32" s="1329"/>
      <c r="RVU32" s="1329"/>
      <c r="RVV32" s="1329"/>
      <c r="RVW32" s="1329"/>
      <c r="RVX32" s="1329"/>
      <c r="RVY32" s="1329"/>
      <c r="RVZ32" s="1329"/>
      <c r="RWA32" s="1329"/>
      <c r="RWB32" s="1329"/>
      <c r="RWC32" s="1329"/>
      <c r="RWD32" s="1329"/>
      <c r="RWE32" s="1329"/>
      <c r="RWF32" s="1329"/>
      <c r="RWG32" s="1329"/>
      <c r="RWH32" s="1329"/>
      <c r="RWI32" s="1329"/>
      <c r="RWJ32" s="1329"/>
      <c r="RWK32" s="1329"/>
      <c r="RWL32" s="1329"/>
      <c r="RWM32" s="1329"/>
      <c r="RWN32" s="1329"/>
      <c r="RWO32" s="1329"/>
      <c r="RWP32" s="1329"/>
      <c r="RWQ32" s="1329"/>
      <c r="RWR32" s="1329"/>
      <c r="RWS32" s="1329"/>
      <c r="RWT32" s="1329"/>
      <c r="RWU32" s="1329"/>
      <c r="RWV32" s="1329"/>
      <c r="RWW32" s="1329"/>
      <c r="RWX32" s="1329"/>
      <c r="RWY32" s="1329"/>
      <c r="RWZ32" s="1329"/>
      <c r="RXA32" s="1329"/>
      <c r="RXB32" s="1329"/>
      <c r="RXC32" s="1329"/>
      <c r="RXD32" s="1329"/>
      <c r="RXE32" s="1329"/>
      <c r="RXF32" s="1329"/>
      <c r="RXG32" s="1329"/>
      <c r="RXH32" s="1329"/>
      <c r="RXI32" s="1329"/>
      <c r="RXJ32" s="1329"/>
      <c r="RXK32" s="1329"/>
      <c r="RXL32" s="1329"/>
      <c r="RXM32" s="1329"/>
      <c r="RXN32" s="1329"/>
      <c r="RXO32" s="1329"/>
      <c r="RXP32" s="1329"/>
      <c r="RXQ32" s="1329"/>
      <c r="RXR32" s="1329"/>
      <c r="RXS32" s="1329"/>
      <c r="RXT32" s="1329"/>
      <c r="RXU32" s="1329"/>
      <c r="RXV32" s="1329"/>
      <c r="RXW32" s="1329"/>
      <c r="RXX32" s="1329"/>
      <c r="RXY32" s="1329"/>
      <c r="RXZ32" s="1329"/>
      <c r="RYA32" s="1329"/>
      <c r="RYB32" s="1329"/>
      <c r="RYC32" s="1329"/>
      <c r="RYD32" s="1329"/>
      <c r="RYE32" s="1329"/>
      <c r="RYF32" s="1329"/>
      <c r="RYG32" s="1329"/>
      <c r="RYH32" s="1329"/>
      <c r="RYI32" s="1329"/>
      <c r="RYJ32" s="1329"/>
      <c r="RYK32" s="1329"/>
      <c r="RYL32" s="1329"/>
      <c r="RYM32" s="1329"/>
      <c r="RYN32" s="1329"/>
      <c r="RYO32" s="1329"/>
      <c r="RYP32" s="1329"/>
      <c r="RYQ32" s="1329"/>
      <c r="RYR32" s="1329"/>
      <c r="RYS32" s="1329"/>
      <c r="RYT32" s="1329"/>
      <c r="RYU32" s="1329"/>
      <c r="RYV32" s="1329"/>
      <c r="RYW32" s="1329"/>
      <c r="RYX32" s="1329"/>
      <c r="RYY32" s="1329"/>
      <c r="RYZ32" s="1329"/>
      <c r="RZA32" s="1329"/>
      <c r="RZB32" s="1329"/>
      <c r="RZC32" s="1329"/>
      <c r="RZD32" s="1329"/>
      <c r="RZE32" s="1329"/>
      <c r="RZF32" s="1329"/>
      <c r="RZG32" s="1329"/>
      <c r="RZH32" s="1329"/>
      <c r="RZI32" s="1329"/>
      <c r="RZJ32" s="1329"/>
      <c r="RZK32" s="1329"/>
      <c r="RZL32" s="1329"/>
      <c r="RZM32" s="1329"/>
      <c r="RZN32" s="1329"/>
      <c r="RZO32" s="1329"/>
      <c r="RZP32" s="1329"/>
      <c r="RZQ32" s="1329"/>
      <c r="RZR32" s="1329"/>
      <c r="RZS32" s="1329"/>
      <c r="RZT32" s="1329"/>
      <c r="RZU32" s="1329"/>
      <c r="RZV32" s="1329"/>
      <c r="RZW32" s="1329"/>
      <c r="RZX32" s="1329"/>
      <c r="RZY32" s="1329"/>
      <c r="RZZ32" s="1329"/>
      <c r="SAA32" s="1329"/>
      <c r="SAB32" s="1329"/>
      <c r="SAC32" s="1329"/>
      <c r="SAD32" s="1329"/>
      <c r="SAE32" s="1329"/>
      <c r="SAF32" s="1329"/>
      <c r="SAG32" s="1329"/>
      <c r="SAH32" s="1329"/>
      <c r="SAI32" s="1329"/>
      <c r="SAJ32" s="1329"/>
      <c r="SAK32" s="1329"/>
      <c r="SAL32" s="1329"/>
      <c r="SAM32" s="1329"/>
      <c r="SAN32" s="1329"/>
      <c r="SAO32" s="1329"/>
      <c r="SAP32" s="1329"/>
      <c r="SAQ32" s="1329"/>
      <c r="SAR32" s="1329"/>
      <c r="SAS32" s="1329"/>
      <c r="SAT32" s="1329"/>
      <c r="SAU32" s="1329"/>
      <c r="SAV32" s="1329"/>
      <c r="SAW32" s="1329"/>
      <c r="SAX32" s="1329"/>
      <c r="SAY32" s="1329"/>
      <c r="SAZ32" s="1329"/>
      <c r="SBA32" s="1329"/>
      <c r="SBB32" s="1329"/>
      <c r="SBC32" s="1329"/>
      <c r="SBD32" s="1329"/>
      <c r="SBE32" s="1329"/>
      <c r="SBF32" s="1329"/>
      <c r="SBG32" s="1329"/>
      <c r="SBH32" s="1329"/>
      <c r="SBI32" s="1329"/>
      <c r="SBJ32" s="1329"/>
      <c r="SBK32" s="1329"/>
      <c r="SBL32" s="1329"/>
      <c r="SBM32" s="1329"/>
      <c r="SBN32" s="1329"/>
      <c r="SBO32" s="1329"/>
      <c r="SBP32" s="1329"/>
      <c r="SBQ32" s="1329"/>
      <c r="SBR32" s="1329"/>
      <c r="SBS32" s="1329"/>
      <c r="SBT32" s="1329"/>
      <c r="SBU32" s="1329"/>
      <c r="SBV32" s="1329"/>
      <c r="SBW32" s="1329"/>
      <c r="SBX32" s="1329"/>
      <c r="SBY32" s="1329"/>
      <c r="SBZ32" s="1329"/>
      <c r="SCA32" s="1329"/>
      <c r="SCB32" s="1329"/>
      <c r="SCC32" s="1329"/>
      <c r="SCD32" s="1329"/>
      <c r="SCE32" s="1329"/>
      <c r="SCF32" s="1329"/>
      <c r="SCG32" s="1329"/>
      <c r="SCH32" s="1329"/>
      <c r="SCI32" s="1329"/>
      <c r="SCJ32" s="1329"/>
      <c r="SCK32" s="1329"/>
      <c r="SCL32" s="1329"/>
      <c r="SCM32" s="1329"/>
      <c r="SCN32" s="1329"/>
      <c r="SCO32" s="1329"/>
      <c r="SCP32" s="1329"/>
      <c r="SCQ32" s="1329"/>
      <c r="SCR32" s="1329"/>
      <c r="SCS32" s="1329"/>
      <c r="SCT32" s="1329"/>
      <c r="SCU32" s="1329"/>
      <c r="SCV32" s="1329"/>
      <c r="SCW32" s="1329"/>
      <c r="SCX32" s="1329"/>
      <c r="SCY32" s="1329"/>
      <c r="SCZ32" s="1329"/>
      <c r="SDA32" s="1329"/>
      <c r="SDB32" s="1329"/>
      <c r="SDC32" s="1329"/>
      <c r="SDD32" s="1329"/>
      <c r="SDE32" s="1329"/>
      <c r="SDF32" s="1329"/>
      <c r="SDG32" s="1329"/>
      <c r="SDH32" s="1329"/>
      <c r="SDI32" s="1329"/>
      <c r="SDJ32" s="1329"/>
      <c r="SDK32" s="1329"/>
      <c r="SDL32" s="1329"/>
      <c r="SDM32" s="1329"/>
      <c r="SDN32" s="1329"/>
      <c r="SDO32" s="1329"/>
      <c r="SDP32" s="1329"/>
      <c r="SDQ32" s="1329"/>
      <c r="SDR32" s="1329"/>
      <c r="SDS32" s="1329"/>
      <c r="SDT32" s="1329"/>
      <c r="SDU32" s="1329"/>
      <c r="SDV32" s="1329"/>
      <c r="SDW32" s="1329"/>
      <c r="SDX32" s="1329"/>
      <c r="SDY32" s="1329"/>
      <c r="SDZ32" s="1329"/>
      <c r="SEA32" s="1329"/>
      <c r="SEB32" s="1329"/>
      <c r="SEC32" s="1329"/>
      <c r="SED32" s="1329"/>
      <c r="SEE32" s="1329"/>
      <c r="SEF32" s="1329"/>
      <c r="SEG32" s="1329"/>
      <c r="SEH32" s="1329"/>
      <c r="SEI32" s="1329"/>
      <c r="SEJ32" s="1329"/>
      <c r="SEK32" s="1329"/>
      <c r="SEL32" s="1329"/>
      <c r="SEM32" s="1329"/>
      <c r="SEN32" s="1329"/>
      <c r="SEO32" s="1329"/>
      <c r="SEP32" s="1329"/>
      <c r="SEQ32" s="1329"/>
      <c r="SER32" s="1329"/>
      <c r="SES32" s="1329"/>
      <c r="SET32" s="1329"/>
      <c r="SEU32" s="1329"/>
      <c r="SEV32" s="1329"/>
      <c r="SEW32" s="1329"/>
      <c r="SEX32" s="1329"/>
      <c r="SEY32" s="1329"/>
      <c r="SEZ32" s="1329"/>
      <c r="SFA32" s="1329"/>
      <c r="SFB32" s="1329"/>
      <c r="SFC32" s="1329"/>
      <c r="SFD32" s="1329"/>
      <c r="SFE32" s="1329"/>
      <c r="SFF32" s="1329"/>
      <c r="SFG32" s="1329"/>
      <c r="SFH32" s="1329"/>
      <c r="SFI32" s="1329"/>
      <c r="SFJ32" s="1329"/>
      <c r="SFK32" s="1329"/>
      <c r="SFL32" s="1329"/>
      <c r="SFM32" s="1329"/>
      <c r="SFN32" s="1329"/>
      <c r="SFO32" s="1329"/>
      <c r="SFP32" s="1329"/>
      <c r="SFQ32" s="1329"/>
      <c r="SFR32" s="1329"/>
      <c r="SFS32" s="1329"/>
      <c r="SFT32" s="1329"/>
      <c r="SFU32" s="1329"/>
      <c r="SFV32" s="1329"/>
      <c r="SFW32" s="1329"/>
      <c r="SFX32" s="1329"/>
      <c r="SFY32" s="1329"/>
      <c r="SFZ32" s="1329"/>
      <c r="SGA32" s="1329"/>
      <c r="SGB32" s="1329"/>
      <c r="SGC32" s="1329"/>
      <c r="SGD32" s="1329"/>
      <c r="SGE32" s="1329"/>
      <c r="SGF32" s="1329"/>
      <c r="SGG32" s="1329"/>
      <c r="SGH32" s="1329"/>
      <c r="SGI32" s="1329"/>
      <c r="SGJ32" s="1329"/>
      <c r="SGK32" s="1329"/>
      <c r="SGL32" s="1329"/>
      <c r="SGM32" s="1329"/>
      <c r="SGN32" s="1329"/>
      <c r="SGO32" s="1329"/>
      <c r="SGP32" s="1329"/>
      <c r="SGQ32" s="1329"/>
      <c r="SGR32" s="1329"/>
      <c r="SGS32" s="1329"/>
      <c r="SGT32" s="1329"/>
      <c r="SGU32" s="1329"/>
      <c r="SGV32" s="1329"/>
      <c r="SGW32" s="1329"/>
      <c r="SGX32" s="1329"/>
      <c r="SGY32" s="1329"/>
      <c r="SGZ32" s="1329"/>
      <c r="SHA32" s="1329"/>
      <c r="SHB32" s="1329"/>
      <c r="SHC32" s="1329"/>
      <c r="SHD32" s="1329"/>
      <c r="SHE32" s="1329"/>
      <c r="SHF32" s="1329"/>
      <c r="SHG32" s="1329"/>
      <c r="SHH32" s="1329"/>
      <c r="SHI32" s="1329"/>
      <c r="SHJ32" s="1329"/>
      <c r="SHK32" s="1329"/>
      <c r="SHL32" s="1329"/>
      <c r="SHM32" s="1329"/>
      <c r="SHN32" s="1329"/>
      <c r="SHO32" s="1329"/>
      <c r="SHP32" s="1329"/>
      <c r="SHQ32" s="1329"/>
      <c r="SHR32" s="1329"/>
      <c r="SHS32" s="1329"/>
      <c r="SHT32" s="1329"/>
      <c r="SHU32" s="1329"/>
      <c r="SHV32" s="1329"/>
      <c r="SHW32" s="1329"/>
      <c r="SHX32" s="1329"/>
      <c r="SHY32" s="1329"/>
      <c r="SHZ32" s="1329"/>
      <c r="SIA32" s="1329"/>
      <c r="SIB32" s="1329"/>
      <c r="SIC32" s="1329"/>
      <c r="SID32" s="1329"/>
      <c r="SIE32" s="1329"/>
      <c r="SIF32" s="1329"/>
      <c r="SIG32" s="1329"/>
      <c r="SIH32" s="1329"/>
      <c r="SII32" s="1329"/>
      <c r="SIJ32" s="1329"/>
      <c r="SIK32" s="1329"/>
      <c r="SIL32" s="1329"/>
      <c r="SIM32" s="1329"/>
      <c r="SIN32" s="1329"/>
      <c r="SIO32" s="1329"/>
      <c r="SIP32" s="1329"/>
      <c r="SIQ32" s="1329"/>
      <c r="SIR32" s="1329"/>
      <c r="SIS32" s="1329"/>
      <c r="SIT32" s="1329"/>
      <c r="SIU32" s="1329"/>
      <c r="SIV32" s="1329"/>
      <c r="SIW32" s="1329"/>
      <c r="SIX32" s="1329"/>
      <c r="SIY32" s="1329"/>
      <c r="SIZ32" s="1329"/>
      <c r="SJA32" s="1329"/>
      <c r="SJB32" s="1329"/>
      <c r="SJC32" s="1329"/>
      <c r="SJD32" s="1329"/>
      <c r="SJE32" s="1329"/>
      <c r="SJF32" s="1329"/>
      <c r="SJG32" s="1329"/>
      <c r="SJH32" s="1329"/>
      <c r="SJI32" s="1329"/>
      <c r="SJJ32" s="1329"/>
      <c r="SJK32" s="1329"/>
      <c r="SJL32" s="1329"/>
      <c r="SJM32" s="1329"/>
      <c r="SJN32" s="1329"/>
      <c r="SJO32" s="1329"/>
      <c r="SJP32" s="1329"/>
      <c r="SJQ32" s="1329"/>
      <c r="SJR32" s="1329"/>
      <c r="SJS32" s="1329"/>
      <c r="SJT32" s="1329"/>
      <c r="SJU32" s="1329"/>
      <c r="SJV32" s="1329"/>
      <c r="SJW32" s="1329"/>
      <c r="SJX32" s="1329"/>
      <c r="SJY32" s="1329"/>
      <c r="SJZ32" s="1329"/>
      <c r="SKA32" s="1329"/>
      <c r="SKB32" s="1329"/>
      <c r="SKC32" s="1329"/>
      <c r="SKD32" s="1329"/>
      <c r="SKE32" s="1329"/>
      <c r="SKF32" s="1329"/>
      <c r="SKG32" s="1329"/>
      <c r="SKH32" s="1329"/>
      <c r="SKI32" s="1329"/>
      <c r="SKJ32" s="1329"/>
      <c r="SKK32" s="1329"/>
      <c r="SKL32" s="1329"/>
      <c r="SKM32" s="1329"/>
      <c r="SKN32" s="1329"/>
      <c r="SKO32" s="1329"/>
      <c r="SKP32" s="1329"/>
      <c r="SKQ32" s="1329"/>
      <c r="SKR32" s="1329"/>
      <c r="SKS32" s="1329"/>
      <c r="SKT32" s="1329"/>
      <c r="SKU32" s="1329"/>
      <c r="SKV32" s="1329"/>
      <c r="SKW32" s="1329"/>
      <c r="SKX32" s="1329"/>
      <c r="SKY32" s="1329"/>
      <c r="SKZ32" s="1329"/>
      <c r="SLA32" s="1329"/>
      <c r="SLB32" s="1329"/>
      <c r="SLC32" s="1329"/>
      <c r="SLD32" s="1329"/>
      <c r="SLE32" s="1329"/>
      <c r="SLF32" s="1329"/>
      <c r="SLG32" s="1329"/>
      <c r="SLH32" s="1329"/>
      <c r="SLI32" s="1329"/>
      <c r="SLJ32" s="1329"/>
      <c r="SLK32" s="1329"/>
      <c r="SLL32" s="1329"/>
      <c r="SLM32" s="1329"/>
      <c r="SLN32" s="1329"/>
      <c r="SLO32" s="1329"/>
      <c r="SLP32" s="1329"/>
      <c r="SLQ32" s="1329"/>
      <c r="SLR32" s="1329"/>
      <c r="SLS32" s="1329"/>
      <c r="SLT32" s="1329"/>
      <c r="SLU32" s="1329"/>
      <c r="SLV32" s="1329"/>
      <c r="SLW32" s="1329"/>
      <c r="SLX32" s="1329"/>
      <c r="SLY32" s="1329"/>
      <c r="SLZ32" s="1329"/>
      <c r="SMA32" s="1329"/>
      <c r="SMB32" s="1329"/>
      <c r="SMC32" s="1329"/>
      <c r="SMD32" s="1329"/>
      <c r="SME32" s="1329"/>
      <c r="SMF32" s="1329"/>
      <c r="SMG32" s="1329"/>
      <c r="SMH32" s="1329"/>
      <c r="SMI32" s="1329"/>
      <c r="SMJ32" s="1329"/>
      <c r="SMK32" s="1329"/>
      <c r="SML32" s="1329"/>
      <c r="SMM32" s="1329"/>
      <c r="SMN32" s="1329"/>
      <c r="SMO32" s="1329"/>
      <c r="SMP32" s="1329"/>
      <c r="SMQ32" s="1329"/>
      <c r="SMR32" s="1329"/>
      <c r="SMS32" s="1329"/>
      <c r="SMT32" s="1329"/>
      <c r="SMU32" s="1329"/>
      <c r="SMV32" s="1329"/>
      <c r="SMW32" s="1329"/>
      <c r="SMX32" s="1329"/>
      <c r="SMY32" s="1329"/>
      <c r="SMZ32" s="1329"/>
      <c r="SNA32" s="1329"/>
      <c r="SNB32" s="1329"/>
      <c r="SNC32" s="1329"/>
      <c r="SND32" s="1329"/>
      <c r="SNE32" s="1329"/>
      <c r="SNF32" s="1329"/>
      <c r="SNG32" s="1329"/>
      <c r="SNH32" s="1329"/>
      <c r="SNI32" s="1329"/>
      <c r="SNJ32" s="1329"/>
      <c r="SNK32" s="1329"/>
      <c r="SNL32" s="1329"/>
      <c r="SNM32" s="1329"/>
      <c r="SNN32" s="1329"/>
      <c r="SNO32" s="1329"/>
      <c r="SNP32" s="1329"/>
      <c r="SNQ32" s="1329"/>
      <c r="SNR32" s="1329"/>
      <c r="SNS32" s="1329"/>
      <c r="SNT32" s="1329"/>
      <c r="SNU32" s="1329"/>
      <c r="SNV32" s="1329"/>
      <c r="SNW32" s="1329"/>
      <c r="SNX32" s="1329"/>
      <c r="SNY32" s="1329"/>
      <c r="SNZ32" s="1329"/>
      <c r="SOA32" s="1329"/>
      <c r="SOB32" s="1329"/>
      <c r="SOC32" s="1329"/>
      <c r="SOD32" s="1329"/>
      <c r="SOE32" s="1329"/>
      <c r="SOF32" s="1329"/>
      <c r="SOG32" s="1329"/>
      <c r="SOH32" s="1329"/>
      <c r="SOI32" s="1329"/>
      <c r="SOJ32" s="1329"/>
      <c r="SOK32" s="1329"/>
      <c r="SOL32" s="1329"/>
      <c r="SOM32" s="1329"/>
      <c r="SON32" s="1329"/>
      <c r="SOO32" s="1329"/>
      <c r="SOP32" s="1329"/>
      <c r="SOQ32" s="1329"/>
      <c r="SOR32" s="1329"/>
      <c r="SOS32" s="1329"/>
      <c r="SOT32" s="1329"/>
      <c r="SOU32" s="1329"/>
      <c r="SOV32" s="1329"/>
      <c r="SOW32" s="1329"/>
      <c r="SOX32" s="1329"/>
      <c r="SOY32" s="1329"/>
      <c r="SOZ32" s="1329"/>
      <c r="SPA32" s="1329"/>
      <c r="SPB32" s="1329"/>
      <c r="SPC32" s="1329"/>
      <c r="SPD32" s="1329"/>
      <c r="SPE32" s="1329"/>
      <c r="SPF32" s="1329"/>
      <c r="SPG32" s="1329"/>
      <c r="SPH32" s="1329"/>
      <c r="SPI32" s="1329"/>
      <c r="SPJ32" s="1329"/>
      <c r="SPK32" s="1329"/>
      <c r="SPL32" s="1329"/>
      <c r="SPM32" s="1329"/>
      <c r="SPN32" s="1329"/>
      <c r="SPO32" s="1329"/>
      <c r="SPP32" s="1329"/>
      <c r="SPQ32" s="1329"/>
      <c r="SPR32" s="1329"/>
      <c r="SPS32" s="1329"/>
      <c r="SPT32" s="1329"/>
      <c r="SPU32" s="1329"/>
      <c r="SPV32" s="1329"/>
      <c r="SPW32" s="1329"/>
      <c r="SPX32" s="1329"/>
      <c r="SPY32" s="1329"/>
      <c r="SPZ32" s="1329"/>
      <c r="SQA32" s="1329"/>
      <c r="SQB32" s="1329"/>
      <c r="SQC32" s="1329"/>
      <c r="SQD32" s="1329"/>
      <c r="SQE32" s="1329"/>
      <c r="SQF32" s="1329"/>
      <c r="SQG32" s="1329"/>
      <c r="SQH32" s="1329"/>
      <c r="SQI32" s="1329"/>
      <c r="SQJ32" s="1329"/>
      <c r="SQK32" s="1329"/>
      <c r="SQL32" s="1329"/>
      <c r="SQM32" s="1329"/>
      <c r="SQN32" s="1329"/>
      <c r="SQO32" s="1329"/>
      <c r="SQP32" s="1329"/>
      <c r="SQQ32" s="1329"/>
      <c r="SQR32" s="1329"/>
      <c r="SQS32" s="1329"/>
      <c r="SQT32" s="1329"/>
      <c r="SQU32" s="1329"/>
      <c r="SQV32" s="1329"/>
      <c r="SQW32" s="1329"/>
      <c r="SQX32" s="1329"/>
      <c r="SQY32" s="1329"/>
      <c r="SQZ32" s="1329"/>
      <c r="SRA32" s="1329"/>
      <c r="SRB32" s="1329"/>
      <c r="SRC32" s="1329"/>
      <c r="SRD32" s="1329"/>
      <c r="SRE32" s="1329"/>
      <c r="SRF32" s="1329"/>
      <c r="SRG32" s="1329"/>
      <c r="SRH32" s="1329"/>
      <c r="SRI32" s="1329"/>
      <c r="SRJ32" s="1329"/>
      <c r="SRK32" s="1329"/>
      <c r="SRL32" s="1329"/>
      <c r="SRM32" s="1329"/>
      <c r="SRN32" s="1329"/>
      <c r="SRO32" s="1329"/>
      <c r="SRP32" s="1329"/>
      <c r="SRQ32" s="1329"/>
      <c r="SRR32" s="1329"/>
      <c r="SRS32" s="1329"/>
      <c r="SRT32" s="1329"/>
      <c r="SRU32" s="1329"/>
      <c r="SRV32" s="1329"/>
      <c r="SRW32" s="1329"/>
      <c r="SRX32" s="1329"/>
      <c r="SRY32" s="1329"/>
      <c r="SRZ32" s="1329"/>
      <c r="SSA32" s="1329"/>
      <c r="SSB32" s="1329"/>
      <c r="SSC32" s="1329"/>
      <c r="SSD32" s="1329"/>
      <c r="SSE32" s="1329"/>
      <c r="SSF32" s="1329"/>
      <c r="SSG32" s="1329"/>
      <c r="SSH32" s="1329"/>
      <c r="SSI32" s="1329"/>
      <c r="SSJ32" s="1329"/>
      <c r="SSK32" s="1329"/>
      <c r="SSL32" s="1329"/>
      <c r="SSM32" s="1329"/>
      <c r="SSN32" s="1329"/>
      <c r="SSO32" s="1329"/>
      <c r="SSP32" s="1329"/>
      <c r="SSQ32" s="1329"/>
      <c r="SSR32" s="1329"/>
      <c r="SSS32" s="1329"/>
      <c r="SST32" s="1329"/>
      <c r="SSU32" s="1329"/>
      <c r="SSV32" s="1329"/>
      <c r="SSW32" s="1329"/>
      <c r="SSX32" s="1329"/>
      <c r="SSY32" s="1329"/>
      <c r="SSZ32" s="1329"/>
      <c r="STA32" s="1329"/>
      <c r="STB32" s="1329"/>
      <c r="STC32" s="1329"/>
      <c r="STD32" s="1329"/>
      <c r="STE32" s="1329"/>
      <c r="STF32" s="1329"/>
      <c r="STG32" s="1329"/>
      <c r="STH32" s="1329"/>
      <c r="STI32" s="1329"/>
      <c r="STJ32" s="1329"/>
      <c r="STK32" s="1329"/>
      <c r="STL32" s="1329"/>
      <c r="STM32" s="1329"/>
      <c r="STN32" s="1329"/>
      <c r="STO32" s="1329"/>
      <c r="STP32" s="1329"/>
      <c r="STQ32" s="1329"/>
      <c r="STR32" s="1329"/>
      <c r="STS32" s="1329"/>
      <c r="STT32" s="1329"/>
      <c r="STU32" s="1329"/>
      <c r="STV32" s="1329"/>
      <c r="STW32" s="1329"/>
      <c r="STX32" s="1329"/>
      <c r="STY32" s="1329"/>
      <c r="STZ32" s="1329"/>
      <c r="SUA32" s="1329"/>
      <c r="SUB32" s="1329"/>
      <c r="SUC32" s="1329"/>
      <c r="SUD32" s="1329"/>
      <c r="SUE32" s="1329"/>
      <c r="SUF32" s="1329"/>
      <c r="SUG32" s="1329"/>
      <c r="SUH32" s="1329"/>
      <c r="SUI32" s="1329"/>
      <c r="SUJ32" s="1329"/>
      <c r="SUK32" s="1329"/>
      <c r="SUL32" s="1329"/>
      <c r="SUM32" s="1329"/>
      <c r="SUN32" s="1329"/>
      <c r="SUO32" s="1329"/>
      <c r="SUP32" s="1329"/>
      <c r="SUQ32" s="1329"/>
      <c r="SUR32" s="1329"/>
      <c r="SUS32" s="1329"/>
      <c r="SUT32" s="1329"/>
      <c r="SUU32" s="1329"/>
      <c r="SUV32" s="1329"/>
      <c r="SUW32" s="1329"/>
      <c r="SUX32" s="1329"/>
      <c r="SUY32" s="1329"/>
      <c r="SUZ32" s="1329"/>
      <c r="SVA32" s="1329"/>
      <c r="SVB32" s="1329"/>
      <c r="SVC32" s="1329"/>
      <c r="SVD32" s="1329"/>
      <c r="SVE32" s="1329"/>
      <c r="SVF32" s="1329"/>
      <c r="SVG32" s="1329"/>
      <c r="SVH32" s="1329"/>
      <c r="SVI32" s="1329"/>
      <c r="SVJ32" s="1329"/>
      <c r="SVK32" s="1329"/>
      <c r="SVL32" s="1329"/>
      <c r="SVM32" s="1329"/>
      <c r="SVN32" s="1329"/>
      <c r="SVO32" s="1329"/>
      <c r="SVP32" s="1329"/>
      <c r="SVQ32" s="1329"/>
      <c r="SVR32" s="1329"/>
      <c r="SVS32" s="1329"/>
      <c r="SVT32" s="1329"/>
      <c r="SVU32" s="1329"/>
      <c r="SVV32" s="1329"/>
      <c r="SVW32" s="1329"/>
      <c r="SVX32" s="1329"/>
      <c r="SVY32" s="1329"/>
      <c r="SVZ32" s="1329"/>
      <c r="SWA32" s="1329"/>
      <c r="SWB32" s="1329"/>
      <c r="SWC32" s="1329"/>
      <c r="SWD32" s="1329"/>
      <c r="SWE32" s="1329"/>
      <c r="SWF32" s="1329"/>
      <c r="SWG32" s="1329"/>
      <c r="SWH32" s="1329"/>
      <c r="SWI32" s="1329"/>
      <c r="SWJ32" s="1329"/>
      <c r="SWK32" s="1329"/>
      <c r="SWL32" s="1329"/>
      <c r="SWM32" s="1329"/>
      <c r="SWN32" s="1329"/>
      <c r="SWO32" s="1329"/>
      <c r="SWP32" s="1329"/>
      <c r="SWQ32" s="1329"/>
      <c r="SWR32" s="1329"/>
      <c r="SWS32" s="1329"/>
      <c r="SWT32" s="1329"/>
      <c r="SWU32" s="1329"/>
      <c r="SWV32" s="1329"/>
      <c r="SWW32" s="1329"/>
      <c r="SWX32" s="1329"/>
      <c r="SWY32" s="1329"/>
      <c r="SWZ32" s="1329"/>
      <c r="SXA32" s="1329"/>
      <c r="SXB32" s="1329"/>
      <c r="SXC32" s="1329"/>
      <c r="SXD32" s="1329"/>
      <c r="SXE32" s="1329"/>
      <c r="SXF32" s="1329"/>
      <c r="SXG32" s="1329"/>
      <c r="SXH32" s="1329"/>
      <c r="SXI32" s="1329"/>
      <c r="SXJ32" s="1329"/>
      <c r="SXK32" s="1329"/>
      <c r="SXL32" s="1329"/>
      <c r="SXM32" s="1329"/>
      <c r="SXN32" s="1329"/>
      <c r="SXO32" s="1329"/>
      <c r="SXP32" s="1329"/>
      <c r="SXQ32" s="1329"/>
      <c r="SXR32" s="1329"/>
      <c r="SXS32" s="1329"/>
      <c r="SXT32" s="1329"/>
      <c r="SXU32" s="1329"/>
      <c r="SXV32" s="1329"/>
      <c r="SXW32" s="1329"/>
      <c r="SXX32" s="1329"/>
      <c r="SXY32" s="1329"/>
      <c r="SXZ32" s="1329"/>
      <c r="SYA32" s="1329"/>
      <c r="SYB32" s="1329"/>
      <c r="SYC32" s="1329"/>
      <c r="SYD32" s="1329"/>
      <c r="SYE32" s="1329"/>
      <c r="SYF32" s="1329"/>
      <c r="SYG32" s="1329"/>
      <c r="SYH32" s="1329"/>
      <c r="SYI32" s="1329"/>
      <c r="SYJ32" s="1329"/>
      <c r="SYK32" s="1329"/>
      <c r="SYL32" s="1329"/>
      <c r="SYM32" s="1329"/>
      <c r="SYN32" s="1329"/>
      <c r="SYO32" s="1329"/>
      <c r="SYP32" s="1329"/>
      <c r="SYQ32" s="1329"/>
      <c r="SYR32" s="1329"/>
      <c r="SYS32" s="1329"/>
      <c r="SYT32" s="1329"/>
      <c r="SYU32" s="1329"/>
      <c r="SYV32" s="1329"/>
      <c r="SYW32" s="1329"/>
      <c r="SYX32" s="1329"/>
      <c r="SYY32" s="1329"/>
      <c r="SYZ32" s="1329"/>
      <c r="SZA32" s="1329"/>
      <c r="SZB32" s="1329"/>
      <c r="SZC32" s="1329"/>
      <c r="SZD32" s="1329"/>
      <c r="SZE32" s="1329"/>
      <c r="SZF32" s="1329"/>
      <c r="SZG32" s="1329"/>
      <c r="SZH32" s="1329"/>
      <c r="SZI32" s="1329"/>
      <c r="SZJ32" s="1329"/>
      <c r="SZK32" s="1329"/>
      <c r="SZL32" s="1329"/>
      <c r="SZM32" s="1329"/>
      <c r="SZN32" s="1329"/>
      <c r="SZO32" s="1329"/>
      <c r="SZP32" s="1329"/>
      <c r="SZQ32" s="1329"/>
      <c r="SZR32" s="1329"/>
      <c r="SZS32" s="1329"/>
      <c r="SZT32" s="1329"/>
      <c r="SZU32" s="1329"/>
      <c r="SZV32" s="1329"/>
      <c r="SZW32" s="1329"/>
      <c r="SZX32" s="1329"/>
      <c r="SZY32" s="1329"/>
      <c r="SZZ32" s="1329"/>
      <c r="TAA32" s="1329"/>
      <c r="TAB32" s="1329"/>
      <c r="TAC32" s="1329"/>
      <c r="TAD32" s="1329"/>
      <c r="TAE32" s="1329"/>
      <c r="TAF32" s="1329"/>
      <c r="TAG32" s="1329"/>
      <c r="TAH32" s="1329"/>
      <c r="TAI32" s="1329"/>
      <c r="TAJ32" s="1329"/>
      <c r="TAK32" s="1329"/>
      <c r="TAL32" s="1329"/>
      <c r="TAM32" s="1329"/>
      <c r="TAN32" s="1329"/>
      <c r="TAO32" s="1329"/>
      <c r="TAP32" s="1329"/>
      <c r="TAQ32" s="1329"/>
      <c r="TAR32" s="1329"/>
      <c r="TAS32" s="1329"/>
      <c r="TAT32" s="1329"/>
      <c r="TAU32" s="1329"/>
      <c r="TAV32" s="1329"/>
      <c r="TAW32" s="1329"/>
      <c r="TAX32" s="1329"/>
      <c r="TAY32" s="1329"/>
      <c r="TAZ32" s="1329"/>
      <c r="TBA32" s="1329"/>
      <c r="TBB32" s="1329"/>
      <c r="TBC32" s="1329"/>
      <c r="TBD32" s="1329"/>
      <c r="TBE32" s="1329"/>
      <c r="TBF32" s="1329"/>
      <c r="TBG32" s="1329"/>
      <c r="TBH32" s="1329"/>
      <c r="TBI32" s="1329"/>
      <c r="TBJ32" s="1329"/>
      <c r="TBK32" s="1329"/>
      <c r="TBL32" s="1329"/>
      <c r="TBM32" s="1329"/>
      <c r="TBN32" s="1329"/>
      <c r="TBO32" s="1329"/>
      <c r="TBP32" s="1329"/>
      <c r="TBQ32" s="1329"/>
      <c r="TBR32" s="1329"/>
      <c r="TBS32" s="1329"/>
      <c r="TBT32" s="1329"/>
      <c r="TBU32" s="1329"/>
      <c r="TBV32" s="1329"/>
      <c r="TBW32" s="1329"/>
      <c r="TBX32" s="1329"/>
      <c r="TBY32" s="1329"/>
      <c r="TBZ32" s="1329"/>
      <c r="TCA32" s="1329"/>
      <c r="TCB32" s="1329"/>
      <c r="TCC32" s="1329"/>
      <c r="TCD32" s="1329"/>
      <c r="TCE32" s="1329"/>
      <c r="TCF32" s="1329"/>
      <c r="TCG32" s="1329"/>
      <c r="TCH32" s="1329"/>
      <c r="TCI32" s="1329"/>
      <c r="TCJ32" s="1329"/>
      <c r="TCK32" s="1329"/>
      <c r="TCL32" s="1329"/>
      <c r="TCM32" s="1329"/>
      <c r="TCN32" s="1329"/>
      <c r="TCO32" s="1329"/>
      <c r="TCP32" s="1329"/>
      <c r="TCQ32" s="1329"/>
      <c r="TCR32" s="1329"/>
      <c r="TCS32" s="1329"/>
      <c r="TCT32" s="1329"/>
      <c r="TCU32" s="1329"/>
      <c r="TCV32" s="1329"/>
      <c r="TCW32" s="1329"/>
      <c r="TCX32" s="1329"/>
      <c r="TCY32" s="1329"/>
      <c r="TCZ32" s="1329"/>
      <c r="TDA32" s="1329"/>
      <c r="TDB32" s="1329"/>
      <c r="TDC32" s="1329"/>
      <c r="TDD32" s="1329"/>
      <c r="TDE32" s="1329"/>
      <c r="TDF32" s="1329"/>
      <c r="TDG32" s="1329"/>
      <c r="TDH32" s="1329"/>
      <c r="TDI32" s="1329"/>
      <c r="TDJ32" s="1329"/>
      <c r="TDK32" s="1329"/>
      <c r="TDL32" s="1329"/>
      <c r="TDM32" s="1329"/>
      <c r="TDN32" s="1329"/>
      <c r="TDO32" s="1329"/>
      <c r="TDP32" s="1329"/>
      <c r="TDQ32" s="1329"/>
      <c r="TDR32" s="1329"/>
      <c r="TDS32" s="1329"/>
      <c r="TDT32" s="1329"/>
      <c r="TDU32" s="1329"/>
      <c r="TDV32" s="1329"/>
      <c r="TDW32" s="1329"/>
      <c r="TDX32" s="1329"/>
      <c r="TDY32" s="1329"/>
      <c r="TDZ32" s="1329"/>
      <c r="TEA32" s="1329"/>
      <c r="TEB32" s="1329"/>
      <c r="TEC32" s="1329"/>
      <c r="TED32" s="1329"/>
      <c r="TEE32" s="1329"/>
      <c r="TEF32" s="1329"/>
      <c r="TEG32" s="1329"/>
      <c r="TEH32" s="1329"/>
      <c r="TEI32" s="1329"/>
      <c r="TEJ32" s="1329"/>
      <c r="TEK32" s="1329"/>
      <c r="TEL32" s="1329"/>
      <c r="TEM32" s="1329"/>
      <c r="TEN32" s="1329"/>
      <c r="TEO32" s="1329"/>
      <c r="TEP32" s="1329"/>
      <c r="TEQ32" s="1329"/>
      <c r="TER32" s="1329"/>
      <c r="TES32" s="1329"/>
      <c r="TET32" s="1329"/>
      <c r="TEU32" s="1329"/>
      <c r="TEV32" s="1329"/>
      <c r="TEW32" s="1329"/>
      <c r="TEX32" s="1329"/>
      <c r="TEY32" s="1329"/>
      <c r="TEZ32" s="1329"/>
      <c r="TFA32" s="1329"/>
      <c r="TFB32" s="1329"/>
      <c r="TFC32" s="1329"/>
      <c r="TFD32" s="1329"/>
      <c r="TFE32" s="1329"/>
      <c r="TFF32" s="1329"/>
      <c r="TFG32" s="1329"/>
      <c r="TFH32" s="1329"/>
      <c r="TFI32" s="1329"/>
      <c r="TFJ32" s="1329"/>
      <c r="TFK32" s="1329"/>
      <c r="TFL32" s="1329"/>
      <c r="TFM32" s="1329"/>
      <c r="TFN32" s="1329"/>
      <c r="TFO32" s="1329"/>
      <c r="TFP32" s="1329"/>
      <c r="TFQ32" s="1329"/>
      <c r="TFR32" s="1329"/>
      <c r="TFS32" s="1329"/>
      <c r="TFT32" s="1329"/>
      <c r="TFU32" s="1329"/>
      <c r="TFV32" s="1329"/>
      <c r="TFW32" s="1329"/>
      <c r="TFX32" s="1329"/>
      <c r="TFY32" s="1329"/>
      <c r="TFZ32" s="1329"/>
      <c r="TGA32" s="1329"/>
      <c r="TGB32" s="1329"/>
      <c r="TGC32" s="1329"/>
      <c r="TGD32" s="1329"/>
      <c r="TGE32" s="1329"/>
      <c r="TGF32" s="1329"/>
      <c r="TGG32" s="1329"/>
      <c r="TGH32" s="1329"/>
      <c r="TGI32" s="1329"/>
      <c r="TGJ32" s="1329"/>
      <c r="TGK32" s="1329"/>
      <c r="TGL32" s="1329"/>
      <c r="TGM32" s="1329"/>
      <c r="TGN32" s="1329"/>
      <c r="TGO32" s="1329"/>
      <c r="TGP32" s="1329"/>
      <c r="TGQ32" s="1329"/>
      <c r="TGR32" s="1329"/>
      <c r="TGS32" s="1329"/>
      <c r="TGT32" s="1329"/>
      <c r="TGU32" s="1329"/>
      <c r="TGV32" s="1329"/>
      <c r="TGW32" s="1329"/>
      <c r="TGX32" s="1329"/>
      <c r="TGY32" s="1329"/>
      <c r="TGZ32" s="1329"/>
      <c r="THA32" s="1329"/>
      <c r="THB32" s="1329"/>
      <c r="THC32" s="1329"/>
      <c r="THD32" s="1329"/>
      <c r="THE32" s="1329"/>
      <c r="THF32" s="1329"/>
      <c r="THG32" s="1329"/>
      <c r="THH32" s="1329"/>
      <c r="THI32" s="1329"/>
      <c r="THJ32" s="1329"/>
      <c r="THK32" s="1329"/>
      <c r="THL32" s="1329"/>
      <c r="THM32" s="1329"/>
      <c r="THN32" s="1329"/>
      <c r="THO32" s="1329"/>
      <c r="THP32" s="1329"/>
      <c r="THQ32" s="1329"/>
      <c r="THR32" s="1329"/>
      <c r="THS32" s="1329"/>
      <c r="THT32" s="1329"/>
      <c r="THU32" s="1329"/>
      <c r="THV32" s="1329"/>
      <c r="THW32" s="1329"/>
      <c r="THX32" s="1329"/>
      <c r="THY32" s="1329"/>
      <c r="THZ32" s="1329"/>
      <c r="TIA32" s="1329"/>
      <c r="TIB32" s="1329"/>
      <c r="TIC32" s="1329"/>
      <c r="TID32" s="1329"/>
      <c r="TIE32" s="1329"/>
      <c r="TIF32" s="1329"/>
      <c r="TIG32" s="1329"/>
      <c r="TIH32" s="1329"/>
      <c r="TII32" s="1329"/>
      <c r="TIJ32" s="1329"/>
      <c r="TIK32" s="1329"/>
      <c r="TIL32" s="1329"/>
      <c r="TIM32" s="1329"/>
      <c r="TIN32" s="1329"/>
      <c r="TIO32" s="1329"/>
      <c r="TIP32" s="1329"/>
      <c r="TIQ32" s="1329"/>
      <c r="TIR32" s="1329"/>
      <c r="TIS32" s="1329"/>
      <c r="TIT32" s="1329"/>
      <c r="TIU32" s="1329"/>
      <c r="TIV32" s="1329"/>
      <c r="TIW32" s="1329"/>
      <c r="TIX32" s="1329"/>
      <c r="TIY32" s="1329"/>
      <c r="TIZ32" s="1329"/>
      <c r="TJA32" s="1329"/>
      <c r="TJB32" s="1329"/>
      <c r="TJC32" s="1329"/>
      <c r="TJD32" s="1329"/>
      <c r="TJE32" s="1329"/>
      <c r="TJF32" s="1329"/>
      <c r="TJG32" s="1329"/>
      <c r="TJH32" s="1329"/>
      <c r="TJI32" s="1329"/>
      <c r="TJJ32" s="1329"/>
      <c r="TJK32" s="1329"/>
      <c r="TJL32" s="1329"/>
      <c r="TJM32" s="1329"/>
      <c r="TJN32" s="1329"/>
      <c r="TJO32" s="1329"/>
      <c r="TJP32" s="1329"/>
      <c r="TJQ32" s="1329"/>
      <c r="TJR32" s="1329"/>
      <c r="TJS32" s="1329"/>
      <c r="TJT32" s="1329"/>
      <c r="TJU32" s="1329"/>
      <c r="TJV32" s="1329"/>
      <c r="TJW32" s="1329"/>
      <c r="TJX32" s="1329"/>
      <c r="TJY32" s="1329"/>
      <c r="TJZ32" s="1329"/>
      <c r="TKA32" s="1329"/>
      <c r="TKB32" s="1329"/>
      <c r="TKC32" s="1329"/>
      <c r="TKD32" s="1329"/>
      <c r="TKE32" s="1329"/>
      <c r="TKF32" s="1329"/>
      <c r="TKG32" s="1329"/>
      <c r="TKH32" s="1329"/>
      <c r="TKI32" s="1329"/>
      <c r="TKJ32" s="1329"/>
      <c r="TKK32" s="1329"/>
      <c r="TKL32" s="1329"/>
      <c r="TKM32" s="1329"/>
      <c r="TKN32" s="1329"/>
      <c r="TKO32" s="1329"/>
      <c r="TKP32" s="1329"/>
      <c r="TKQ32" s="1329"/>
      <c r="TKR32" s="1329"/>
      <c r="TKS32" s="1329"/>
      <c r="TKT32" s="1329"/>
      <c r="TKU32" s="1329"/>
      <c r="TKV32" s="1329"/>
      <c r="TKW32" s="1329"/>
      <c r="TKX32" s="1329"/>
      <c r="TKY32" s="1329"/>
      <c r="TKZ32" s="1329"/>
      <c r="TLA32" s="1329"/>
      <c r="TLB32" s="1329"/>
      <c r="TLC32" s="1329"/>
      <c r="TLD32" s="1329"/>
      <c r="TLE32" s="1329"/>
      <c r="TLF32" s="1329"/>
      <c r="TLG32" s="1329"/>
      <c r="TLH32" s="1329"/>
      <c r="TLI32" s="1329"/>
      <c r="TLJ32" s="1329"/>
      <c r="TLK32" s="1329"/>
      <c r="TLL32" s="1329"/>
      <c r="TLM32" s="1329"/>
      <c r="TLN32" s="1329"/>
      <c r="TLO32" s="1329"/>
      <c r="TLP32" s="1329"/>
      <c r="TLQ32" s="1329"/>
      <c r="TLR32" s="1329"/>
      <c r="TLS32" s="1329"/>
      <c r="TLT32" s="1329"/>
      <c r="TLU32" s="1329"/>
      <c r="TLV32" s="1329"/>
      <c r="TLW32" s="1329"/>
      <c r="TLX32" s="1329"/>
      <c r="TLY32" s="1329"/>
      <c r="TLZ32" s="1329"/>
      <c r="TMA32" s="1329"/>
      <c r="TMB32" s="1329"/>
      <c r="TMC32" s="1329"/>
      <c r="TMD32" s="1329"/>
      <c r="TME32" s="1329"/>
      <c r="TMF32" s="1329"/>
      <c r="TMG32" s="1329"/>
      <c r="TMH32" s="1329"/>
      <c r="TMI32" s="1329"/>
      <c r="TMJ32" s="1329"/>
      <c r="TMK32" s="1329"/>
      <c r="TML32" s="1329"/>
      <c r="TMM32" s="1329"/>
      <c r="TMN32" s="1329"/>
      <c r="TMO32" s="1329"/>
      <c r="TMP32" s="1329"/>
      <c r="TMQ32" s="1329"/>
      <c r="TMR32" s="1329"/>
      <c r="TMS32" s="1329"/>
      <c r="TMT32" s="1329"/>
      <c r="TMU32" s="1329"/>
      <c r="TMV32" s="1329"/>
      <c r="TMW32" s="1329"/>
      <c r="TMX32" s="1329"/>
      <c r="TMY32" s="1329"/>
      <c r="TMZ32" s="1329"/>
      <c r="TNA32" s="1329"/>
      <c r="TNB32" s="1329"/>
      <c r="TNC32" s="1329"/>
      <c r="TND32" s="1329"/>
      <c r="TNE32" s="1329"/>
      <c r="TNF32" s="1329"/>
      <c r="TNG32" s="1329"/>
      <c r="TNH32" s="1329"/>
      <c r="TNI32" s="1329"/>
      <c r="TNJ32" s="1329"/>
      <c r="TNK32" s="1329"/>
      <c r="TNL32" s="1329"/>
      <c r="TNM32" s="1329"/>
      <c r="TNN32" s="1329"/>
      <c r="TNO32" s="1329"/>
      <c r="TNP32" s="1329"/>
      <c r="TNQ32" s="1329"/>
      <c r="TNR32" s="1329"/>
      <c r="TNS32" s="1329"/>
      <c r="TNT32" s="1329"/>
      <c r="TNU32" s="1329"/>
      <c r="TNV32" s="1329"/>
      <c r="TNW32" s="1329"/>
      <c r="TNX32" s="1329"/>
      <c r="TNY32" s="1329"/>
      <c r="TNZ32" s="1329"/>
      <c r="TOA32" s="1329"/>
      <c r="TOB32" s="1329"/>
      <c r="TOC32" s="1329"/>
      <c r="TOD32" s="1329"/>
      <c r="TOE32" s="1329"/>
      <c r="TOF32" s="1329"/>
      <c r="TOG32" s="1329"/>
      <c r="TOH32" s="1329"/>
      <c r="TOI32" s="1329"/>
      <c r="TOJ32" s="1329"/>
      <c r="TOK32" s="1329"/>
      <c r="TOL32" s="1329"/>
      <c r="TOM32" s="1329"/>
      <c r="TON32" s="1329"/>
      <c r="TOO32" s="1329"/>
      <c r="TOP32" s="1329"/>
      <c r="TOQ32" s="1329"/>
      <c r="TOR32" s="1329"/>
      <c r="TOS32" s="1329"/>
      <c r="TOT32" s="1329"/>
      <c r="TOU32" s="1329"/>
      <c r="TOV32" s="1329"/>
      <c r="TOW32" s="1329"/>
      <c r="TOX32" s="1329"/>
      <c r="TOY32" s="1329"/>
      <c r="TOZ32" s="1329"/>
      <c r="TPA32" s="1329"/>
      <c r="TPB32" s="1329"/>
      <c r="TPC32" s="1329"/>
      <c r="TPD32" s="1329"/>
      <c r="TPE32" s="1329"/>
      <c r="TPF32" s="1329"/>
      <c r="TPG32" s="1329"/>
      <c r="TPH32" s="1329"/>
      <c r="TPI32" s="1329"/>
      <c r="TPJ32" s="1329"/>
      <c r="TPK32" s="1329"/>
      <c r="TPL32" s="1329"/>
      <c r="TPM32" s="1329"/>
      <c r="TPN32" s="1329"/>
      <c r="TPO32" s="1329"/>
      <c r="TPP32" s="1329"/>
      <c r="TPQ32" s="1329"/>
      <c r="TPR32" s="1329"/>
      <c r="TPS32" s="1329"/>
      <c r="TPT32" s="1329"/>
      <c r="TPU32" s="1329"/>
      <c r="TPV32" s="1329"/>
      <c r="TPW32" s="1329"/>
      <c r="TPX32" s="1329"/>
      <c r="TPY32" s="1329"/>
      <c r="TPZ32" s="1329"/>
      <c r="TQA32" s="1329"/>
      <c r="TQB32" s="1329"/>
      <c r="TQC32" s="1329"/>
      <c r="TQD32" s="1329"/>
      <c r="TQE32" s="1329"/>
      <c r="TQF32" s="1329"/>
      <c r="TQG32" s="1329"/>
      <c r="TQH32" s="1329"/>
      <c r="TQI32" s="1329"/>
      <c r="TQJ32" s="1329"/>
      <c r="TQK32" s="1329"/>
      <c r="TQL32" s="1329"/>
      <c r="TQM32" s="1329"/>
      <c r="TQN32" s="1329"/>
      <c r="TQO32" s="1329"/>
      <c r="TQP32" s="1329"/>
      <c r="TQQ32" s="1329"/>
      <c r="TQR32" s="1329"/>
      <c r="TQS32" s="1329"/>
      <c r="TQT32" s="1329"/>
      <c r="TQU32" s="1329"/>
      <c r="TQV32" s="1329"/>
      <c r="TQW32" s="1329"/>
      <c r="TQX32" s="1329"/>
      <c r="TQY32" s="1329"/>
      <c r="TQZ32" s="1329"/>
      <c r="TRA32" s="1329"/>
      <c r="TRB32" s="1329"/>
      <c r="TRC32" s="1329"/>
      <c r="TRD32" s="1329"/>
      <c r="TRE32" s="1329"/>
      <c r="TRF32" s="1329"/>
      <c r="TRG32" s="1329"/>
      <c r="TRH32" s="1329"/>
      <c r="TRI32" s="1329"/>
      <c r="TRJ32" s="1329"/>
      <c r="TRK32" s="1329"/>
      <c r="TRL32" s="1329"/>
      <c r="TRM32" s="1329"/>
      <c r="TRN32" s="1329"/>
      <c r="TRO32" s="1329"/>
      <c r="TRP32" s="1329"/>
      <c r="TRQ32" s="1329"/>
      <c r="TRR32" s="1329"/>
      <c r="TRS32" s="1329"/>
      <c r="TRT32" s="1329"/>
      <c r="TRU32" s="1329"/>
      <c r="TRV32" s="1329"/>
      <c r="TRW32" s="1329"/>
      <c r="TRX32" s="1329"/>
      <c r="TRY32" s="1329"/>
      <c r="TRZ32" s="1329"/>
      <c r="TSA32" s="1329"/>
      <c r="TSB32" s="1329"/>
      <c r="TSC32" s="1329"/>
      <c r="TSD32" s="1329"/>
      <c r="TSE32" s="1329"/>
      <c r="TSF32" s="1329"/>
      <c r="TSG32" s="1329"/>
      <c r="TSH32" s="1329"/>
      <c r="TSI32" s="1329"/>
      <c r="TSJ32" s="1329"/>
      <c r="TSK32" s="1329"/>
      <c r="TSL32" s="1329"/>
      <c r="TSM32" s="1329"/>
      <c r="TSN32" s="1329"/>
      <c r="TSO32" s="1329"/>
      <c r="TSP32" s="1329"/>
      <c r="TSQ32" s="1329"/>
      <c r="TSR32" s="1329"/>
      <c r="TSS32" s="1329"/>
      <c r="TST32" s="1329"/>
      <c r="TSU32" s="1329"/>
      <c r="TSV32" s="1329"/>
      <c r="TSW32" s="1329"/>
      <c r="TSX32" s="1329"/>
      <c r="TSY32" s="1329"/>
      <c r="TSZ32" s="1329"/>
      <c r="TTA32" s="1329"/>
      <c r="TTB32" s="1329"/>
      <c r="TTC32" s="1329"/>
      <c r="TTD32" s="1329"/>
      <c r="TTE32" s="1329"/>
      <c r="TTF32" s="1329"/>
      <c r="TTG32" s="1329"/>
      <c r="TTH32" s="1329"/>
      <c r="TTI32" s="1329"/>
      <c r="TTJ32" s="1329"/>
      <c r="TTK32" s="1329"/>
      <c r="TTL32" s="1329"/>
      <c r="TTM32" s="1329"/>
      <c r="TTN32" s="1329"/>
      <c r="TTO32" s="1329"/>
      <c r="TTP32" s="1329"/>
      <c r="TTQ32" s="1329"/>
      <c r="TTR32" s="1329"/>
      <c r="TTS32" s="1329"/>
      <c r="TTT32" s="1329"/>
      <c r="TTU32" s="1329"/>
      <c r="TTV32" s="1329"/>
      <c r="TTW32" s="1329"/>
      <c r="TTX32" s="1329"/>
      <c r="TTY32" s="1329"/>
      <c r="TTZ32" s="1329"/>
      <c r="TUA32" s="1329"/>
      <c r="TUB32" s="1329"/>
      <c r="TUC32" s="1329"/>
      <c r="TUD32" s="1329"/>
      <c r="TUE32" s="1329"/>
      <c r="TUF32" s="1329"/>
      <c r="TUG32" s="1329"/>
      <c r="TUH32" s="1329"/>
      <c r="TUI32" s="1329"/>
      <c r="TUJ32" s="1329"/>
      <c r="TUK32" s="1329"/>
      <c r="TUL32" s="1329"/>
      <c r="TUM32" s="1329"/>
      <c r="TUN32" s="1329"/>
      <c r="TUO32" s="1329"/>
      <c r="TUP32" s="1329"/>
      <c r="TUQ32" s="1329"/>
      <c r="TUR32" s="1329"/>
      <c r="TUS32" s="1329"/>
      <c r="TUT32" s="1329"/>
      <c r="TUU32" s="1329"/>
      <c r="TUV32" s="1329"/>
      <c r="TUW32" s="1329"/>
      <c r="TUX32" s="1329"/>
      <c r="TUY32" s="1329"/>
      <c r="TUZ32" s="1329"/>
      <c r="TVA32" s="1329"/>
      <c r="TVB32" s="1329"/>
      <c r="TVC32" s="1329"/>
      <c r="TVD32" s="1329"/>
      <c r="TVE32" s="1329"/>
      <c r="TVF32" s="1329"/>
      <c r="TVG32" s="1329"/>
      <c r="TVH32" s="1329"/>
      <c r="TVI32" s="1329"/>
      <c r="TVJ32" s="1329"/>
      <c r="TVK32" s="1329"/>
      <c r="TVL32" s="1329"/>
      <c r="TVM32" s="1329"/>
      <c r="TVN32" s="1329"/>
      <c r="TVO32" s="1329"/>
      <c r="TVP32" s="1329"/>
      <c r="TVQ32" s="1329"/>
      <c r="TVR32" s="1329"/>
      <c r="TVS32" s="1329"/>
      <c r="TVT32" s="1329"/>
      <c r="TVU32" s="1329"/>
      <c r="TVV32" s="1329"/>
      <c r="TVW32" s="1329"/>
      <c r="TVX32" s="1329"/>
      <c r="TVY32" s="1329"/>
      <c r="TVZ32" s="1329"/>
      <c r="TWA32" s="1329"/>
      <c r="TWB32" s="1329"/>
      <c r="TWC32" s="1329"/>
      <c r="TWD32" s="1329"/>
      <c r="TWE32" s="1329"/>
      <c r="TWF32" s="1329"/>
      <c r="TWG32" s="1329"/>
      <c r="TWH32" s="1329"/>
      <c r="TWI32" s="1329"/>
      <c r="TWJ32" s="1329"/>
      <c r="TWK32" s="1329"/>
      <c r="TWL32" s="1329"/>
      <c r="TWM32" s="1329"/>
      <c r="TWN32" s="1329"/>
      <c r="TWO32" s="1329"/>
      <c r="TWP32" s="1329"/>
      <c r="TWQ32" s="1329"/>
      <c r="TWR32" s="1329"/>
      <c r="TWS32" s="1329"/>
      <c r="TWT32" s="1329"/>
      <c r="TWU32" s="1329"/>
      <c r="TWV32" s="1329"/>
      <c r="TWW32" s="1329"/>
      <c r="TWX32" s="1329"/>
      <c r="TWY32" s="1329"/>
      <c r="TWZ32" s="1329"/>
      <c r="TXA32" s="1329"/>
      <c r="TXB32" s="1329"/>
      <c r="TXC32" s="1329"/>
      <c r="TXD32" s="1329"/>
      <c r="TXE32" s="1329"/>
      <c r="TXF32" s="1329"/>
      <c r="TXG32" s="1329"/>
      <c r="TXH32" s="1329"/>
      <c r="TXI32" s="1329"/>
      <c r="TXJ32" s="1329"/>
      <c r="TXK32" s="1329"/>
      <c r="TXL32" s="1329"/>
      <c r="TXM32" s="1329"/>
      <c r="TXN32" s="1329"/>
      <c r="TXO32" s="1329"/>
      <c r="TXP32" s="1329"/>
      <c r="TXQ32" s="1329"/>
      <c r="TXR32" s="1329"/>
      <c r="TXS32" s="1329"/>
      <c r="TXT32" s="1329"/>
      <c r="TXU32" s="1329"/>
      <c r="TXV32" s="1329"/>
      <c r="TXW32" s="1329"/>
      <c r="TXX32" s="1329"/>
      <c r="TXY32" s="1329"/>
      <c r="TXZ32" s="1329"/>
      <c r="TYA32" s="1329"/>
      <c r="TYB32" s="1329"/>
      <c r="TYC32" s="1329"/>
      <c r="TYD32" s="1329"/>
      <c r="TYE32" s="1329"/>
      <c r="TYF32" s="1329"/>
      <c r="TYG32" s="1329"/>
      <c r="TYH32" s="1329"/>
      <c r="TYI32" s="1329"/>
      <c r="TYJ32" s="1329"/>
      <c r="TYK32" s="1329"/>
      <c r="TYL32" s="1329"/>
      <c r="TYM32" s="1329"/>
      <c r="TYN32" s="1329"/>
      <c r="TYO32" s="1329"/>
      <c r="TYP32" s="1329"/>
      <c r="TYQ32" s="1329"/>
      <c r="TYR32" s="1329"/>
      <c r="TYS32" s="1329"/>
      <c r="TYT32" s="1329"/>
      <c r="TYU32" s="1329"/>
      <c r="TYV32" s="1329"/>
      <c r="TYW32" s="1329"/>
      <c r="TYX32" s="1329"/>
      <c r="TYY32" s="1329"/>
      <c r="TYZ32" s="1329"/>
      <c r="TZA32" s="1329"/>
      <c r="TZB32" s="1329"/>
      <c r="TZC32" s="1329"/>
      <c r="TZD32" s="1329"/>
      <c r="TZE32" s="1329"/>
      <c r="TZF32" s="1329"/>
      <c r="TZG32" s="1329"/>
      <c r="TZH32" s="1329"/>
      <c r="TZI32" s="1329"/>
      <c r="TZJ32" s="1329"/>
      <c r="TZK32" s="1329"/>
      <c r="TZL32" s="1329"/>
      <c r="TZM32" s="1329"/>
      <c r="TZN32" s="1329"/>
      <c r="TZO32" s="1329"/>
      <c r="TZP32" s="1329"/>
      <c r="TZQ32" s="1329"/>
      <c r="TZR32" s="1329"/>
      <c r="TZS32" s="1329"/>
      <c r="TZT32" s="1329"/>
      <c r="TZU32" s="1329"/>
      <c r="TZV32" s="1329"/>
      <c r="TZW32" s="1329"/>
      <c r="TZX32" s="1329"/>
      <c r="TZY32" s="1329"/>
      <c r="TZZ32" s="1329"/>
      <c r="UAA32" s="1329"/>
      <c r="UAB32" s="1329"/>
      <c r="UAC32" s="1329"/>
      <c r="UAD32" s="1329"/>
      <c r="UAE32" s="1329"/>
      <c r="UAF32" s="1329"/>
      <c r="UAG32" s="1329"/>
      <c r="UAH32" s="1329"/>
      <c r="UAI32" s="1329"/>
      <c r="UAJ32" s="1329"/>
      <c r="UAK32" s="1329"/>
      <c r="UAL32" s="1329"/>
      <c r="UAM32" s="1329"/>
      <c r="UAN32" s="1329"/>
      <c r="UAO32" s="1329"/>
      <c r="UAP32" s="1329"/>
      <c r="UAQ32" s="1329"/>
      <c r="UAR32" s="1329"/>
      <c r="UAS32" s="1329"/>
      <c r="UAT32" s="1329"/>
      <c r="UAU32" s="1329"/>
      <c r="UAV32" s="1329"/>
      <c r="UAW32" s="1329"/>
      <c r="UAX32" s="1329"/>
      <c r="UAY32" s="1329"/>
      <c r="UAZ32" s="1329"/>
      <c r="UBA32" s="1329"/>
      <c r="UBB32" s="1329"/>
      <c r="UBC32" s="1329"/>
      <c r="UBD32" s="1329"/>
      <c r="UBE32" s="1329"/>
      <c r="UBF32" s="1329"/>
      <c r="UBG32" s="1329"/>
      <c r="UBH32" s="1329"/>
      <c r="UBI32" s="1329"/>
      <c r="UBJ32" s="1329"/>
      <c r="UBK32" s="1329"/>
      <c r="UBL32" s="1329"/>
      <c r="UBM32" s="1329"/>
      <c r="UBN32" s="1329"/>
      <c r="UBO32" s="1329"/>
      <c r="UBP32" s="1329"/>
      <c r="UBQ32" s="1329"/>
      <c r="UBR32" s="1329"/>
      <c r="UBS32" s="1329"/>
      <c r="UBT32" s="1329"/>
      <c r="UBU32" s="1329"/>
      <c r="UBV32" s="1329"/>
      <c r="UBW32" s="1329"/>
      <c r="UBX32" s="1329"/>
      <c r="UBY32" s="1329"/>
      <c r="UBZ32" s="1329"/>
      <c r="UCA32" s="1329"/>
      <c r="UCB32" s="1329"/>
      <c r="UCC32" s="1329"/>
      <c r="UCD32" s="1329"/>
      <c r="UCE32" s="1329"/>
      <c r="UCF32" s="1329"/>
      <c r="UCG32" s="1329"/>
      <c r="UCH32" s="1329"/>
      <c r="UCI32" s="1329"/>
      <c r="UCJ32" s="1329"/>
      <c r="UCK32" s="1329"/>
      <c r="UCL32" s="1329"/>
      <c r="UCM32" s="1329"/>
      <c r="UCN32" s="1329"/>
      <c r="UCO32" s="1329"/>
      <c r="UCP32" s="1329"/>
      <c r="UCQ32" s="1329"/>
      <c r="UCR32" s="1329"/>
      <c r="UCS32" s="1329"/>
      <c r="UCT32" s="1329"/>
      <c r="UCU32" s="1329"/>
      <c r="UCV32" s="1329"/>
      <c r="UCW32" s="1329"/>
      <c r="UCX32" s="1329"/>
      <c r="UCY32" s="1329"/>
      <c r="UCZ32" s="1329"/>
      <c r="UDA32" s="1329"/>
      <c r="UDB32" s="1329"/>
      <c r="UDC32" s="1329"/>
      <c r="UDD32" s="1329"/>
      <c r="UDE32" s="1329"/>
      <c r="UDF32" s="1329"/>
      <c r="UDG32" s="1329"/>
      <c r="UDH32" s="1329"/>
      <c r="UDI32" s="1329"/>
      <c r="UDJ32" s="1329"/>
      <c r="UDK32" s="1329"/>
      <c r="UDL32" s="1329"/>
      <c r="UDM32" s="1329"/>
      <c r="UDN32" s="1329"/>
      <c r="UDO32" s="1329"/>
      <c r="UDP32" s="1329"/>
      <c r="UDQ32" s="1329"/>
      <c r="UDR32" s="1329"/>
      <c r="UDS32" s="1329"/>
      <c r="UDT32" s="1329"/>
      <c r="UDU32" s="1329"/>
      <c r="UDV32" s="1329"/>
      <c r="UDW32" s="1329"/>
      <c r="UDX32" s="1329"/>
      <c r="UDY32" s="1329"/>
      <c r="UDZ32" s="1329"/>
      <c r="UEA32" s="1329"/>
      <c r="UEB32" s="1329"/>
      <c r="UEC32" s="1329"/>
      <c r="UED32" s="1329"/>
      <c r="UEE32" s="1329"/>
      <c r="UEF32" s="1329"/>
      <c r="UEG32" s="1329"/>
      <c r="UEH32" s="1329"/>
      <c r="UEI32" s="1329"/>
      <c r="UEJ32" s="1329"/>
      <c r="UEK32" s="1329"/>
      <c r="UEL32" s="1329"/>
      <c r="UEM32" s="1329"/>
      <c r="UEN32" s="1329"/>
      <c r="UEO32" s="1329"/>
      <c r="UEP32" s="1329"/>
      <c r="UEQ32" s="1329"/>
      <c r="UER32" s="1329"/>
      <c r="UES32" s="1329"/>
      <c r="UET32" s="1329"/>
      <c r="UEU32" s="1329"/>
      <c r="UEV32" s="1329"/>
      <c r="UEW32" s="1329"/>
      <c r="UEX32" s="1329"/>
      <c r="UEY32" s="1329"/>
      <c r="UEZ32" s="1329"/>
      <c r="UFA32" s="1329"/>
      <c r="UFB32" s="1329"/>
      <c r="UFC32" s="1329"/>
      <c r="UFD32" s="1329"/>
      <c r="UFE32" s="1329"/>
      <c r="UFF32" s="1329"/>
      <c r="UFG32" s="1329"/>
      <c r="UFH32" s="1329"/>
      <c r="UFI32" s="1329"/>
      <c r="UFJ32" s="1329"/>
      <c r="UFK32" s="1329"/>
      <c r="UFL32" s="1329"/>
      <c r="UFM32" s="1329"/>
      <c r="UFN32" s="1329"/>
      <c r="UFO32" s="1329"/>
      <c r="UFP32" s="1329"/>
      <c r="UFQ32" s="1329"/>
      <c r="UFR32" s="1329"/>
      <c r="UFS32" s="1329"/>
      <c r="UFT32" s="1329"/>
      <c r="UFU32" s="1329"/>
      <c r="UFV32" s="1329"/>
      <c r="UFW32" s="1329"/>
      <c r="UFX32" s="1329"/>
      <c r="UFY32" s="1329"/>
      <c r="UFZ32" s="1329"/>
      <c r="UGA32" s="1329"/>
      <c r="UGB32" s="1329"/>
      <c r="UGC32" s="1329"/>
      <c r="UGD32" s="1329"/>
      <c r="UGE32" s="1329"/>
      <c r="UGF32" s="1329"/>
      <c r="UGG32" s="1329"/>
      <c r="UGH32" s="1329"/>
      <c r="UGI32" s="1329"/>
      <c r="UGJ32" s="1329"/>
      <c r="UGK32" s="1329"/>
      <c r="UGL32" s="1329"/>
      <c r="UGM32" s="1329"/>
      <c r="UGN32" s="1329"/>
      <c r="UGO32" s="1329"/>
      <c r="UGP32" s="1329"/>
      <c r="UGQ32" s="1329"/>
      <c r="UGR32" s="1329"/>
      <c r="UGS32" s="1329"/>
      <c r="UGT32" s="1329"/>
      <c r="UGU32" s="1329"/>
      <c r="UGV32" s="1329"/>
      <c r="UGW32" s="1329"/>
      <c r="UGX32" s="1329"/>
      <c r="UGY32" s="1329"/>
      <c r="UGZ32" s="1329"/>
      <c r="UHA32" s="1329"/>
      <c r="UHB32" s="1329"/>
      <c r="UHC32" s="1329"/>
      <c r="UHD32" s="1329"/>
      <c r="UHE32" s="1329"/>
      <c r="UHF32" s="1329"/>
      <c r="UHG32" s="1329"/>
      <c r="UHH32" s="1329"/>
      <c r="UHI32" s="1329"/>
      <c r="UHJ32" s="1329"/>
      <c r="UHK32" s="1329"/>
      <c r="UHL32" s="1329"/>
      <c r="UHM32" s="1329"/>
      <c r="UHN32" s="1329"/>
      <c r="UHO32" s="1329"/>
      <c r="UHP32" s="1329"/>
      <c r="UHQ32" s="1329"/>
      <c r="UHR32" s="1329"/>
      <c r="UHS32" s="1329"/>
      <c r="UHT32" s="1329"/>
      <c r="UHU32" s="1329"/>
      <c r="UHV32" s="1329"/>
      <c r="UHW32" s="1329"/>
      <c r="UHX32" s="1329"/>
      <c r="UHY32" s="1329"/>
      <c r="UHZ32" s="1329"/>
      <c r="UIA32" s="1329"/>
      <c r="UIB32" s="1329"/>
      <c r="UIC32" s="1329"/>
      <c r="UID32" s="1329"/>
      <c r="UIE32" s="1329"/>
      <c r="UIF32" s="1329"/>
      <c r="UIG32" s="1329"/>
      <c r="UIH32" s="1329"/>
      <c r="UII32" s="1329"/>
      <c r="UIJ32" s="1329"/>
      <c r="UIK32" s="1329"/>
      <c r="UIL32" s="1329"/>
      <c r="UIM32" s="1329"/>
      <c r="UIN32" s="1329"/>
      <c r="UIO32" s="1329"/>
      <c r="UIP32" s="1329"/>
      <c r="UIQ32" s="1329"/>
      <c r="UIR32" s="1329"/>
      <c r="UIS32" s="1329"/>
      <c r="UIT32" s="1329"/>
      <c r="UIU32" s="1329"/>
      <c r="UIV32" s="1329"/>
      <c r="UIW32" s="1329"/>
      <c r="UIX32" s="1329"/>
      <c r="UIY32" s="1329"/>
      <c r="UIZ32" s="1329"/>
      <c r="UJA32" s="1329"/>
      <c r="UJB32" s="1329"/>
      <c r="UJC32" s="1329"/>
      <c r="UJD32" s="1329"/>
      <c r="UJE32" s="1329"/>
      <c r="UJF32" s="1329"/>
      <c r="UJG32" s="1329"/>
      <c r="UJH32" s="1329"/>
      <c r="UJI32" s="1329"/>
      <c r="UJJ32" s="1329"/>
      <c r="UJK32" s="1329"/>
      <c r="UJL32" s="1329"/>
      <c r="UJM32" s="1329"/>
      <c r="UJN32" s="1329"/>
      <c r="UJO32" s="1329"/>
      <c r="UJP32" s="1329"/>
      <c r="UJQ32" s="1329"/>
      <c r="UJR32" s="1329"/>
      <c r="UJS32" s="1329"/>
      <c r="UJT32" s="1329"/>
      <c r="UJU32" s="1329"/>
      <c r="UJV32" s="1329"/>
      <c r="UJW32" s="1329"/>
      <c r="UJX32" s="1329"/>
      <c r="UJY32" s="1329"/>
      <c r="UJZ32" s="1329"/>
      <c r="UKA32" s="1329"/>
      <c r="UKB32" s="1329"/>
      <c r="UKC32" s="1329"/>
      <c r="UKD32" s="1329"/>
      <c r="UKE32" s="1329"/>
      <c r="UKF32" s="1329"/>
      <c r="UKG32" s="1329"/>
      <c r="UKH32" s="1329"/>
      <c r="UKI32" s="1329"/>
      <c r="UKJ32" s="1329"/>
      <c r="UKK32" s="1329"/>
      <c r="UKL32" s="1329"/>
      <c r="UKM32" s="1329"/>
      <c r="UKN32" s="1329"/>
      <c r="UKO32" s="1329"/>
      <c r="UKP32" s="1329"/>
      <c r="UKQ32" s="1329"/>
      <c r="UKR32" s="1329"/>
      <c r="UKS32" s="1329"/>
      <c r="UKT32" s="1329"/>
      <c r="UKU32" s="1329"/>
      <c r="UKV32" s="1329"/>
      <c r="UKW32" s="1329"/>
      <c r="UKX32" s="1329"/>
      <c r="UKY32" s="1329"/>
      <c r="UKZ32" s="1329"/>
      <c r="ULA32" s="1329"/>
      <c r="ULB32" s="1329"/>
      <c r="ULC32" s="1329"/>
      <c r="ULD32" s="1329"/>
      <c r="ULE32" s="1329"/>
      <c r="ULF32" s="1329"/>
      <c r="ULG32" s="1329"/>
      <c r="ULH32" s="1329"/>
      <c r="ULI32" s="1329"/>
      <c r="ULJ32" s="1329"/>
      <c r="ULK32" s="1329"/>
      <c r="ULL32" s="1329"/>
      <c r="ULM32" s="1329"/>
      <c r="ULN32" s="1329"/>
      <c r="ULO32" s="1329"/>
      <c r="ULP32" s="1329"/>
      <c r="ULQ32" s="1329"/>
      <c r="ULR32" s="1329"/>
      <c r="ULS32" s="1329"/>
      <c r="ULT32" s="1329"/>
      <c r="ULU32" s="1329"/>
      <c r="ULV32" s="1329"/>
      <c r="ULW32" s="1329"/>
      <c r="ULX32" s="1329"/>
      <c r="ULY32" s="1329"/>
      <c r="ULZ32" s="1329"/>
      <c r="UMA32" s="1329"/>
      <c r="UMB32" s="1329"/>
      <c r="UMC32" s="1329"/>
      <c r="UMD32" s="1329"/>
      <c r="UME32" s="1329"/>
      <c r="UMF32" s="1329"/>
      <c r="UMG32" s="1329"/>
      <c r="UMH32" s="1329"/>
      <c r="UMI32" s="1329"/>
      <c r="UMJ32" s="1329"/>
      <c r="UMK32" s="1329"/>
      <c r="UML32" s="1329"/>
      <c r="UMM32" s="1329"/>
      <c r="UMN32" s="1329"/>
      <c r="UMO32" s="1329"/>
      <c r="UMP32" s="1329"/>
      <c r="UMQ32" s="1329"/>
      <c r="UMR32" s="1329"/>
      <c r="UMS32" s="1329"/>
      <c r="UMT32" s="1329"/>
      <c r="UMU32" s="1329"/>
      <c r="UMV32" s="1329"/>
      <c r="UMW32" s="1329"/>
      <c r="UMX32" s="1329"/>
      <c r="UMY32" s="1329"/>
      <c r="UMZ32" s="1329"/>
      <c r="UNA32" s="1329"/>
      <c r="UNB32" s="1329"/>
      <c r="UNC32" s="1329"/>
      <c r="UND32" s="1329"/>
      <c r="UNE32" s="1329"/>
      <c r="UNF32" s="1329"/>
      <c r="UNG32" s="1329"/>
      <c r="UNH32" s="1329"/>
      <c r="UNI32" s="1329"/>
      <c r="UNJ32" s="1329"/>
      <c r="UNK32" s="1329"/>
      <c r="UNL32" s="1329"/>
      <c r="UNM32" s="1329"/>
      <c r="UNN32" s="1329"/>
      <c r="UNO32" s="1329"/>
      <c r="UNP32" s="1329"/>
      <c r="UNQ32" s="1329"/>
      <c r="UNR32" s="1329"/>
      <c r="UNS32" s="1329"/>
      <c r="UNT32" s="1329"/>
      <c r="UNU32" s="1329"/>
      <c r="UNV32" s="1329"/>
      <c r="UNW32" s="1329"/>
      <c r="UNX32" s="1329"/>
      <c r="UNY32" s="1329"/>
      <c r="UNZ32" s="1329"/>
      <c r="UOA32" s="1329"/>
      <c r="UOB32" s="1329"/>
      <c r="UOC32" s="1329"/>
      <c r="UOD32" s="1329"/>
      <c r="UOE32" s="1329"/>
      <c r="UOF32" s="1329"/>
      <c r="UOG32" s="1329"/>
      <c r="UOH32" s="1329"/>
      <c r="UOI32" s="1329"/>
      <c r="UOJ32" s="1329"/>
      <c r="UOK32" s="1329"/>
      <c r="UOL32" s="1329"/>
      <c r="UOM32" s="1329"/>
      <c r="UON32" s="1329"/>
      <c r="UOO32" s="1329"/>
      <c r="UOP32" s="1329"/>
      <c r="UOQ32" s="1329"/>
      <c r="UOR32" s="1329"/>
      <c r="UOS32" s="1329"/>
      <c r="UOT32" s="1329"/>
      <c r="UOU32" s="1329"/>
      <c r="UOV32" s="1329"/>
      <c r="UOW32" s="1329"/>
      <c r="UOX32" s="1329"/>
      <c r="UOY32" s="1329"/>
      <c r="UOZ32" s="1329"/>
      <c r="UPA32" s="1329"/>
      <c r="UPB32" s="1329"/>
      <c r="UPC32" s="1329"/>
      <c r="UPD32" s="1329"/>
      <c r="UPE32" s="1329"/>
      <c r="UPF32" s="1329"/>
      <c r="UPG32" s="1329"/>
      <c r="UPH32" s="1329"/>
      <c r="UPI32" s="1329"/>
      <c r="UPJ32" s="1329"/>
      <c r="UPK32" s="1329"/>
      <c r="UPL32" s="1329"/>
      <c r="UPM32" s="1329"/>
      <c r="UPN32" s="1329"/>
      <c r="UPO32" s="1329"/>
      <c r="UPP32" s="1329"/>
      <c r="UPQ32" s="1329"/>
      <c r="UPR32" s="1329"/>
      <c r="UPS32" s="1329"/>
      <c r="UPT32" s="1329"/>
      <c r="UPU32" s="1329"/>
      <c r="UPV32" s="1329"/>
      <c r="UPW32" s="1329"/>
      <c r="UPX32" s="1329"/>
      <c r="UPY32" s="1329"/>
      <c r="UPZ32" s="1329"/>
      <c r="UQA32" s="1329"/>
      <c r="UQB32" s="1329"/>
      <c r="UQC32" s="1329"/>
      <c r="UQD32" s="1329"/>
      <c r="UQE32" s="1329"/>
      <c r="UQF32" s="1329"/>
      <c r="UQG32" s="1329"/>
      <c r="UQH32" s="1329"/>
      <c r="UQI32" s="1329"/>
      <c r="UQJ32" s="1329"/>
      <c r="UQK32" s="1329"/>
      <c r="UQL32" s="1329"/>
      <c r="UQM32" s="1329"/>
      <c r="UQN32" s="1329"/>
      <c r="UQO32" s="1329"/>
      <c r="UQP32" s="1329"/>
      <c r="UQQ32" s="1329"/>
      <c r="UQR32" s="1329"/>
      <c r="UQS32" s="1329"/>
      <c r="UQT32" s="1329"/>
      <c r="UQU32" s="1329"/>
      <c r="UQV32" s="1329"/>
      <c r="UQW32" s="1329"/>
      <c r="UQX32" s="1329"/>
      <c r="UQY32" s="1329"/>
      <c r="UQZ32" s="1329"/>
      <c r="URA32" s="1329"/>
      <c r="URB32" s="1329"/>
      <c r="URC32" s="1329"/>
      <c r="URD32" s="1329"/>
      <c r="URE32" s="1329"/>
      <c r="URF32" s="1329"/>
      <c r="URG32" s="1329"/>
      <c r="URH32" s="1329"/>
      <c r="URI32" s="1329"/>
      <c r="URJ32" s="1329"/>
      <c r="URK32" s="1329"/>
      <c r="URL32" s="1329"/>
      <c r="URM32" s="1329"/>
      <c r="URN32" s="1329"/>
      <c r="URO32" s="1329"/>
      <c r="URP32" s="1329"/>
      <c r="URQ32" s="1329"/>
      <c r="URR32" s="1329"/>
      <c r="URS32" s="1329"/>
      <c r="URT32" s="1329"/>
      <c r="URU32" s="1329"/>
      <c r="URV32" s="1329"/>
      <c r="URW32" s="1329"/>
      <c r="URX32" s="1329"/>
      <c r="URY32" s="1329"/>
      <c r="URZ32" s="1329"/>
      <c r="USA32" s="1329"/>
      <c r="USB32" s="1329"/>
      <c r="USC32" s="1329"/>
      <c r="USD32" s="1329"/>
      <c r="USE32" s="1329"/>
      <c r="USF32" s="1329"/>
      <c r="USG32" s="1329"/>
      <c r="USH32" s="1329"/>
      <c r="USI32" s="1329"/>
      <c r="USJ32" s="1329"/>
      <c r="USK32" s="1329"/>
      <c r="USL32" s="1329"/>
      <c r="USM32" s="1329"/>
      <c r="USN32" s="1329"/>
      <c r="USO32" s="1329"/>
      <c r="USP32" s="1329"/>
      <c r="USQ32" s="1329"/>
      <c r="USR32" s="1329"/>
      <c r="USS32" s="1329"/>
      <c r="UST32" s="1329"/>
      <c r="USU32" s="1329"/>
      <c r="USV32" s="1329"/>
      <c r="USW32" s="1329"/>
      <c r="USX32" s="1329"/>
      <c r="USY32" s="1329"/>
      <c r="USZ32" s="1329"/>
      <c r="UTA32" s="1329"/>
      <c r="UTB32" s="1329"/>
      <c r="UTC32" s="1329"/>
      <c r="UTD32" s="1329"/>
      <c r="UTE32" s="1329"/>
      <c r="UTF32" s="1329"/>
      <c r="UTG32" s="1329"/>
      <c r="UTH32" s="1329"/>
      <c r="UTI32" s="1329"/>
      <c r="UTJ32" s="1329"/>
      <c r="UTK32" s="1329"/>
      <c r="UTL32" s="1329"/>
      <c r="UTM32" s="1329"/>
      <c r="UTN32" s="1329"/>
      <c r="UTO32" s="1329"/>
      <c r="UTP32" s="1329"/>
      <c r="UTQ32" s="1329"/>
      <c r="UTR32" s="1329"/>
      <c r="UTS32" s="1329"/>
      <c r="UTT32" s="1329"/>
      <c r="UTU32" s="1329"/>
      <c r="UTV32" s="1329"/>
      <c r="UTW32" s="1329"/>
      <c r="UTX32" s="1329"/>
      <c r="UTY32" s="1329"/>
      <c r="UTZ32" s="1329"/>
      <c r="UUA32" s="1329"/>
      <c r="UUB32" s="1329"/>
      <c r="UUC32" s="1329"/>
      <c r="UUD32" s="1329"/>
      <c r="UUE32" s="1329"/>
      <c r="UUF32" s="1329"/>
      <c r="UUG32" s="1329"/>
      <c r="UUH32" s="1329"/>
      <c r="UUI32" s="1329"/>
      <c r="UUJ32" s="1329"/>
      <c r="UUK32" s="1329"/>
      <c r="UUL32" s="1329"/>
      <c r="UUM32" s="1329"/>
      <c r="UUN32" s="1329"/>
      <c r="UUO32" s="1329"/>
      <c r="UUP32" s="1329"/>
      <c r="UUQ32" s="1329"/>
      <c r="UUR32" s="1329"/>
      <c r="UUS32" s="1329"/>
      <c r="UUT32" s="1329"/>
      <c r="UUU32" s="1329"/>
      <c r="UUV32" s="1329"/>
      <c r="UUW32" s="1329"/>
      <c r="UUX32" s="1329"/>
      <c r="UUY32" s="1329"/>
      <c r="UUZ32" s="1329"/>
      <c r="UVA32" s="1329"/>
      <c r="UVB32" s="1329"/>
      <c r="UVC32" s="1329"/>
      <c r="UVD32" s="1329"/>
      <c r="UVE32" s="1329"/>
      <c r="UVF32" s="1329"/>
      <c r="UVG32" s="1329"/>
      <c r="UVH32" s="1329"/>
      <c r="UVI32" s="1329"/>
      <c r="UVJ32" s="1329"/>
      <c r="UVK32" s="1329"/>
      <c r="UVL32" s="1329"/>
      <c r="UVM32" s="1329"/>
      <c r="UVN32" s="1329"/>
      <c r="UVO32" s="1329"/>
      <c r="UVP32" s="1329"/>
      <c r="UVQ32" s="1329"/>
      <c r="UVR32" s="1329"/>
      <c r="UVS32" s="1329"/>
      <c r="UVT32" s="1329"/>
      <c r="UVU32" s="1329"/>
      <c r="UVV32" s="1329"/>
      <c r="UVW32" s="1329"/>
      <c r="UVX32" s="1329"/>
      <c r="UVY32" s="1329"/>
      <c r="UVZ32" s="1329"/>
      <c r="UWA32" s="1329"/>
      <c r="UWB32" s="1329"/>
      <c r="UWC32" s="1329"/>
      <c r="UWD32" s="1329"/>
      <c r="UWE32" s="1329"/>
      <c r="UWF32" s="1329"/>
      <c r="UWG32" s="1329"/>
      <c r="UWH32" s="1329"/>
      <c r="UWI32" s="1329"/>
      <c r="UWJ32" s="1329"/>
      <c r="UWK32" s="1329"/>
      <c r="UWL32" s="1329"/>
      <c r="UWM32" s="1329"/>
      <c r="UWN32" s="1329"/>
      <c r="UWO32" s="1329"/>
      <c r="UWP32" s="1329"/>
      <c r="UWQ32" s="1329"/>
      <c r="UWR32" s="1329"/>
      <c r="UWS32" s="1329"/>
      <c r="UWT32" s="1329"/>
      <c r="UWU32" s="1329"/>
      <c r="UWV32" s="1329"/>
      <c r="UWW32" s="1329"/>
      <c r="UWX32" s="1329"/>
      <c r="UWY32" s="1329"/>
      <c r="UWZ32" s="1329"/>
      <c r="UXA32" s="1329"/>
      <c r="UXB32" s="1329"/>
      <c r="UXC32" s="1329"/>
      <c r="UXD32" s="1329"/>
      <c r="UXE32" s="1329"/>
      <c r="UXF32" s="1329"/>
      <c r="UXG32" s="1329"/>
      <c r="UXH32" s="1329"/>
      <c r="UXI32" s="1329"/>
      <c r="UXJ32" s="1329"/>
      <c r="UXK32" s="1329"/>
      <c r="UXL32" s="1329"/>
      <c r="UXM32" s="1329"/>
      <c r="UXN32" s="1329"/>
      <c r="UXO32" s="1329"/>
      <c r="UXP32" s="1329"/>
      <c r="UXQ32" s="1329"/>
      <c r="UXR32" s="1329"/>
      <c r="UXS32" s="1329"/>
      <c r="UXT32" s="1329"/>
      <c r="UXU32" s="1329"/>
      <c r="UXV32" s="1329"/>
      <c r="UXW32" s="1329"/>
      <c r="UXX32" s="1329"/>
      <c r="UXY32" s="1329"/>
      <c r="UXZ32" s="1329"/>
      <c r="UYA32" s="1329"/>
      <c r="UYB32" s="1329"/>
      <c r="UYC32" s="1329"/>
      <c r="UYD32" s="1329"/>
      <c r="UYE32" s="1329"/>
      <c r="UYF32" s="1329"/>
      <c r="UYG32" s="1329"/>
      <c r="UYH32" s="1329"/>
      <c r="UYI32" s="1329"/>
      <c r="UYJ32" s="1329"/>
      <c r="UYK32" s="1329"/>
      <c r="UYL32" s="1329"/>
      <c r="UYM32" s="1329"/>
      <c r="UYN32" s="1329"/>
      <c r="UYO32" s="1329"/>
      <c r="UYP32" s="1329"/>
      <c r="UYQ32" s="1329"/>
      <c r="UYR32" s="1329"/>
      <c r="UYS32" s="1329"/>
      <c r="UYT32" s="1329"/>
      <c r="UYU32" s="1329"/>
      <c r="UYV32" s="1329"/>
      <c r="UYW32" s="1329"/>
      <c r="UYX32" s="1329"/>
      <c r="UYY32" s="1329"/>
      <c r="UYZ32" s="1329"/>
      <c r="UZA32" s="1329"/>
      <c r="UZB32" s="1329"/>
      <c r="UZC32" s="1329"/>
      <c r="UZD32" s="1329"/>
      <c r="UZE32" s="1329"/>
      <c r="UZF32" s="1329"/>
      <c r="UZG32" s="1329"/>
      <c r="UZH32" s="1329"/>
      <c r="UZI32" s="1329"/>
      <c r="UZJ32" s="1329"/>
      <c r="UZK32" s="1329"/>
      <c r="UZL32" s="1329"/>
      <c r="UZM32" s="1329"/>
      <c r="UZN32" s="1329"/>
      <c r="UZO32" s="1329"/>
      <c r="UZP32" s="1329"/>
      <c r="UZQ32" s="1329"/>
      <c r="UZR32" s="1329"/>
      <c r="UZS32" s="1329"/>
      <c r="UZT32" s="1329"/>
      <c r="UZU32" s="1329"/>
      <c r="UZV32" s="1329"/>
      <c r="UZW32" s="1329"/>
      <c r="UZX32" s="1329"/>
      <c r="UZY32" s="1329"/>
      <c r="UZZ32" s="1329"/>
      <c r="VAA32" s="1329"/>
      <c r="VAB32" s="1329"/>
      <c r="VAC32" s="1329"/>
      <c r="VAD32" s="1329"/>
      <c r="VAE32" s="1329"/>
      <c r="VAF32" s="1329"/>
      <c r="VAG32" s="1329"/>
      <c r="VAH32" s="1329"/>
      <c r="VAI32" s="1329"/>
      <c r="VAJ32" s="1329"/>
      <c r="VAK32" s="1329"/>
      <c r="VAL32" s="1329"/>
      <c r="VAM32" s="1329"/>
      <c r="VAN32" s="1329"/>
      <c r="VAO32" s="1329"/>
      <c r="VAP32" s="1329"/>
      <c r="VAQ32" s="1329"/>
      <c r="VAR32" s="1329"/>
      <c r="VAS32" s="1329"/>
      <c r="VAT32" s="1329"/>
      <c r="VAU32" s="1329"/>
      <c r="VAV32" s="1329"/>
      <c r="VAW32" s="1329"/>
      <c r="VAX32" s="1329"/>
      <c r="VAY32" s="1329"/>
      <c r="VAZ32" s="1329"/>
      <c r="VBA32" s="1329"/>
      <c r="VBB32" s="1329"/>
      <c r="VBC32" s="1329"/>
      <c r="VBD32" s="1329"/>
      <c r="VBE32" s="1329"/>
      <c r="VBF32" s="1329"/>
      <c r="VBG32" s="1329"/>
      <c r="VBH32" s="1329"/>
      <c r="VBI32" s="1329"/>
      <c r="VBJ32" s="1329"/>
      <c r="VBK32" s="1329"/>
      <c r="VBL32" s="1329"/>
      <c r="VBM32" s="1329"/>
      <c r="VBN32" s="1329"/>
      <c r="VBO32" s="1329"/>
      <c r="VBP32" s="1329"/>
      <c r="VBQ32" s="1329"/>
      <c r="VBR32" s="1329"/>
      <c r="VBS32" s="1329"/>
      <c r="VBT32" s="1329"/>
      <c r="VBU32" s="1329"/>
      <c r="VBV32" s="1329"/>
      <c r="VBW32" s="1329"/>
      <c r="VBX32" s="1329"/>
      <c r="VBY32" s="1329"/>
      <c r="VBZ32" s="1329"/>
      <c r="VCA32" s="1329"/>
      <c r="VCB32" s="1329"/>
      <c r="VCC32" s="1329"/>
      <c r="VCD32" s="1329"/>
      <c r="VCE32" s="1329"/>
      <c r="VCF32" s="1329"/>
      <c r="VCG32" s="1329"/>
      <c r="VCH32" s="1329"/>
      <c r="VCI32" s="1329"/>
      <c r="VCJ32" s="1329"/>
      <c r="VCK32" s="1329"/>
      <c r="VCL32" s="1329"/>
      <c r="VCM32" s="1329"/>
      <c r="VCN32" s="1329"/>
      <c r="VCO32" s="1329"/>
      <c r="VCP32" s="1329"/>
      <c r="VCQ32" s="1329"/>
      <c r="VCR32" s="1329"/>
      <c r="VCS32" s="1329"/>
      <c r="VCT32" s="1329"/>
      <c r="VCU32" s="1329"/>
      <c r="VCV32" s="1329"/>
      <c r="VCW32" s="1329"/>
      <c r="VCX32" s="1329"/>
      <c r="VCY32" s="1329"/>
      <c r="VCZ32" s="1329"/>
      <c r="VDA32" s="1329"/>
      <c r="VDB32" s="1329"/>
      <c r="VDC32" s="1329"/>
      <c r="VDD32" s="1329"/>
      <c r="VDE32" s="1329"/>
      <c r="VDF32" s="1329"/>
      <c r="VDG32" s="1329"/>
      <c r="VDH32" s="1329"/>
      <c r="VDI32" s="1329"/>
      <c r="VDJ32" s="1329"/>
      <c r="VDK32" s="1329"/>
      <c r="VDL32" s="1329"/>
      <c r="VDM32" s="1329"/>
      <c r="VDN32" s="1329"/>
      <c r="VDO32" s="1329"/>
      <c r="VDP32" s="1329"/>
      <c r="VDQ32" s="1329"/>
      <c r="VDR32" s="1329"/>
      <c r="VDS32" s="1329"/>
      <c r="VDT32" s="1329"/>
      <c r="VDU32" s="1329"/>
      <c r="VDV32" s="1329"/>
      <c r="VDW32" s="1329"/>
      <c r="VDX32" s="1329"/>
      <c r="VDY32" s="1329"/>
      <c r="VDZ32" s="1329"/>
      <c r="VEA32" s="1329"/>
      <c r="VEB32" s="1329"/>
      <c r="VEC32" s="1329"/>
      <c r="VED32" s="1329"/>
      <c r="VEE32" s="1329"/>
      <c r="VEF32" s="1329"/>
      <c r="VEG32" s="1329"/>
      <c r="VEH32" s="1329"/>
      <c r="VEI32" s="1329"/>
      <c r="VEJ32" s="1329"/>
      <c r="VEK32" s="1329"/>
      <c r="VEL32" s="1329"/>
      <c r="VEM32" s="1329"/>
      <c r="VEN32" s="1329"/>
      <c r="VEO32" s="1329"/>
      <c r="VEP32" s="1329"/>
      <c r="VEQ32" s="1329"/>
      <c r="VER32" s="1329"/>
      <c r="VES32" s="1329"/>
      <c r="VET32" s="1329"/>
      <c r="VEU32" s="1329"/>
      <c r="VEV32" s="1329"/>
      <c r="VEW32" s="1329"/>
      <c r="VEX32" s="1329"/>
      <c r="VEY32" s="1329"/>
      <c r="VEZ32" s="1329"/>
      <c r="VFA32" s="1329"/>
      <c r="VFB32" s="1329"/>
      <c r="VFC32" s="1329"/>
      <c r="VFD32" s="1329"/>
      <c r="VFE32" s="1329"/>
      <c r="VFF32" s="1329"/>
      <c r="VFG32" s="1329"/>
      <c r="VFH32" s="1329"/>
      <c r="VFI32" s="1329"/>
      <c r="VFJ32" s="1329"/>
      <c r="VFK32" s="1329"/>
      <c r="VFL32" s="1329"/>
      <c r="VFM32" s="1329"/>
      <c r="VFN32" s="1329"/>
      <c r="VFO32" s="1329"/>
      <c r="VFP32" s="1329"/>
      <c r="VFQ32" s="1329"/>
      <c r="VFR32" s="1329"/>
      <c r="VFS32" s="1329"/>
      <c r="VFT32" s="1329"/>
      <c r="VFU32" s="1329"/>
      <c r="VFV32" s="1329"/>
      <c r="VFW32" s="1329"/>
      <c r="VFX32" s="1329"/>
      <c r="VFY32" s="1329"/>
      <c r="VFZ32" s="1329"/>
      <c r="VGA32" s="1329"/>
      <c r="VGB32" s="1329"/>
      <c r="VGC32" s="1329"/>
      <c r="VGD32" s="1329"/>
      <c r="VGE32" s="1329"/>
      <c r="VGF32" s="1329"/>
      <c r="VGG32" s="1329"/>
      <c r="VGH32" s="1329"/>
      <c r="VGI32" s="1329"/>
      <c r="VGJ32" s="1329"/>
      <c r="VGK32" s="1329"/>
      <c r="VGL32" s="1329"/>
      <c r="VGM32" s="1329"/>
      <c r="VGN32" s="1329"/>
      <c r="VGO32" s="1329"/>
      <c r="VGP32" s="1329"/>
      <c r="VGQ32" s="1329"/>
      <c r="VGR32" s="1329"/>
      <c r="VGS32" s="1329"/>
      <c r="VGT32" s="1329"/>
      <c r="VGU32" s="1329"/>
      <c r="VGV32" s="1329"/>
      <c r="VGW32" s="1329"/>
      <c r="VGX32" s="1329"/>
      <c r="VGY32" s="1329"/>
      <c r="VGZ32" s="1329"/>
      <c r="VHA32" s="1329"/>
      <c r="VHB32" s="1329"/>
      <c r="VHC32" s="1329"/>
      <c r="VHD32" s="1329"/>
      <c r="VHE32" s="1329"/>
      <c r="VHF32" s="1329"/>
      <c r="VHG32" s="1329"/>
      <c r="VHH32" s="1329"/>
      <c r="VHI32" s="1329"/>
      <c r="VHJ32" s="1329"/>
      <c r="VHK32" s="1329"/>
      <c r="VHL32" s="1329"/>
      <c r="VHM32" s="1329"/>
      <c r="VHN32" s="1329"/>
      <c r="VHO32" s="1329"/>
      <c r="VHP32" s="1329"/>
      <c r="VHQ32" s="1329"/>
      <c r="VHR32" s="1329"/>
      <c r="VHS32" s="1329"/>
      <c r="VHT32" s="1329"/>
      <c r="VHU32" s="1329"/>
      <c r="VHV32" s="1329"/>
      <c r="VHW32" s="1329"/>
      <c r="VHX32" s="1329"/>
      <c r="VHY32" s="1329"/>
      <c r="VHZ32" s="1329"/>
      <c r="VIA32" s="1329"/>
      <c r="VIB32" s="1329"/>
      <c r="VIC32" s="1329"/>
      <c r="VID32" s="1329"/>
      <c r="VIE32" s="1329"/>
      <c r="VIF32" s="1329"/>
      <c r="VIG32" s="1329"/>
      <c r="VIH32" s="1329"/>
      <c r="VII32" s="1329"/>
      <c r="VIJ32" s="1329"/>
      <c r="VIK32" s="1329"/>
      <c r="VIL32" s="1329"/>
      <c r="VIM32" s="1329"/>
      <c r="VIN32" s="1329"/>
      <c r="VIO32" s="1329"/>
      <c r="VIP32" s="1329"/>
      <c r="VIQ32" s="1329"/>
      <c r="VIR32" s="1329"/>
      <c r="VIS32" s="1329"/>
      <c r="VIT32" s="1329"/>
      <c r="VIU32" s="1329"/>
      <c r="VIV32" s="1329"/>
      <c r="VIW32" s="1329"/>
      <c r="VIX32" s="1329"/>
      <c r="VIY32" s="1329"/>
      <c r="VIZ32" s="1329"/>
      <c r="VJA32" s="1329"/>
      <c r="VJB32" s="1329"/>
      <c r="VJC32" s="1329"/>
      <c r="VJD32" s="1329"/>
      <c r="VJE32" s="1329"/>
      <c r="VJF32" s="1329"/>
      <c r="VJG32" s="1329"/>
      <c r="VJH32" s="1329"/>
      <c r="VJI32" s="1329"/>
      <c r="VJJ32" s="1329"/>
      <c r="VJK32" s="1329"/>
      <c r="VJL32" s="1329"/>
      <c r="VJM32" s="1329"/>
      <c r="VJN32" s="1329"/>
      <c r="VJO32" s="1329"/>
      <c r="VJP32" s="1329"/>
      <c r="VJQ32" s="1329"/>
      <c r="VJR32" s="1329"/>
      <c r="VJS32" s="1329"/>
      <c r="VJT32" s="1329"/>
      <c r="VJU32" s="1329"/>
      <c r="VJV32" s="1329"/>
      <c r="VJW32" s="1329"/>
      <c r="VJX32" s="1329"/>
      <c r="VJY32" s="1329"/>
      <c r="VJZ32" s="1329"/>
      <c r="VKA32" s="1329"/>
      <c r="VKB32" s="1329"/>
      <c r="VKC32" s="1329"/>
      <c r="VKD32" s="1329"/>
      <c r="VKE32" s="1329"/>
      <c r="VKF32" s="1329"/>
      <c r="VKG32" s="1329"/>
      <c r="VKH32" s="1329"/>
      <c r="VKI32" s="1329"/>
      <c r="VKJ32" s="1329"/>
      <c r="VKK32" s="1329"/>
      <c r="VKL32" s="1329"/>
      <c r="VKM32" s="1329"/>
      <c r="VKN32" s="1329"/>
      <c r="VKO32" s="1329"/>
      <c r="VKP32" s="1329"/>
      <c r="VKQ32" s="1329"/>
      <c r="VKR32" s="1329"/>
      <c r="VKS32" s="1329"/>
      <c r="VKT32" s="1329"/>
      <c r="VKU32" s="1329"/>
      <c r="VKV32" s="1329"/>
      <c r="VKW32" s="1329"/>
      <c r="VKX32" s="1329"/>
      <c r="VKY32" s="1329"/>
      <c r="VKZ32" s="1329"/>
      <c r="VLA32" s="1329"/>
      <c r="VLB32" s="1329"/>
      <c r="VLC32" s="1329"/>
      <c r="VLD32" s="1329"/>
      <c r="VLE32" s="1329"/>
      <c r="VLF32" s="1329"/>
      <c r="VLG32" s="1329"/>
      <c r="VLH32" s="1329"/>
      <c r="VLI32" s="1329"/>
      <c r="VLJ32" s="1329"/>
      <c r="VLK32" s="1329"/>
      <c r="VLL32" s="1329"/>
      <c r="VLM32" s="1329"/>
      <c r="VLN32" s="1329"/>
      <c r="VLO32" s="1329"/>
      <c r="VLP32" s="1329"/>
      <c r="VLQ32" s="1329"/>
      <c r="VLR32" s="1329"/>
      <c r="VLS32" s="1329"/>
      <c r="VLT32" s="1329"/>
      <c r="VLU32" s="1329"/>
      <c r="VLV32" s="1329"/>
      <c r="VLW32" s="1329"/>
      <c r="VLX32" s="1329"/>
      <c r="VLY32" s="1329"/>
      <c r="VLZ32" s="1329"/>
      <c r="VMA32" s="1329"/>
      <c r="VMB32" s="1329"/>
      <c r="VMC32" s="1329"/>
      <c r="VMD32" s="1329"/>
      <c r="VME32" s="1329"/>
      <c r="VMF32" s="1329"/>
      <c r="VMG32" s="1329"/>
      <c r="VMH32" s="1329"/>
      <c r="VMI32" s="1329"/>
      <c r="VMJ32" s="1329"/>
      <c r="VMK32" s="1329"/>
      <c r="VML32" s="1329"/>
      <c r="VMM32" s="1329"/>
      <c r="VMN32" s="1329"/>
      <c r="VMO32" s="1329"/>
      <c r="VMP32" s="1329"/>
      <c r="VMQ32" s="1329"/>
      <c r="VMR32" s="1329"/>
      <c r="VMS32" s="1329"/>
      <c r="VMT32" s="1329"/>
      <c r="VMU32" s="1329"/>
      <c r="VMV32" s="1329"/>
      <c r="VMW32" s="1329"/>
      <c r="VMX32" s="1329"/>
      <c r="VMY32" s="1329"/>
      <c r="VMZ32" s="1329"/>
      <c r="VNA32" s="1329"/>
      <c r="VNB32" s="1329"/>
      <c r="VNC32" s="1329"/>
      <c r="VND32" s="1329"/>
      <c r="VNE32" s="1329"/>
      <c r="VNF32" s="1329"/>
      <c r="VNG32" s="1329"/>
      <c r="VNH32" s="1329"/>
      <c r="VNI32" s="1329"/>
      <c r="VNJ32" s="1329"/>
      <c r="VNK32" s="1329"/>
      <c r="VNL32" s="1329"/>
      <c r="VNM32" s="1329"/>
      <c r="VNN32" s="1329"/>
      <c r="VNO32" s="1329"/>
      <c r="VNP32" s="1329"/>
      <c r="VNQ32" s="1329"/>
      <c r="VNR32" s="1329"/>
      <c r="VNS32" s="1329"/>
      <c r="VNT32" s="1329"/>
      <c r="VNU32" s="1329"/>
      <c r="VNV32" s="1329"/>
      <c r="VNW32" s="1329"/>
      <c r="VNX32" s="1329"/>
      <c r="VNY32" s="1329"/>
      <c r="VNZ32" s="1329"/>
      <c r="VOA32" s="1329"/>
      <c r="VOB32" s="1329"/>
      <c r="VOC32" s="1329"/>
      <c r="VOD32" s="1329"/>
      <c r="VOE32" s="1329"/>
      <c r="VOF32" s="1329"/>
      <c r="VOG32" s="1329"/>
      <c r="VOH32" s="1329"/>
      <c r="VOI32" s="1329"/>
      <c r="VOJ32" s="1329"/>
      <c r="VOK32" s="1329"/>
      <c r="VOL32" s="1329"/>
      <c r="VOM32" s="1329"/>
      <c r="VON32" s="1329"/>
      <c r="VOO32" s="1329"/>
      <c r="VOP32" s="1329"/>
      <c r="VOQ32" s="1329"/>
      <c r="VOR32" s="1329"/>
      <c r="VOS32" s="1329"/>
      <c r="VOT32" s="1329"/>
      <c r="VOU32" s="1329"/>
      <c r="VOV32" s="1329"/>
      <c r="VOW32" s="1329"/>
      <c r="VOX32" s="1329"/>
      <c r="VOY32" s="1329"/>
      <c r="VOZ32" s="1329"/>
      <c r="VPA32" s="1329"/>
      <c r="VPB32" s="1329"/>
      <c r="VPC32" s="1329"/>
      <c r="VPD32" s="1329"/>
      <c r="VPE32" s="1329"/>
      <c r="VPF32" s="1329"/>
      <c r="VPG32" s="1329"/>
      <c r="VPH32" s="1329"/>
      <c r="VPI32" s="1329"/>
      <c r="VPJ32" s="1329"/>
      <c r="VPK32" s="1329"/>
      <c r="VPL32" s="1329"/>
      <c r="VPM32" s="1329"/>
      <c r="VPN32" s="1329"/>
      <c r="VPO32" s="1329"/>
      <c r="VPP32" s="1329"/>
      <c r="VPQ32" s="1329"/>
      <c r="VPR32" s="1329"/>
      <c r="VPS32" s="1329"/>
      <c r="VPT32" s="1329"/>
      <c r="VPU32" s="1329"/>
      <c r="VPV32" s="1329"/>
      <c r="VPW32" s="1329"/>
      <c r="VPX32" s="1329"/>
      <c r="VPY32" s="1329"/>
      <c r="VPZ32" s="1329"/>
      <c r="VQA32" s="1329"/>
      <c r="VQB32" s="1329"/>
      <c r="VQC32" s="1329"/>
      <c r="VQD32" s="1329"/>
      <c r="VQE32" s="1329"/>
      <c r="VQF32" s="1329"/>
      <c r="VQG32" s="1329"/>
      <c r="VQH32" s="1329"/>
      <c r="VQI32" s="1329"/>
      <c r="VQJ32" s="1329"/>
      <c r="VQK32" s="1329"/>
      <c r="VQL32" s="1329"/>
      <c r="VQM32" s="1329"/>
      <c r="VQN32" s="1329"/>
      <c r="VQO32" s="1329"/>
      <c r="VQP32" s="1329"/>
      <c r="VQQ32" s="1329"/>
      <c r="VQR32" s="1329"/>
      <c r="VQS32" s="1329"/>
      <c r="VQT32" s="1329"/>
      <c r="VQU32" s="1329"/>
      <c r="VQV32" s="1329"/>
      <c r="VQW32" s="1329"/>
      <c r="VQX32" s="1329"/>
      <c r="VQY32" s="1329"/>
      <c r="VQZ32" s="1329"/>
      <c r="VRA32" s="1329"/>
      <c r="VRB32" s="1329"/>
      <c r="VRC32" s="1329"/>
      <c r="VRD32" s="1329"/>
      <c r="VRE32" s="1329"/>
      <c r="VRF32" s="1329"/>
      <c r="VRG32" s="1329"/>
      <c r="VRH32" s="1329"/>
      <c r="VRI32" s="1329"/>
      <c r="VRJ32" s="1329"/>
      <c r="VRK32" s="1329"/>
      <c r="VRL32" s="1329"/>
      <c r="VRM32" s="1329"/>
      <c r="VRN32" s="1329"/>
      <c r="VRO32" s="1329"/>
      <c r="VRP32" s="1329"/>
      <c r="VRQ32" s="1329"/>
      <c r="VRR32" s="1329"/>
      <c r="VRS32" s="1329"/>
      <c r="VRT32" s="1329"/>
      <c r="VRU32" s="1329"/>
      <c r="VRV32" s="1329"/>
      <c r="VRW32" s="1329"/>
      <c r="VRX32" s="1329"/>
      <c r="VRY32" s="1329"/>
      <c r="VRZ32" s="1329"/>
      <c r="VSA32" s="1329"/>
      <c r="VSB32" s="1329"/>
      <c r="VSC32" s="1329"/>
      <c r="VSD32" s="1329"/>
      <c r="VSE32" s="1329"/>
      <c r="VSF32" s="1329"/>
      <c r="VSG32" s="1329"/>
      <c r="VSH32" s="1329"/>
      <c r="VSI32" s="1329"/>
      <c r="VSJ32" s="1329"/>
      <c r="VSK32" s="1329"/>
      <c r="VSL32" s="1329"/>
      <c r="VSM32" s="1329"/>
      <c r="VSN32" s="1329"/>
      <c r="VSO32" s="1329"/>
      <c r="VSP32" s="1329"/>
      <c r="VSQ32" s="1329"/>
      <c r="VSR32" s="1329"/>
      <c r="VSS32" s="1329"/>
      <c r="VST32" s="1329"/>
      <c r="VSU32" s="1329"/>
      <c r="VSV32" s="1329"/>
      <c r="VSW32" s="1329"/>
      <c r="VSX32" s="1329"/>
      <c r="VSY32" s="1329"/>
      <c r="VSZ32" s="1329"/>
      <c r="VTA32" s="1329"/>
      <c r="VTB32" s="1329"/>
      <c r="VTC32" s="1329"/>
      <c r="VTD32" s="1329"/>
      <c r="VTE32" s="1329"/>
      <c r="VTF32" s="1329"/>
      <c r="VTG32" s="1329"/>
      <c r="VTH32" s="1329"/>
      <c r="VTI32" s="1329"/>
      <c r="VTJ32" s="1329"/>
      <c r="VTK32" s="1329"/>
      <c r="VTL32" s="1329"/>
      <c r="VTM32" s="1329"/>
      <c r="VTN32" s="1329"/>
      <c r="VTO32" s="1329"/>
      <c r="VTP32" s="1329"/>
      <c r="VTQ32" s="1329"/>
      <c r="VTR32" s="1329"/>
      <c r="VTS32" s="1329"/>
      <c r="VTT32" s="1329"/>
      <c r="VTU32" s="1329"/>
      <c r="VTV32" s="1329"/>
      <c r="VTW32" s="1329"/>
      <c r="VTX32" s="1329"/>
      <c r="VTY32" s="1329"/>
      <c r="VTZ32" s="1329"/>
      <c r="VUA32" s="1329"/>
      <c r="VUB32" s="1329"/>
      <c r="VUC32" s="1329"/>
      <c r="VUD32" s="1329"/>
      <c r="VUE32" s="1329"/>
      <c r="VUF32" s="1329"/>
      <c r="VUG32" s="1329"/>
      <c r="VUH32" s="1329"/>
      <c r="VUI32" s="1329"/>
      <c r="VUJ32" s="1329"/>
      <c r="VUK32" s="1329"/>
      <c r="VUL32" s="1329"/>
      <c r="VUM32" s="1329"/>
      <c r="VUN32" s="1329"/>
      <c r="VUO32" s="1329"/>
      <c r="VUP32" s="1329"/>
      <c r="VUQ32" s="1329"/>
      <c r="VUR32" s="1329"/>
      <c r="VUS32" s="1329"/>
      <c r="VUT32" s="1329"/>
      <c r="VUU32" s="1329"/>
      <c r="VUV32" s="1329"/>
      <c r="VUW32" s="1329"/>
      <c r="VUX32" s="1329"/>
      <c r="VUY32" s="1329"/>
      <c r="VUZ32" s="1329"/>
      <c r="VVA32" s="1329"/>
      <c r="VVB32" s="1329"/>
      <c r="VVC32" s="1329"/>
      <c r="VVD32" s="1329"/>
      <c r="VVE32" s="1329"/>
      <c r="VVF32" s="1329"/>
      <c r="VVG32" s="1329"/>
      <c r="VVH32" s="1329"/>
      <c r="VVI32" s="1329"/>
      <c r="VVJ32" s="1329"/>
      <c r="VVK32" s="1329"/>
      <c r="VVL32" s="1329"/>
      <c r="VVM32" s="1329"/>
      <c r="VVN32" s="1329"/>
      <c r="VVO32" s="1329"/>
      <c r="VVP32" s="1329"/>
      <c r="VVQ32" s="1329"/>
      <c r="VVR32" s="1329"/>
      <c r="VVS32" s="1329"/>
      <c r="VVT32" s="1329"/>
      <c r="VVU32" s="1329"/>
      <c r="VVV32" s="1329"/>
      <c r="VVW32" s="1329"/>
      <c r="VVX32" s="1329"/>
      <c r="VVY32" s="1329"/>
      <c r="VVZ32" s="1329"/>
      <c r="VWA32" s="1329"/>
      <c r="VWB32" s="1329"/>
      <c r="VWC32" s="1329"/>
      <c r="VWD32" s="1329"/>
      <c r="VWE32" s="1329"/>
      <c r="VWF32" s="1329"/>
      <c r="VWG32" s="1329"/>
      <c r="VWH32" s="1329"/>
      <c r="VWI32" s="1329"/>
      <c r="VWJ32" s="1329"/>
      <c r="VWK32" s="1329"/>
      <c r="VWL32" s="1329"/>
      <c r="VWM32" s="1329"/>
      <c r="VWN32" s="1329"/>
      <c r="VWO32" s="1329"/>
      <c r="VWP32" s="1329"/>
      <c r="VWQ32" s="1329"/>
      <c r="VWR32" s="1329"/>
      <c r="VWS32" s="1329"/>
      <c r="VWT32" s="1329"/>
      <c r="VWU32" s="1329"/>
      <c r="VWV32" s="1329"/>
      <c r="VWW32" s="1329"/>
      <c r="VWX32" s="1329"/>
      <c r="VWY32" s="1329"/>
      <c r="VWZ32" s="1329"/>
      <c r="VXA32" s="1329"/>
      <c r="VXB32" s="1329"/>
      <c r="VXC32" s="1329"/>
      <c r="VXD32" s="1329"/>
      <c r="VXE32" s="1329"/>
      <c r="VXF32" s="1329"/>
      <c r="VXG32" s="1329"/>
      <c r="VXH32" s="1329"/>
      <c r="VXI32" s="1329"/>
      <c r="VXJ32" s="1329"/>
      <c r="VXK32" s="1329"/>
      <c r="VXL32" s="1329"/>
      <c r="VXM32" s="1329"/>
      <c r="VXN32" s="1329"/>
      <c r="VXO32" s="1329"/>
      <c r="VXP32" s="1329"/>
      <c r="VXQ32" s="1329"/>
      <c r="VXR32" s="1329"/>
      <c r="VXS32" s="1329"/>
      <c r="VXT32" s="1329"/>
      <c r="VXU32" s="1329"/>
      <c r="VXV32" s="1329"/>
      <c r="VXW32" s="1329"/>
      <c r="VXX32" s="1329"/>
      <c r="VXY32" s="1329"/>
      <c r="VXZ32" s="1329"/>
      <c r="VYA32" s="1329"/>
      <c r="VYB32" s="1329"/>
      <c r="VYC32" s="1329"/>
      <c r="VYD32" s="1329"/>
      <c r="VYE32" s="1329"/>
      <c r="VYF32" s="1329"/>
      <c r="VYG32" s="1329"/>
      <c r="VYH32" s="1329"/>
      <c r="VYI32" s="1329"/>
      <c r="VYJ32" s="1329"/>
      <c r="VYK32" s="1329"/>
      <c r="VYL32" s="1329"/>
      <c r="VYM32" s="1329"/>
      <c r="VYN32" s="1329"/>
      <c r="VYO32" s="1329"/>
      <c r="VYP32" s="1329"/>
      <c r="VYQ32" s="1329"/>
      <c r="VYR32" s="1329"/>
      <c r="VYS32" s="1329"/>
      <c r="VYT32" s="1329"/>
      <c r="VYU32" s="1329"/>
      <c r="VYV32" s="1329"/>
      <c r="VYW32" s="1329"/>
      <c r="VYX32" s="1329"/>
      <c r="VYY32" s="1329"/>
      <c r="VYZ32" s="1329"/>
      <c r="VZA32" s="1329"/>
      <c r="VZB32" s="1329"/>
      <c r="VZC32" s="1329"/>
      <c r="VZD32" s="1329"/>
      <c r="VZE32" s="1329"/>
      <c r="VZF32" s="1329"/>
      <c r="VZG32" s="1329"/>
      <c r="VZH32" s="1329"/>
      <c r="VZI32" s="1329"/>
      <c r="VZJ32" s="1329"/>
      <c r="VZK32" s="1329"/>
      <c r="VZL32" s="1329"/>
      <c r="VZM32" s="1329"/>
      <c r="VZN32" s="1329"/>
      <c r="VZO32" s="1329"/>
      <c r="VZP32" s="1329"/>
      <c r="VZQ32" s="1329"/>
      <c r="VZR32" s="1329"/>
      <c r="VZS32" s="1329"/>
      <c r="VZT32" s="1329"/>
      <c r="VZU32" s="1329"/>
      <c r="VZV32" s="1329"/>
      <c r="VZW32" s="1329"/>
      <c r="VZX32" s="1329"/>
      <c r="VZY32" s="1329"/>
      <c r="VZZ32" s="1329"/>
      <c r="WAA32" s="1329"/>
      <c r="WAB32" s="1329"/>
      <c r="WAC32" s="1329"/>
      <c r="WAD32" s="1329"/>
      <c r="WAE32" s="1329"/>
      <c r="WAF32" s="1329"/>
      <c r="WAG32" s="1329"/>
      <c r="WAH32" s="1329"/>
      <c r="WAI32" s="1329"/>
      <c r="WAJ32" s="1329"/>
      <c r="WAK32" s="1329"/>
      <c r="WAL32" s="1329"/>
      <c r="WAM32" s="1329"/>
      <c r="WAN32" s="1329"/>
      <c r="WAO32" s="1329"/>
      <c r="WAP32" s="1329"/>
      <c r="WAQ32" s="1329"/>
      <c r="WAR32" s="1329"/>
      <c r="WAS32" s="1329"/>
      <c r="WAT32" s="1329"/>
      <c r="WAU32" s="1329"/>
      <c r="WAV32" s="1329"/>
      <c r="WAW32" s="1329"/>
      <c r="WAX32" s="1329"/>
      <c r="WAY32" s="1329"/>
      <c r="WAZ32" s="1329"/>
      <c r="WBA32" s="1329"/>
      <c r="WBB32" s="1329"/>
      <c r="WBC32" s="1329"/>
      <c r="WBD32" s="1329"/>
      <c r="WBE32" s="1329"/>
      <c r="WBF32" s="1329"/>
      <c r="WBG32" s="1329"/>
      <c r="WBH32" s="1329"/>
      <c r="WBI32" s="1329"/>
      <c r="WBJ32" s="1329"/>
      <c r="WBK32" s="1329"/>
      <c r="WBL32" s="1329"/>
      <c r="WBM32" s="1329"/>
      <c r="WBN32" s="1329"/>
      <c r="WBO32" s="1329"/>
      <c r="WBP32" s="1329"/>
      <c r="WBQ32" s="1329"/>
      <c r="WBR32" s="1329"/>
      <c r="WBS32" s="1329"/>
      <c r="WBT32" s="1329"/>
      <c r="WBU32" s="1329"/>
      <c r="WBV32" s="1329"/>
      <c r="WBW32" s="1329"/>
      <c r="WBX32" s="1329"/>
      <c r="WBY32" s="1329"/>
      <c r="WBZ32" s="1329"/>
      <c r="WCA32" s="1329"/>
      <c r="WCB32" s="1329"/>
      <c r="WCC32" s="1329"/>
      <c r="WCD32" s="1329"/>
      <c r="WCE32" s="1329"/>
      <c r="WCF32" s="1329"/>
      <c r="WCG32" s="1329"/>
      <c r="WCH32" s="1329"/>
      <c r="WCI32" s="1329"/>
      <c r="WCJ32" s="1329"/>
      <c r="WCK32" s="1329"/>
      <c r="WCL32" s="1329"/>
      <c r="WCM32" s="1329"/>
      <c r="WCN32" s="1329"/>
      <c r="WCO32" s="1329"/>
      <c r="WCP32" s="1329"/>
      <c r="WCQ32" s="1329"/>
      <c r="WCR32" s="1329"/>
      <c r="WCS32" s="1329"/>
      <c r="WCT32" s="1329"/>
      <c r="WCU32" s="1329"/>
      <c r="WCV32" s="1329"/>
      <c r="WCW32" s="1329"/>
      <c r="WCX32" s="1329"/>
      <c r="WCY32" s="1329"/>
      <c r="WCZ32" s="1329"/>
      <c r="WDA32" s="1329"/>
      <c r="WDB32" s="1329"/>
      <c r="WDC32" s="1329"/>
      <c r="WDD32" s="1329"/>
      <c r="WDE32" s="1329"/>
      <c r="WDF32" s="1329"/>
      <c r="WDG32" s="1329"/>
      <c r="WDH32" s="1329"/>
      <c r="WDI32" s="1329"/>
      <c r="WDJ32" s="1329"/>
      <c r="WDK32" s="1329"/>
      <c r="WDL32" s="1329"/>
      <c r="WDM32" s="1329"/>
      <c r="WDN32" s="1329"/>
      <c r="WDO32" s="1329"/>
      <c r="WDP32" s="1329"/>
      <c r="WDQ32" s="1329"/>
      <c r="WDR32" s="1329"/>
      <c r="WDS32" s="1329"/>
      <c r="WDT32" s="1329"/>
      <c r="WDU32" s="1329"/>
      <c r="WDV32" s="1329"/>
      <c r="WDW32" s="1329"/>
      <c r="WDX32" s="1329"/>
      <c r="WDY32" s="1329"/>
      <c r="WDZ32" s="1329"/>
      <c r="WEA32" s="1329"/>
      <c r="WEB32" s="1329"/>
      <c r="WEC32" s="1329"/>
      <c r="WED32" s="1329"/>
      <c r="WEE32" s="1329"/>
      <c r="WEF32" s="1329"/>
      <c r="WEG32" s="1329"/>
      <c r="WEH32" s="1329"/>
      <c r="WEI32" s="1329"/>
      <c r="WEJ32" s="1329"/>
      <c r="WEK32" s="1329"/>
      <c r="WEL32" s="1329"/>
      <c r="WEM32" s="1329"/>
      <c r="WEN32" s="1329"/>
      <c r="WEO32" s="1329"/>
      <c r="WEP32" s="1329"/>
      <c r="WEQ32" s="1329"/>
      <c r="WER32" s="1329"/>
      <c r="WES32" s="1329"/>
      <c r="WET32" s="1329"/>
      <c r="WEU32" s="1329"/>
      <c r="WEV32" s="1329"/>
      <c r="WEW32" s="1329"/>
      <c r="WEX32" s="1329"/>
      <c r="WEY32" s="1329"/>
      <c r="WEZ32" s="1329"/>
      <c r="WFA32" s="1329"/>
      <c r="WFB32" s="1329"/>
      <c r="WFC32" s="1329"/>
      <c r="WFD32" s="1329"/>
      <c r="WFE32" s="1329"/>
      <c r="WFF32" s="1329"/>
      <c r="WFG32" s="1329"/>
      <c r="WFH32" s="1329"/>
      <c r="WFI32" s="1329"/>
      <c r="WFJ32" s="1329"/>
      <c r="WFK32" s="1329"/>
      <c r="WFL32" s="1329"/>
      <c r="WFM32" s="1329"/>
      <c r="WFN32" s="1329"/>
      <c r="WFO32" s="1329"/>
      <c r="WFP32" s="1329"/>
      <c r="WFQ32" s="1329"/>
      <c r="WFR32" s="1329"/>
      <c r="WFS32" s="1329"/>
      <c r="WFT32" s="1329"/>
      <c r="WFU32" s="1329"/>
      <c r="WFV32" s="1329"/>
      <c r="WFW32" s="1329"/>
      <c r="WFX32" s="1329"/>
      <c r="WFY32" s="1329"/>
      <c r="WFZ32" s="1329"/>
      <c r="WGA32" s="1329"/>
      <c r="WGB32" s="1329"/>
      <c r="WGC32" s="1329"/>
      <c r="WGD32" s="1329"/>
      <c r="WGE32" s="1329"/>
      <c r="WGF32" s="1329"/>
      <c r="WGG32" s="1329"/>
      <c r="WGH32" s="1329"/>
      <c r="WGI32" s="1329"/>
      <c r="WGJ32" s="1329"/>
      <c r="WGK32" s="1329"/>
      <c r="WGL32" s="1329"/>
      <c r="WGM32" s="1329"/>
      <c r="WGN32" s="1329"/>
      <c r="WGO32" s="1329"/>
      <c r="WGP32" s="1329"/>
      <c r="WGQ32" s="1329"/>
      <c r="WGR32" s="1329"/>
      <c r="WGS32" s="1329"/>
      <c r="WGT32" s="1329"/>
      <c r="WGU32" s="1329"/>
      <c r="WGV32" s="1329"/>
      <c r="WGW32" s="1329"/>
      <c r="WGX32" s="1329"/>
      <c r="WGY32" s="1329"/>
      <c r="WGZ32" s="1329"/>
      <c r="WHA32" s="1329"/>
      <c r="WHB32" s="1329"/>
      <c r="WHC32" s="1329"/>
      <c r="WHD32" s="1329"/>
      <c r="WHE32" s="1329"/>
      <c r="WHF32" s="1329"/>
      <c r="WHG32" s="1329"/>
      <c r="WHH32" s="1329"/>
      <c r="WHI32" s="1329"/>
      <c r="WHJ32" s="1329"/>
      <c r="WHK32" s="1329"/>
      <c r="WHL32" s="1329"/>
      <c r="WHM32" s="1329"/>
      <c r="WHN32" s="1329"/>
      <c r="WHO32" s="1329"/>
      <c r="WHP32" s="1329"/>
      <c r="WHQ32" s="1329"/>
      <c r="WHR32" s="1329"/>
      <c r="WHS32" s="1329"/>
      <c r="WHT32" s="1329"/>
      <c r="WHU32" s="1329"/>
      <c r="WHV32" s="1329"/>
      <c r="WHW32" s="1329"/>
      <c r="WHX32" s="1329"/>
      <c r="WHY32" s="1329"/>
      <c r="WHZ32" s="1329"/>
      <c r="WIA32" s="1329"/>
      <c r="WIB32" s="1329"/>
      <c r="WIC32" s="1329"/>
      <c r="WID32" s="1329"/>
      <c r="WIE32" s="1329"/>
      <c r="WIF32" s="1329"/>
      <c r="WIG32" s="1329"/>
      <c r="WIH32" s="1329"/>
      <c r="WII32" s="1329"/>
      <c r="WIJ32" s="1329"/>
      <c r="WIK32" s="1329"/>
      <c r="WIL32" s="1329"/>
      <c r="WIM32" s="1329"/>
      <c r="WIN32" s="1329"/>
      <c r="WIO32" s="1329"/>
      <c r="WIP32" s="1329"/>
      <c r="WIQ32" s="1329"/>
      <c r="WIR32" s="1329"/>
      <c r="WIS32" s="1329"/>
      <c r="WIT32" s="1329"/>
      <c r="WIU32" s="1329"/>
      <c r="WIV32" s="1329"/>
      <c r="WIW32" s="1329"/>
      <c r="WIX32" s="1329"/>
      <c r="WIY32" s="1329"/>
      <c r="WIZ32" s="1329"/>
      <c r="WJA32" s="1329"/>
      <c r="WJB32" s="1329"/>
      <c r="WJC32" s="1329"/>
      <c r="WJD32" s="1329"/>
      <c r="WJE32" s="1329"/>
      <c r="WJF32" s="1329"/>
      <c r="WJG32" s="1329"/>
      <c r="WJH32" s="1329"/>
      <c r="WJI32" s="1329"/>
      <c r="WJJ32" s="1329"/>
      <c r="WJK32" s="1329"/>
      <c r="WJL32" s="1329"/>
      <c r="WJM32" s="1329"/>
      <c r="WJN32" s="1329"/>
      <c r="WJO32" s="1329"/>
      <c r="WJP32" s="1329"/>
      <c r="WJQ32" s="1329"/>
      <c r="WJR32" s="1329"/>
      <c r="WJS32" s="1329"/>
      <c r="WJT32" s="1329"/>
      <c r="WJU32" s="1329"/>
      <c r="WJV32" s="1329"/>
      <c r="WJW32" s="1329"/>
      <c r="WJX32" s="1329"/>
      <c r="WJY32" s="1329"/>
      <c r="WJZ32" s="1329"/>
      <c r="WKA32" s="1329"/>
      <c r="WKB32" s="1329"/>
      <c r="WKC32" s="1329"/>
      <c r="WKD32" s="1329"/>
      <c r="WKE32" s="1329"/>
      <c r="WKF32" s="1329"/>
      <c r="WKG32" s="1329"/>
      <c r="WKH32" s="1329"/>
      <c r="WKI32" s="1329"/>
      <c r="WKJ32" s="1329"/>
      <c r="WKK32" s="1329"/>
      <c r="WKL32" s="1329"/>
      <c r="WKM32" s="1329"/>
      <c r="WKN32" s="1329"/>
      <c r="WKO32" s="1329"/>
      <c r="WKP32" s="1329"/>
      <c r="WKQ32" s="1329"/>
      <c r="WKR32" s="1329"/>
      <c r="WKS32" s="1329"/>
      <c r="WKT32" s="1329"/>
      <c r="WKU32" s="1329"/>
      <c r="WKV32" s="1329"/>
      <c r="WKW32" s="1329"/>
      <c r="WKX32" s="1329"/>
      <c r="WKY32" s="1329"/>
      <c r="WKZ32" s="1329"/>
      <c r="WLA32" s="1329"/>
      <c r="WLB32" s="1329"/>
      <c r="WLC32" s="1329"/>
      <c r="WLD32" s="1329"/>
      <c r="WLE32" s="1329"/>
      <c r="WLF32" s="1329"/>
      <c r="WLG32" s="1329"/>
      <c r="WLH32" s="1329"/>
      <c r="WLI32" s="1329"/>
      <c r="WLJ32" s="1329"/>
      <c r="WLK32" s="1329"/>
      <c r="WLL32" s="1329"/>
      <c r="WLM32" s="1329"/>
      <c r="WLN32" s="1329"/>
      <c r="WLO32" s="1329"/>
      <c r="WLP32" s="1329"/>
      <c r="WLQ32" s="1329"/>
      <c r="WLR32" s="1329"/>
      <c r="WLS32" s="1329"/>
      <c r="WLT32" s="1329"/>
      <c r="WLU32" s="1329"/>
      <c r="WLV32" s="1329"/>
      <c r="WLW32" s="1329"/>
      <c r="WLX32" s="1329"/>
      <c r="WLY32" s="1329"/>
      <c r="WLZ32" s="1329"/>
      <c r="WMA32" s="1329"/>
      <c r="WMB32" s="1329"/>
      <c r="WMC32" s="1329"/>
      <c r="WMD32" s="1329"/>
      <c r="WME32" s="1329"/>
      <c r="WMF32" s="1329"/>
      <c r="WMG32" s="1329"/>
      <c r="WMH32" s="1329"/>
      <c r="WMI32" s="1329"/>
      <c r="WMJ32" s="1329"/>
      <c r="WMK32" s="1329"/>
      <c r="WML32" s="1329"/>
      <c r="WMM32" s="1329"/>
      <c r="WMN32" s="1329"/>
      <c r="WMO32" s="1329"/>
      <c r="WMP32" s="1329"/>
      <c r="WMQ32" s="1329"/>
      <c r="WMR32" s="1329"/>
      <c r="WMS32" s="1329"/>
      <c r="WMT32" s="1329"/>
      <c r="WMU32" s="1329"/>
      <c r="WMV32" s="1329"/>
      <c r="WMW32" s="1329"/>
      <c r="WMX32" s="1329"/>
      <c r="WMY32" s="1329"/>
      <c r="WMZ32" s="1329"/>
      <c r="WNA32" s="1329"/>
      <c r="WNB32" s="1329"/>
      <c r="WNC32" s="1329"/>
      <c r="WND32" s="1329"/>
      <c r="WNE32" s="1329"/>
      <c r="WNF32" s="1329"/>
      <c r="WNG32" s="1329"/>
      <c r="WNH32" s="1329"/>
      <c r="WNI32" s="1329"/>
      <c r="WNJ32" s="1329"/>
      <c r="WNK32" s="1329"/>
      <c r="WNL32" s="1329"/>
      <c r="WNM32" s="1329"/>
      <c r="WNN32" s="1329"/>
      <c r="WNO32" s="1329"/>
      <c r="WNP32" s="1329"/>
      <c r="WNQ32" s="1329"/>
      <c r="WNR32" s="1329"/>
      <c r="WNS32" s="1329"/>
      <c r="WNT32" s="1329"/>
      <c r="WNU32" s="1329"/>
      <c r="WNV32" s="1329"/>
      <c r="WNW32" s="1329"/>
      <c r="WNX32" s="1329"/>
      <c r="WNY32" s="1329"/>
      <c r="WNZ32" s="1329"/>
      <c r="WOA32" s="1329"/>
      <c r="WOB32" s="1329"/>
      <c r="WOC32" s="1329"/>
      <c r="WOD32" s="1329"/>
      <c r="WOE32" s="1329"/>
      <c r="WOF32" s="1329"/>
      <c r="WOG32" s="1329"/>
      <c r="WOH32" s="1329"/>
      <c r="WOI32" s="1329"/>
      <c r="WOJ32" s="1329"/>
      <c r="WOK32" s="1329"/>
      <c r="WOL32" s="1329"/>
      <c r="WOM32" s="1329"/>
      <c r="WON32" s="1329"/>
      <c r="WOO32" s="1329"/>
      <c r="WOP32" s="1329"/>
      <c r="WOQ32" s="1329"/>
      <c r="WOR32" s="1329"/>
      <c r="WOS32" s="1329"/>
      <c r="WOT32" s="1329"/>
      <c r="WOU32" s="1329"/>
      <c r="WOV32" s="1329"/>
      <c r="WOW32" s="1329"/>
      <c r="WOX32" s="1329"/>
      <c r="WOY32" s="1329"/>
      <c r="WOZ32" s="1329"/>
      <c r="WPA32" s="1329"/>
      <c r="WPB32" s="1329"/>
      <c r="WPC32" s="1329"/>
      <c r="WPD32" s="1329"/>
      <c r="WPE32" s="1329"/>
      <c r="WPF32" s="1329"/>
      <c r="WPG32" s="1329"/>
      <c r="WPH32" s="1329"/>
      <c r="WPI32" s="1329"/>
      <c r="WPJ32" s="1329"/>
      <c r="WPK32" s="1329"/>
      <c r="WPL32" s="1329"/>
      <c r="WPM32" s="1329"/>
      <c r="WPN32" s="1329"/>
      <c r="WPO32" s="1329"/>
      <c r="WPP32" s="1329"/>
      <c r="WPQ32" s="1329"/>
      <c r="WPR32" s="1329"/>
      <c r="WPS32" s="1329"/>
      <c r="WPT32" s="1329"/>
      <c r="WPU32" s="1329"/>
      <c r="WPV32" s="1329"/>
      <c r="WPW32" s="1329"/>
      <c r="WPX32" s="1329"/>
      <c r="WPY32" s="1329"/>
      <c r="WPZ32" s="1329"/>
      <c r="WQA32" s="1329"/>
      <c r="WQB32" s="1329"/>
      <c r="WQC32" s="1329"/>
      <c r="WQD32" s="1329"/>
      <c r="WQE32" s="1329"/>
      <c r="WQF32" s="1329"/>
      <c r="WQG32" s="1329"/>
      <c r="WQH32" s="1329"/>
      <c r="WQI32" s="1329"/>
      <c r="WQJ32" s="1329"/>
      <c r="WQK32" s="1329"/>
      <c r="WQL32" s="1329"/>
      <c r="WQM32" s="1329"/>
      <c r="WQN32" s="1329"/>
      <c r="WQO32" s="1329"/>
      <c r="WQP32" s="1329"/>
      <c r="WQQ32" s="1329"/>
      <c r="WQR32" s="1329"/>
      <c r="WQS32" s="1329"/>
      <c r="WQT32" s="1329"/>
      <c r="WQU32" s="1329"/>
      <c r="WQV32" s="1329"/>
      <c r="WQW32" s="1329"/>
      <c r="WQX32" s="1329"/>
      <c r="WQY32" s="1329"/>
      <c r="WQZ32" s="1329"/>
      <c r="WRA32" s="1329"/>
      <c r="WRB32" s="1329"/>
      <c r="WRC32" s="1329"/>
      <c r="WRD32" s="1329"/>
      <c r="WRE32" s="1329"/>
      <c r="WRF32" s="1329"/>
      <c r="WRG32" s="1329"/>
      <c r="WRH32" s="1329"/>
      <c r="WRI32" s="1329"/>
      <c r="WRJ32" s="1329"/>
      <c r="WRK32" s="1329"/>
      <c r="WRL32" s="1329"/>
      <c r="WRM32" s="1329"/>
      <c r="WRN32" s="1329"/>
      <c r="WRO32" s="1329"/>
      <c r="WRP32" s="1329"/>
      <c r="WRQ32" s="1329"/>
      <c r="WRR32" s="1329"/>
      <c r="WRS32" s="1329"/>
      <c r="WRT32" s="1329"/>
      <c r="WRU32" s="1329"/>
      <c r="WRV32" s="1329"/>
      <c r="WRW32" s="1329"/>
      <c r="WRX32" s="1329"/>
      <c r="WRY32" s="1329"/>
      <c r="WRZ32" s="1329"/>
      <c r="WSA32" s="1329"/>
      <c r="WSB32" s="1329"/>
      <c r="WSC32" s="1329"/>
      <c r="WSD32" s="1329"/>
      <c r="WSE32" s="1329"/>
      <c r="WSF32" s="1329"/>
      <c r="WSG32" s="1329"/>
      <c r="WSH32" s="1329"/>
      <c r="WSI32" s="1329"/>
      <c r="WSJ32" s="1329"/>
      <c r="WSK32" s="1329"/>
      <c r="WSL32" s="1329"/>
      <c r="WSM32" s="1329"/>
      <c r="WSN32" s="1329"/>
      <c r="WSO32" s="1329"/>
      <c r="WSP32" s="1329"/>
      <c r="WSQ32" s="1329"/>
      <c r="WSR32" s="1329"/>
      <c r="WSS32" s="1329"/>
      <c r="WST32" s="1329"/>
      <c r="WSU32" s="1329"/>
      <c r="WSV32" s="1329"/>
      <c r="WSW32" s="1329"/>
      <c r="WSX32" s="1329"/>
      <c r="WSY32" s="1329"/>
      <c r="WSZ32" s="1329"/>
      <c r="WTA32" s="1329"/>
      <c r="WTB32" s="1329"/>
      <c r="WTC32" s="1329"/>
      <c r="WTD32" s="1329"/>
      <c r="WTE32" s="1329"/>
      <c r="WTF32" s="1329"/>
      <c r="WTG32" s="1329"/>
      <c r="WTH32" s="1329"/>
      <c r="WTI32" s="1329"/>
      <c r="WTJ32" s="1329"/>
      <c r="WTK32" s="1329"/>
      <c r="WTL32" s="1329"/>
      <c r="WTM32" s="1329"/>
      <c r="WTN32" s="1329"/>
      <c r="WTO32" s="1329"/>
      <c r="WTP32" s="1329"/>
      <c r="WTQ32" s="1329"/>
      <c r="WTR32" s="1329"/>
      <c r="WTS32" s="1329"/>
      <c r="WTT32" s="1329"/>
      <c r="WTU32" s="1329"/>
      <c r="WTV32" s="1329"/>
      <c r="WTW32" s="1329"/>
      <c r="WTX32" s="1329"/>
      <c r="WTY32" s="1329"/>
      <c r="WTZ32" s="1329"/>
      <c r="WUA32" s="1329"/>
      <c r="WUB32" s="1329"/>
      <c r="WUC32" s="1329"/>
      <c r="WUD32" s="1329"/>
      <c r="WUE32" s="1329"/>
      <c r="WUF32" s="1329"/>
      <c r="WUG32" s="1329"/>
      <c r="WUH32" s="1329"/>
      <c r="WUI32" s="1329"/>
      <c r="WUJ32" s="1329"/>
      <c r="WUK32" s="1329"/>
      <c r="WUL32" s="1329"/>
      <c r="WUM32" s="1329"/>
      <c r="WUN32" s="1329"/>
      <c r="WUO32" s="1329"/>
      <c r="WUP32" s="1329"/>
      <c r="WUQ32" s="1329"/>
      <c r="WUR32" s="1329"/>
      <c r="WUS32" s="1329"/>
      <c r="WUT32" s="1329"/>
      <c r="WUU32" s="1329"/>
      <c r="WUV32" s="1329"/>
      <c r="WUW32" s="1329"/>
      <c r="WUX32" s="1329"/>
      <c r="WUY32" s="1329"/>
      <c r="WUZ32" s="1329"/>
      <c r="WVA32" s="1329"/>
      <c r="WVB32" s="1329"/>
      <c r="WVC32" s="1329"/>
      <c r="WVD32" s="1329"/>
      <c r="WVE32" s="1329"/>
      <c r="WVF32" s="1329"/>
      <c r="WVG32" s="1329"/>
      <c r="WVH32" s="1329"/>
      <c r="WVI32" s="1329"/>
      <c r="WVJ32" s="1329"/>
      <c r="WVK32" s="1329"/>
      <c r="WVL32" s="1329"/>
      <c r="WVM32" s="1329"/>
      <c r="WVN32" s="1329"/>
      <c r="WVO32" s="1329"/>
      <c r="WVP32" s="1329"/>
      <c r="WVQ32" s="1329"/>
      <c r="WVR32" s="1329"/>
      <c r="WVS32" s="1329"/>
      <c r="WVT32" s="1329"/>
      <c r="WVU32" s="1329"/>
      <c r="WVV32" s="1329"/>
      <c r="WVW32" s="1329"/>
      <c r="WVX32" s="1329"/>
      <c r="WVY32" s="1329"/>
      <c r="WVZ32" s="1329"/>
      <c r="WWA32" s="1329"/>
      <c r="WWB32" s="1329"/>
      <c r="WWC32" s="1329"/>
      <c r="WWD32" s="1329"/>
      <c r="WWE32" s="1329"/>
      <c r="WWF32" s="1329"/>
      <c r="WWG32" s="1329"/>
      <c r="WWH32" s="1329"/>
      <c r="WWI32" s="1329"/>
      <c r="WWJ32" s="1329"/>
      <c r="WWK32" s="1329"/>
      <c r="WWL32" s="1329"/>
      <c r="WWM32" s="1329"/>
      <c r="WWN32" s="1329"/>
      <c r="WWO32" s="1329"/>
      <c r="WWP32" s="1329"/>
      <c r="WWQ32" s="1329"/>
      <c r="WWR32" s="1329"/>
      <c r="WWS32" s="1329"/>
      <c r="WWT32" s="1329"/>
      <c r="WWU32" s="1329"/>
      <c r="WWV32" s="1329"/>
      <c r="WWW32" s="1329"/>
      <c r="WWX32" s="1329"/>
      <c r="WWY32" s="1329"/>
      <c r="WWZ32" s="1329"/>
      <c r="WXA32" s="1329"/>
      <c r="WXB32" s="1329"/>
      <c r="WXC32" s="1329"/>
      <c r="WXD32" s="1329"/>
      <c r="WXE32" s="1329"/>
      <c r="WXF32" s="1329"/>
      <c r="WXG32" s="1329"/>
      <c r="WXH32" s="1329"/>
      <c r="WXI32" s="1329"/>
      <c r="WXJ32" s="1329"/>
      <c r="WXK32" s="1329"/>
      <c r="WXL32" s="1329"/>
      <c r="WXM32" s="1329"/>
      <c r="WXN32" s="1329"/>
      <c r="WXO32" s="1329"/>
      <c r="WXP32" s="1329"/>
      <c r="WXQ32" s="1329"/>
      <c r="WXR32" s="1329"/>
      <c r="WXS32" s="1329"/>
      <c r="WXT32" s="1329"/>
      <c r="WXU32" s="1329"/>
      <c r="WXV32" s="1329"/>
      <c r="WXW32" s="1329"/>
      <c r="WXX32" s="1329"/>
      <c r="WXY32" s="1329"/>
      <c r="WXZ32" s="1329"/>
      <c r="WYA32" s="1329"/>
      <c r="WYB32" s="1329"/>
      <c r="WYC32" s="1329"/>
      <c r="WYD32" s="1329"/>
      <c r="WYE32" s="1329"/>
      <c r="WYF32" s="1329"/>
      <c r="WYG32" s="1329"/>
      <c r="WYH32" s="1329"/>
      <c r="WYI32" s="1329"/>
      <c r="WYJ32" s="1329"/>
      <c r="WYK32" s="1329"/>
      <c r="WYL32" s="1329"/>
      <c r="WYM32" s="1329"/>
      <c r="WYN32" s="1329"/>
      <c r="WYO32" s="1329"/>
      <c r="WYP32" s="1329"/>
      <c r="WYQ32" s="1329"/>
      <c r="WYR32" s="1329"/>
      <c r="WYS32" s="1329"/>
      <c r="WYT32" s="1329"/>
      <c r="WYU32" s="1329"/>
      <c r="WYV32" s="1329"/>
      <c r="WYW32" s="1329"/>
      <c r="WYX32" s="1329"/>
      <c r="WYY32" s="1329"/>
      <c r="WYZ32" s="1329"/>
      <c r="WZA32" s="1329"/>
      <c r="WZB32" s="1329"/>
      <c r="WZC32" s="1329"/>
      <c r="WZD32" s="1329"/>
      <c r="WZE32" s="1329"/>
      <c r="WZF32" s="1329"/>
      <c r="WZG32" s="1329"/>
      <c r="WZH32" s="1329"/>
      <c r="WZI32" s="1329"/>
      <c r="WZJ32" s="1329"/>
      <c r="WZK32" s="1329"/>
      <c r="WZL32" s="1329"/>
      <c r="WZM32" s="1329"/>
      <c r="WZN32" s="1329"/>
      <c r="WZO32" s="1329"/>
      <c r="WZP32" s="1329"/>
      <c r="WZQ32" s="1329"/>
      <c r="WZR32" s="1329"/>
      <c r="WZS32" s="1329"/>
      <c r="WZT32" s="1329"/>
      <c r="WZU32" s="1329"/>
      <c r="WZV32" s="1329"/>
      <c r="WZW32" s="1329"/>
      <c r="WZX32" s="1329"/>
      <c r="WZY32" s="1329"/>
      <c r="WZZ32" s="1329"/>
      <c r="XAA32" s="1329"/>
      <c r="XAB32" s="1329"/>
      <c r="XAC32" s="1329"/>
      <c r="XAD32" s="1329"/>
      <c r="XAE32" s="1329"/>
      <c r="XAF32" s="1329"/>
      <c r="XAG32" s="1329"/>
      <c r="XAH32" s="1329"/>
      <c r="XAI32" s="1329"/>
      <c r="XAJ32" s="1329"/>
      <c r="XAK32" s="1329"/>
      <c r="XAL32" s="1329"/>
      <c r="XAM32" s="1329"/>
      <c r="XAN32" s="1329"/>
      <c r="XAO32" s="1329"/>
      <c r="XAP32" s="1329"/>
      <c r="XAQ32" s="1329"/>
      <c r="XAR32" s="1329"/>
      <c r="XAS32" s="1329"/>
      <c r="XAT32" s="1329"/>
      <c r="XAU32" s="1329"/>
      <c r="XAV32" s="1329"/>
      <c r="XAW32" s="1329"/>
      <c r="XAX32" s="1329"/>
      <c r="XAY32" s="1329"/>
      <c r="XAZ32" s="1329"/>
      <c r="XBA32" s="1329"/>
      <c r="XBB32" s="1329"/>
      <c r="XBC32" s="1329"/>
      <c r="XBD32" s="1329"/>
      <c r="XBE32" s="1329"/>
      <c r="XBF32" s="1329"/>
      <c r="XBG32" s="1329"/>
      <c r="XBH32" s="1329"/>
      <c r="XBI32" s="1329"/>
      <c r="XBJ32" s="1329"/>
      <c r="XBK32" s="1329"/>
      <c r="XBL32" s="1329"/>
      <c r="XBM32" s="1329"/>
      <c r="XBN32" s="1329"/>
      <c r="XBO32" s="1329"/>
      <c r="XBP32" s="1329"/>
      <c r="XBQ32" s="1329"/>
      <c r="XBR32" s="1329"/>
      <c r="XBS32" s="1329"/>
      <c r="XBT32" s="1329"/>
      <c r="XBU32" s="1329"/>
      <c r="XBV32" s="1329"/>
      <c r="XBW32" s="1329"/>
      <c r="XBX32" s="1329"/>
      <c r="XBY32" s="1329"/>
      <c r="XBZ32" s="1329"/>
      <c r="XCA32" s="1329"/>
      <c r="XCB32" s="1329"/>
      <c r="XCC32" s="1329"/>
      <c r="XCD32" s="1329"/>
      <c r="XCE32" s="1329"/>
      <c r="XCF32" s="1329"/>
      <c r="XCG32" s="1329"/>
      <c r="XCH32" s="1329"/>
      <c r="XCI32" s="1329"/>
      <c r="XCJ32" s="1329"/>
      <c r="XCK32" s="1329"/>
      <c r="XCL32" s="1329"/>
      <c r="XCM32" s="1329"/>
      <c r="XCN32" s="1329"/>
      <c r="XCO32" s="1329"/>
      <c r="XCP32" s="1329"/>
      <c r="XCQ32" s="1329"/>
      <c r="XCR32" s="1329"/>
      <c r="XCS32" s="1329"/>
      <c r="XCT32" s="1329"/>
      <c r="XCU32" s="1329"/>
      <c r="XCV32" s="1329"/>
      <c r="XCW32" s="1329"/>
      <c r="XCX32" s="1329"/>
      <c r="XCY32" s="1329"/>
      <c r="XCZ32" s="1329"/>
      <c r="XDA32" s="1329"/>
      <c r="XDB32" s="1329"/>
      <c r="XDC32" s="1329"/>
      <c r="XDD32" s="1329"/>
      <c r="XDE32" s="1329"/>
      <c r="XDF32" s="1329"/>
      <c r="XDG32" s="1329"/>
      <c r="XDH32" s="1329"/>
      <c r="XDI32" s="1329"/>
      <c r="XDJ32" s="1329"/>
      <c r="XDK32" s="1329"/>
      <c r="XDL32" s="1329"/>
      <c r="XDM32" s="1329"/>
      <c r="XDN32" s="1329"/>
      <c r="XDO32" s="1329"/>
      <c r="XDP32" s="1329"/>
      <c r="XDQ32" s="1329"/>
      <c r="XDR32" s="1329"/>
      <c r="XDS32" s="1329"/>
      <c r="XDT32" s="1329"/>
      <c r="XDU32" s="1329"/>
      <c r="XDV32" s="1329"/>
      <c r="XDW32" s="1329"/>
      <c r="XDX32" s="1329"/>
      <c r="XDY32" s="1329"/>
      <c r="XDZ32" s="1329"/>
      <c r="XEA32" s="1329"/>
      <c r="XEB32" s="1329"/>
      <c r="XEC32" s="1329"/>
      <c r="XED32" s="1329"/>
      <c r="XEE32" s="1329"/>
      <c r="XEF32" s="1329"/>
      <c r="XEG32" s="1329"/>
      <c r="XEH32" s="1329"/>
      <c r="XEI32" s="1329"/>
      <c r="XEJ32" s="1329"/>
      <c r="XEK32" s="1329"/>
      <c r="XEL32" s="1329"/>
      <c r="XEM32" s="1329"/>
      <c r="XEN32" s="1329"/>
      <c r="XEO32" s="1329"/>
      <c r="XEP32" s="1329"/>
      <c r="XEQ32" s="1329"/>
      <c r="XER32" s="1329"/>
      <c r="XES32" s="1329"/>
      <c r="XET32" s="1329"/>
      <c r="XEU32" s="1329"/>
      <c r="XEV32" s="1329"/>
      <c r="XEW32" s="1329"/>
      <c r="XEX32" s="1329"/>
      <c r="XEY32" s="1329"/>
      <c r="XEZ32" s="1329"/>
      <c r="XFA32" s="1329"/>
      <c r="XFB32" s="1329"/>
      <c r="XFC32" s="1329"/>
      <c r="XFD32" s="1329"/>
    </row>
    <row r="33" spans="1:16384" s="1314" customFormat="1" ht="15" customHeight="1" x14ac:dyDescent="0.25">
      <c r="A33" s="1213"/>
      <c r="B33" s="1332" t="s">
        <v>1366</v>
      </c>
      <c r="C33" s="42" t="str">
        <f>IF(ISNUMBER(C29),C29,"")</f>
        <v/>
      </c>
      <c r="D33" s="1328"/>
      <c r="X33" s="1319"/>
    </row>
    <row r="34" spans="1:16384" s="1314" customFormat="1" ht="15" customHeight="1" x14ac:dyDescent="0.25">
      <c r="A34" s="1213"/>
      <c r="B34" s="1332" t="s">
        <v>1367</v>
      </c>
      <c r="C34" s="1407"/>
      <c r="D34" s="1331"/>
      <c r="X34" s="1319"/>
    </row>
    <row r="35" spans="1:16384" s="1314" customFormat="1" ht="15" customHeight="1" x14ac:dyDescent="0.25">
      <c r="A35" s="1213"/>
      <c r="B35" s="2081" t="s">
        <v>1388</v>
      </c>
      <c r="C35" s="1408"/>
      <c r="D35" s="1338"/>
      <c r="X35" s="1319"/>
    </row>
    <row r="36" spans="1:16384" s="1314" customFormat="1" ht="15" customHeight="1" x14ac:dyDescent="0.25">
      <c r="A36" s="1213"/>
      <c r="B36" s="1333" t="s">
        <v>932</v>
      </c>
      <c r="C36" s="430" t="str">
        <f>IF(AND(ISNUMBER(C38),ISNUMBER(C39)),SUM(C38:C39),"")</f>
        <v/>
      </c>
      <c r="D36" s="1337" t="str">
        <f>IF(AND(ISNUMBER(D37),ISNUMBER(D38),ISNUMBER(D39)),SUM(D37:D39),"")</f>
        <v/>
      </c>
      <c r="X36" s="1319"/>
    </row>
    <row r="37" spans="1:16384" s="1314" customFormat="1" ht="15" customHeight="1" x14ac:dyDescent="0.25">
      <c r="A37" s="1213"/>
      <c r="B37" s="1332" t="s">
        <v>1365</v>
      </c>
      <c r="C37" s="1409"/>
      <c r="D37" s="1328"/>
      <c r="X37" s="1319"/>
      <c r="Y37" s="1329"/>
      <c r="Z37" s="1329"/>
      <c r="AA37" s="1329"/>
      <c r="AB37" s="1329"/>
      <c r="AC37" s="1329"/>
      <c r="AD37" s="1329"/>
      <c r="AE37" s="1329"/>
      <c r="AF37" s="1329"/>
      <c r="AG37" s="1329"/>
      <c r="AH37" s="1329"/>
      <c r="AI37" s="1329"/>
      <c r="AJ37" s="1329"/>
      <c r="AK37" s="1329"/>
      <c r="AL37" s="1329"/>
      <c r="AM37" s="1329"/>
      <c r="AN37" s="1329"/>
      <c r="AO37" s="1329"/>
      <c r="AP37" s="1329"/>
      <c r="AQ37" s="1329"/>
      <c r="AR37" s="1329"/>
      <c r="AS37" s="1329"/>
      <c r="AT37" s="1329"/>
      <c r="AU37" s="1329"/>
      <c r="AV37" s="1329"/>
      <c r="AW37" s="1329"/>
      <c r="AX37" s="1329"/>
      <c r="AY37" s="1329"/>
      <c r="AZ37" s="1329"/>
      <c r="BA37" s="1329"/>
      <c r="BB37" s="1329"/>
      <c r="BC37" s="1329"/>
      <c r="BD37" s="1329"/>
      <c r="BE37" s="1329"/>
      <c r="BF37" s="1329"/>
      <c r="BG37" s="1329"/>
      <c r="BH37" s="1329"/>
      <c r="BI37" s="1329"/>
      <c r="BJ37" s="1329"/>
      <c r="BK37" s="1329"/>
      <c r="BL37" s="1329"/>
      <c r="BM37" s="1329"/>
      <c r="BN37" s="1329"/>
      <c r="BO37" s="1329"/>
      <c r="BP37" s="1329"/>
      <c r="BQ37" s="1329"/>
      <c r="BR37" s="1329"/>
      <c r="BS37" s="1329"/>
      <c r="BT37" s="1329"/>
      <c r="BU37" s="1329"/>
      <c r="BV37" s="1329"/>
      <c r="BW37" s="1329"/>
      <c r="BX37" s="1329"/>
      <c r="BY37" s="1329"/>
      <c r="BZ37" s="1329"/>
      <c r="CA37" s="1329"/>
      <c r="CB37" s="1329"/>
      <c r="CC37" s="1329"/>
      <c r="CD37" s="1329"/>
      <c r="CE37" s="1329"/>
      <c r="CF37" s="1329"/>
      <c r="CG37" s="1329"/>
      <c r="CH37" s="1329"/>
      <c r="CI37" s="1329"/>
      <c r="CJ37" s="1329"/>
      <c r="CK37" s="1329"/>
      <c r="CL37" s="1329"/>
      <c r="CM37" s="1329"/>
      <c r="CN37" s="1329"/>
      <c r="CO37" s="1329"/>
      <c r="CP37" s="1329"/>
      <c r="CQ37" s="1329"/>
      <c r="CR37" s="1329"/>
      <c r="CS37" s="1329"/>
      <c r="CT37" s="1329"/>
      <c r="CU37" s="1329"/>
      <c r="CV37" s="1329"/>
      <c r="CW37" s="1329"/>
      <c r="CX37" s="1329"/>
      <c r="CY37" s="1329"/>
      <c r="CZ37" s="1329"/>
      <c r="DA37" s="1329"/>
      <c r="DB37" s="1329"/>
      <c r="DC37" s="1329"/>
      <c r="DD37" s="1329"/>
      <c r="DE37" s="1329"/>
      <c r="DF37" s="1329"/>
      <c r="DG37" s="1329"/>
      <c r="DH37" s="1329"/>
      <c r="DI37" s="1329"/>
      <c r="DJ37" s="1329"/>
      <c r="DK37" s="1329"/>
      <c r="DL37" s="1329"/>
      <c r="DM37" s="1329"/>
      <c r="DN37" s="1329"/>
      <c r="DO37" s="1329"/>
      <c r="DP37" s="1329"/>
      <c r="DQ37" s="1329"/>
      <c r="DR37" s="1329"/>
      <c r="DS37" s="1329"/>
      <c r="DT37" s="1329"/>
      <c r="DU37" s="1329"/>
      <c r="DV37" s="1329"/>
      <c r="DW37" s="1329"/>
      <c r="DX37" s="1329"/>
      <c r="DY37" s="1329"/>
      <c r="DZ37" s="1329"/>
      <c r="EA37" s="1329"/>
      <c r="EB37" s="1329"/>
      <c r="EC37" s="1329"/>
      <c r="ED37" s="1329"/>
      <c r="EE37" s="1329"/>
      <c r="EF37" s="1329"/>
      <c r="EG37" s="1329"/>
      <c r="EH37" s="1329"/>
      <c r="EI37" s="1329"/>
      <c r="EJ37" s="1329"/>
      <c r="EK37" s="1329"/>
      <c r="EL37" s="1329"/>
      <c r="EM37" s="1329"/>
      <c r="EN37" s="1329"/>
      <c r="EO37" s="1329"/>
      <c r="EP37" s="1329"/>
      <c r="EQ37" s="1329"/>
      <c r="ER37" s="1329"/>
      <c r="ES37" s="1329"/>
      <c r="ET37" s="1329"/>
      <c r="EU37" s="1329"/>
      <c r="EV37" s="1329"/>
      <c r="EW37" s="1329"/>
      <c r="EX37" s="1329"/>
      <c r="EY37" s="1329"/>
      <c r="EZ37" s="1329"/>
      <c r="FA37" s="1329"/>
      <c r="FB37" s="1329"/>
      <c r="FC37" s="1329"/>
      <c r="FD37" s="1329"/>
      <c r="FE37" s="1329"/>
      <c r="FF37" s="1329"/>
      <c r="FG37" s="1329"/>
      <c r="FH37" s="1329"/>
      <c r="FI37" s="1329"/>
      <c r="FJ37" s="1329"/>
      <c r="FK37" s="1329"/>
      <c r="FL37" s="1329"/>
      <c r="FM37" s="1329"/>
      <c r="FN37" s="1329"/>
      <c r="FO37" s="1329"/>
      <c r="FP37" s="1329"/>
      <c r="FQ37" s="1329"/>
      <c r="FR37" s="1329"/>
      <c r="FS37" s="1329"/>
      <c r="FT37" s="1329"/>
      <c r="FU37" s="1329"/>
      <c r="FV37" s="1329"/>
      <c r="FW37" s="1329"/>
      <c r="FX37" s="1329"/>
      <c r="FY37" s="1329"/>
      <c r="FZ37" s="1329"/>
      <c r="GA37" s="1329"/>
      <c r="GB37" s="1329"/>
      <c r="GC37" s="1329"/>
      <c r="GD37" s="1329"/>
      <c r="GE37" s="1329"/>
      <c r="GF37" s="1329"/>
      <c r="GG37" s="1329"/>
      <c r="GH37" s="1329"/>
      <c r="GI37" s="1329"/>
      <c r="GJ37" s="1329"/>
      <c r="GK37" s="1329"/>
      <c r="GL37" s="1329"/>
      <c r="GM37" s="1329"/>
      <c r="GN37" s="1329"/>
      <c r="GO37" s="1329"/>
      <c r="GP37" s="1329"/>
      <c r="GQ37" s="1329"/>
      <c r="GR37" s="1329"/>
      <c r="GS37" s="1329"/>
      <c r="GT37" s="1329"/>
      <c r="GU37" s="1329"/>
      <c r="GV37" s="1329"/>
      <c r="GW37" s="1329"/>
      <c r="GX37" s="1329"/>
      <c r="GY37" s="1329"/>
      <c r="GZ37" s="1329"/>
      <c r="HA37" s="1329"/>
      <c r="HB37" s="1329"/>
      <c r="HC37" s="1329"/>
      <c r="HD37" s="1329"/>
      <c r="HE37" s="1329"/>
      <c r="HF37" s="1329"/>
      <c r="HG37" s="1329"/>
      <c r="HH37" s="1329"/>
      <c r="HI37" s="1329"/>
      <c r="HJ37" s="1329"/>
      <c r="HK37" s="1329"/>
      <c r="HL37" s="1329"/>
      <c r="HM37" s="1329"/>
      <c r="HN37" s="1329"/>
      <c r="HO37" s="1329"/>
      <c r="HP37" s="1329"/>
      <c r="HQ37" s="1329"/>
      <c r="HR37" s="1329"/>
      <c r="HS37" s="1329"/>
      <c r="HT37" s="1329"/>
      <c r="HU37" s="1329"/>
      <c r="HV37" s="1329"/>
      <c r="HW37" s="1329"/>
      <c r="HX37" s="1329"/>
      <c r="HY37" s="1329"/>
      <c r="HZ37" s="1329"/>
      <c r="IA37" s="1329"/>
      <c r="IB37" s="1329"/>
      <c r="IC37" s="1329"/>
      <c r="ID37" s="1329"/>
      <c r="IE37" s="1329"/>
      <c r="IF37" s="1329"/>
      <c r="IG37" s="1329"/>
      <c r="IH37" s="1329"/>
      <c r="II37" s="1329"/>
      <c r="IJ37" s="1329"/>
      <c r="IK37" s="1329"/>
      <c r="IL37" s="1329"/>
      <c r="IM37" s="1329"/>
      <c r="IN37" s="1329"/>
      <c r="IO37" s="1329"/>
      <c r="IP37" s="1329"/>
      <c r="IQ37" s="1329"/>
      <c r="IR37" s="1329"/>
      <c r="IS37" s="1329"/>
      <c r="IT37" s="1329"/>
      <c r="IU37" s="1329"/>
      <c r="IV37" s="1329"/>
      <c r="IW37" s="1329"/>
      <c r="IX37" s="1329"/>
      <c r="IY37" s="1329"/>
      <c r="IZ37" s="1329"/>
      <c r="JA37" s="1329"/>
      <c r="JB37" s="1329"/>
      <c r="JC37" s="1329"/>
      <c r="JD37" s="1329"/>
      <c r="JE37" s="1329"/>
      <c r="JF37" s="1329"/>
      <c r="JG37" s="1329"/>
      <c r="JH37" s="1329"/>
      <c r="JI37" s="1329"/>
      <c r="JJ37" s="1329"/>
      <c r="JK37" s="1329"/>
      <c r="JL37" s="1329"/>
      <c r="JM37" s="1329"/>
      <c r="JN37" s="1329"/>
      <c r="JO37" s="1329"/>
      <c r="JP37" s="1329"/>
      <c r="JQ37" s="1329"/>
      <c r="JR37" s="1329"/>
      <c r="JS37" s="1329"/>
      <c r="JT37" s="1329"/>
      <c r="JU37" s="1329"/>
      <c r="JV37" s="1329"/>
      <c r="JW37" s="1329"/>
      <c r="JX37" s="1329"/>
      <c r="JY37" s="1329"/>
      <c r="JZ37" s="1329"/>
      <c r="KA37" s="1329"/>
      <c r="KB37" s="1329"/>
      <c r="KC37" s="1329"/>
      <c r="KD37" s="1329"/>
      <c r="KE37" s="1329"/>
      <c r="KF37" s="1329"/>
      <c r="KG37" s="1329"/>
      <c r="KH37" s="1329"/>
      <c r="KI37" s="1329"/>
      <c r="KJ37" s="1329"/>
      <c r="KK37" s="1329"/>
      <c r="KL37" s="1329"/>
      <c r="KM37" s="1329"/>
      <c r="KN37" s="1329"/>
      <c r="KO37" s="1329"/>
      <c r="KP37" s="1329"/>
      <c r="KQ37" s="1329"/>
      <c r="KR37" s="1329"/>
      <c r="KS37" s="1329"/>
      <c r="KT37" s="1329"/>
      <c r="KU37" s="1329"/>
      <c r="KV37" s="1329"/>
      <c r="KW37" s="1329"/>
      <c r="KX37" s="1329"/>
      <c r="KY37" s="1329"/>
      <c r="KZ37" s="1329"/>
      <c r="LA37" s="1329"/>
      <c r="LB37" s="1329"/>
      <c r="LC37" s="1329"/>
      <c r="LD37" s="1329"/>
      <c r="LE37" s="1329"/>
      <c r="LF37" s="1329"/>
      <c r="LG37" s="1329"/>
      <c r="LH37" s="1329"/>
      <c r="LI37" s="1329"/>
      <c r="LJ37" s="1329"/>
      <c r="LK37" s="1329"/>
      <c r="LL37" s="1329"/>
      <c r="LM37" s="1329"/>
      <c r="LN37" s="1329"/>
      <c r="LO37" s="1329"/>
      <c r="LP37" s="1329"/>
      <c r="LQ37" s="1329"/>
      <c r="LR37" s="1329"/>
      <c r="LS37" s="1329"/>
      <c r="LT37" s="1329"/>
      <c r="LU37" s="1329"/>
      <c r="LV37" s="1329"/>
      <c r="LW37" s="1329"/>
      <c r="LX37" s="1329"/>
      <c r="LY37" s="1329"/>
      <c r="LZ37" s="1329"/>
      <c r="MA37" s="1329"/>
      <c r="MB37" s="1329"/>
      <c r="MC37" s="1329"/>
      <c r="MD37" s="1329"/>
      <c r="ME37" s="1329"/>
      <c r="MF37" s="1329"/>
      <c r="MG37" s="1329"/>
      <c r="MH37" s="1329"/>
      <c r="MI37" s="1329"/>
      <c r="MJ37" s="1329"/>
      <c r="MK37" s="1329"/>
      <c r="ML37" s="1329"/>
      <c r="MM37" s="1329"/>
      <c r="MN37" s="1329"/>
      <c r="MO37" s="1329"/>
      <c r="MP37" s="1329"/>
      <c r="MQ37" s="1329"/>
      <c r="MR37" s="1329"/>
      <c r="MS37" s="1329"/>
      <c r="MT37" s="1329"/>
      <c r="MU37" s="1329"/>
      <c r="MV37" s="1329"/>
      <c r="MW37" s="1329"/>
      <c r="MX37" s="1329"/>
      <c r="MY37" s="1329"/>
      <c r="MZ37" s="1329"/>
      <c r="NA37" s="1329"/>
      <c r="NB37" s="1329"/>
      <c r="NC37" s="1329"/>
      <c r="ND37" s="1329"/>
      <c r="NE37" s="1329"/>
      <c r="NF37" s="1329"/>
      <c r="NG37" s="1329"/>
      <c r="NH37" s="1329"/>
      <c r="NI37" s="1329"/>
      <c r="NJ37" s="1329"/>
      <c r="NK37" s="1329"/>
      <c r="NL37" s="1329"/>
      <c r="NM37" s="1329"/>
      <c r="NN37" s="1329"/>
      <c r="NO37" s="1329"/>
      <c r="NP37" s="1329"/>
      <c r="NQ37" s="1329"/>
      <c r="NR37" s="1329"/>
      <c r="NS37" s="1329"/>
      <c r="NT37" s="1329"/>
      <c r="NU37" s="1329"/>
      <c r="NV37" s="1329"/>
      <c r="NW37" s="1329"/>
      <c r="NX37" s="1329"/>
      <c r="NY37" s="1329"/>
      <c r="NZ37" s="1329"/>
      <c r="OA37" s="1329"/>
      <c r="OB37" s="1329"/>
      <c r="OC37" s="1329"/>
      <c r="OD37" s="1329"/>
      <c r="OE37" s="1329"/>
      <c r="OF37" s="1329"/>
      <c r="OG37" s="1329"/>
      <c r="OH37" s="1329"/>
      <c r="OI37" s="1329"/>
      <c r="OJ37" s="1329"/>
      <c r="OK37" s="1329"/>
      <c r="OL37" s="1329"/>
      <c r="OM37" s="1329"/>
      <c r="ON37" s="1329"/>
      <c r="OO37" s="1329"/>
      <c r="OP37" s="1329"/>
      <c r="OQ37" s="1329"/>
      <c r="OR37" s="1329"/>
      <c r="OS37" s="1329"/>
      <c r="OT37" s="1329"/>
      <c r="OU37" s="1329"/>
      <c r="OV37" s="1329"/>
      <c r="OW37" s="1329"/>
      <c r="OX37" s="1329"/>
      <c r="OY37" s="1329"/>
      <c r="OZ37" s="1329"/>
      <c r="PA37" s="1329"/>
      <c r="PB37" s="1329"/>
      <c r="PC37" s="1329"/>
      <c r="PD37" s="1329"/>
      <c r="PE37" s="1329"/>
      <c r="PF37" s="1329"/>
      <c r="PG37" s="1329"/>
      <c r="PH37" s="1329"/>
      <c r="PI37" s="1329"/>
      <c r="PJ37" s="1329"/>
      <c r="PK37" s="1329"/>
      <c r="PL37" s="1329"/>
      <c r="PM37" s="1329"/>
      <c r="PN37" s="1329"/>
      <c r="PO37" s="1329"/>
      <c r="PP37" s="1329"/>
      <c r="PQ37" s="1329"/>
      <c r="PR37" s="1329"/>
      <c r="PS37" s="1329"/>
      <c r="PT37" s="1329"/>
      <c r="PU37" s="1329"/>
      <c r="PV37" s="1329"/>
      <c r="PW37" s="1329"/>
      <c r="PX37" s="1329"/>
      <c r="PY37" s="1329"/>
      <c r="PZ37" s="1329"/>
      <c r="QA37" s="1329"/>
      <c r="QB37" s="1329"/>
      <c r="QC37" s="1329"/>
      <c r="QD37" s="1329"/>
      <c r="QE37" s="1329"/>
      <c r="QF37" s="1329"/>
      <c r="QG37" s="1329"/>
      <c r="QH37" s="1329"/>
      <c r="QI37" s="1329"/>
      <c r="QJ37" s="1329"/>
      <c r="QK37" s="1329"/>
      <c r="QL37" s="1329"/>
      <c r="QM37" s="1329"/>
      <c r="QN37" s="1329"/>
      <c r="QO37" s="1329"/>
      <c r="QP37" s="1329"/>
      <c r="QQ37" s="1329"/>
      <c r="QR37" s="1329"/>
      <c r="QS37" s="1329"/>
      <c r="QT37" s="1329"/>
      <c r="QU37" s="1329"/>
      <c r="QV37" s="1329"/>
      <c r="QW37" s="1329"/>
      <c r="QX37" s="1329"/>
      <c r="QY37" s="1329"/>
      <c r="QZ37" s="1329"/>
      <c r="RA37" s="1329"/>
      <c r="RB37" s="1329"/>
      <c r="RC37" s="1329"/>
      <c r="RD37" s="1329"/>
      <c r="RE37" s="1329"/>
      <c r="RF37" s="1329"/>
      <c r="RG37" s="1329"/>
      <c r="RH37" s="1329"/>
      <c r="RI37" s="1329"/>
      <c r="RJ37" s="1329"/>
      <c r="RK37" s="1329"/>
      <c r="RL37" s="1329"/>
      <c r="RM37" s="1329"/>
      <c r="RN37" s="1329"/>
      <c r="RO37" s="1329"/>
      <c r="RP37" s="1329"/>
      <c r="RQ37" s="1329"/>
      <c r="RR37" s="1329"/>
      <c r="RS37" s="1329"/>
      <c r="RT37" s="1329"/>
      <c r="RU37" s="1329"/>
      <c r="RV37" s="1329"/>
      <c r="RW37" s="1329"/>
      <c r="RX37" s="1329"/>
      <c r="RY37" s="1329"/>
      <c r="RZ37" s="1329"/>
      <c r="SA37" s="1329"/>
      <c r="SB37" s="1329"/>
      <c r="SC37" s="1329"/>
      <c r="SD37" s="1329"/>
      <c r="SE37" s="1329"/>
      <c r="SF37" s="1329"/>
      <c r="SG37" s="1329"/>
      <c r="SH37" s="1329"/>
      <c r="SI37" s="1329"/>
      <c r="SJ37" s="1329"/>
      <c r="SK37" s="1329"/>
      <c r="SL37" s="1329"/>
      <c r="SM37" s="1329"/>
      <c r="SN37" s="1329"/>
      <c r="SO37" s="1329"/>
      <c r="SP37" s="1329"/>
      <c r="SQ37" s="1329"/>
      <c r="SR37" s="1329"/>
      <c r="SS37" s="1329"/>
      <c r="ST37" s="1329"/>
      <c r="SU37" s="1329"/>
      <c r="SV37" s="1329"/>
      <c r="SW37" s="1329"/>
      <c r="SX37" s="1329"/>
      <c r="SY37" s="1329"/>
      <c r="SZ37" s="1329"/>
      <c r="TA37" s="1329"/>
      <c r="TB37" s="1329"/>
      <c r="TC37" s="1329"/>
      <c r="TD37" s="1329"/>
      <c r="TE37" s="1329"/>
      <c r="TF37" s="1329"/>
      <c r="TG37" s="1329"/>
      <c r="TH37" s="1329"/>
      <c r="TI37" s="1329"/>
      <c r="TJ37" s="1329"/>
      <c r="TK37" s="1329"/>
      <c r="TL37" s="1329"/>
      <c r="TM37" s="1329"/>
      <c r="TN37" s="1329"/>
      <c r="TO37" s="1329"/>
      <c r="TP37" s="1329"/>
      <c r="TQ37" s="1329"/>
      <c r="TR37" s="1329"/>
      <c r="TS37" s="1329"/>
      <c r="TT37" s="1329"/>
      <c r="TU37" s="1329"/>
      <c r="TV37" s="1329"/>
      <c r="TW37" s="1329"/>
      <c r="TX37" s="1329"/>
      <c r="TY37" s="1329"/>
      <c r="TZ37" s="1329"/>
      <c r="UA37" s="1329"/>
      <c r="UB37" s="1329"/>
      <c r="UC37" s="1329"/>
      <c r="UD37" s="1329"/>
      <c r="UE37" s="1329"/>
      <c r="UF37" s="1329"/>
      <c r="UG37" s="1329"/>
      <c r="UH37" s="1329"/>
      <c r="UI37" s="1329"/>
      <c r="UJ37" s="1329"/>
      <c r="UK37" s="1329"/>
      <c r="UL37" s="1329"/>
      <c r="UM37" s="1329"/>
      <c r="UN37" s="1329"/>
      <c r="UO37" s="1329"/>
      <c r="UP37" s="1329"/>
      <c r="UQ37" s="1329"/>
      <c r="UR37" s="1329"/>
      <c r="US37" s="1329"/>
      <c r="UT37" s="1329"/>
      <c r="UU37" s="1329"/>
      <c r="UV37" s="1329"/>
      <c r="UW37" s="1329"/>
      <c r="UX37" s="1329"/>
      <c r="UY37" s="1329"/>
      <c r="UZ37" s="1329"/>
      <c r="VA37" s="1329"/>
      <c r="VB37" s="1329"/>
      <c r="VC37" s="1329"/>
      <c r="VD37" s="1329"/>
      <c r="VE37" s="1329"/>
      <c r="VF37" s="1329"/>
      <c r="VG37" s="1329"/>
      <c r="VH37" s="1329"/>
      <c r="VI37" s="1329"/>
      <c r="VJ37" s="1329"/>
      <c r="VK37" s="1329"/>
      <c r="VL37" s="1329"/>
      <c r="VM37" s="1329"/>
      <c r="VN37" s="1329"/>
      <c r="VO37" s="1329"/>
      <c r="VP37" s="1329"/>
      <c r="VQ37" s="1329"/>
      <c r="VR37" s="1329"/>
      <c r="VS37" s="1329"/>
      <c r="VT37" s="1329"/>
      <c r="VU37" s="1329"/>
      <c r="VV37" s="1329"/>
      <c r="VW37" s="1329"/>
      <c r="VX37" s="1329"/>
      <c r="VY37" s="1329"/>
      <c r="VZ37" s="1329"/>
      <c r="WA37" s="1329"/>
      <c r="WB37" s="1329"/>
      <c r="WC37" s="1329"/>
      <c r="WD37" s="1329"/>
      <c r="WE37" s="1329"/>
      <c r="WF37" s="1329"/>
      <c r="WG37" s="1329"/>
      <c r="WH37" s="1329"/>
      <c r="WI37" s="1329"/>
      <c r="WJ37" s="1329"/>
      <c r="WK37" s="1329"/>
      <c r="WL37" s="1329"/>
      <c r="WM37" s="1329"/>
      <c r="WN37" s="1329"/>
      <c r="WO37" s="1329"/>
      <c r="WP37" s="1329"/>
      <c r="WQ37" s="1329"/>
      <c r="WR37" s="1329"/>
      <c r="WS37" s="1329"/>
      <c r="WT37" s="1329"/>
      <c r="WU37" s="1329"/>
      <c r="WV37" s="1329"/>
      <c r="WW37" s="1329"/>
      <c r="WX37" s="1329"/>
      <c r="WY37" s="1329"/>
      <c r="WZ37" s="1329"/>
      <c r="XA37" s="1329"/>
      <c r="XB37" s="1329"/>
      <c r="XC37" s="1329"/>
      <c r="XD37" s="1329"/>
      <c r="XE37" s="1329"/>
      <c r="XF37" s="1329"/>
      <c r="XG37" s="1329"/>
      <c r="XH37" s="1329"/>
      <c r="XI37" s="1329"/>
      <c r="XJ37" s="1329"/>
      <c r="XK37" s="1329"/>
      <c r="XL37" s="1329"/>
      <c r="XM37" s="1329"/>
      <c r="XN37" s="1329"/>
      <c r="XO37" s="1329"/>
      <c r="XP37" s="1329"/>
      <c r="XQ37" s="1329"/>
      <c r="XR37" s="1329"/>
      <c r="XS37" s="1329"/>
      <c r="XT37" s="1329"/>
      <c r="XU37" s="1329"/>
      <c r="XV37" s="1329"/>
      <c r="XW37" s="1329"/>
      <c r="XX37" s="1329"/>
      <c r="XY37" s="1329"/>
      <c r="XZ37" s="1329"/>
      <c r="YA37" s="1329"/>
      <c r="YB37" s="1329"/>
      <c r="YC37" s="1329"/>
      <c r="YD37" s="1329"/>
      <c r="YE37" s="1329"/>
      <c r="YF37" s="1329"/>
      <c r="YG37" s="1329"/>
      <c r="YH37" s="1329"/>
      <c r="YI37" s="1329"/>
      <c r="YJ37" s="1329"/>
      <c r="YK37" s="1329"/>
      <c r="YL37" s="1329"/>
      <c r="YM37" s="1329"/>
      <c r="YN37" s="1329"/>
      <c r="YO37" s="1329"/>
      <c r="YP37" s="1329"/>
      <c r="YQ37" s="1329"/>
      <c r="YR37" s="1329"/>
      <c r="YS37" s="1329"/>
      <c r="YT37" s="1329"/>
      <c r="YU37" s="1329"/>
      <c r="YV37" s="1329"/>
      <c r="YW37" s="1329"/>
      <c r="YX37" s="1329"/>
      <c r="YY37" s="1329"/>
      <c r="YZ37" s="1329"/>
      <c r="ZA37" s="1329"/>
      <c r="ZB37" s="1329"/>
      <c r="ZC37" s="1329"/>
      <c r="ZD37" s="1329"/>
      <c r="ZE37" s="1329"/>
      <c r="ZF37" s="1329"/>
      <c r="ZG37" s="1329"/>
      <c r="ZH37" s="1329"/>
      <c r="ZI37" s="1329"/>
      <c r="ZJ37" s="1329"/>
      <c r="ZK37" s="1329"/>
      <c r="ZL37" s="1329"/>
      <c r="ZM37" s="1329"/>
      <c r="ZN37" s="1329"/>
      <c r="ZO37" s="1329"/>
      <c r="ZP37" s="1329"/>
      <c r="ZQ37" s="1329"/>
      <c r="ZR37" s="1329"/>
      <c r="ZS37" s="1329"/>
      <c r="ZT37" s="1329"/>
      <c r="ZU37" s="1329"/>
      <c r="ZV37" s="1329"/>
      <c r="ZW37" s="1329"/>
      <c r="ZX37" s="1329"/>
      <c r="ZY37" s="1329"/>
      <c r="ZZ37" s="1329"/>
      <c r="AAA37" s="1329"/>
      <c r="AAB37" s="1329"/>
      <c r="AAC37" s="1329"/>
      <c r="AAD37" s="1329"/>
      <c r="AAE37" s="1329"/>
      <c r="AAF37" s="1329"/>
      <c r="AAG37" s="1329"/>
      <c r="AAH37" s="1329"/>
      <c r="AAI37" s="1329"/>
      <c r="AAJ37" s="1329"/>
      <c r="AAK37" s="1329"/>
      <c r="AAL37" s="1329"/>
      <c r="AAM37" s="1329"/>
      <c r="AAN37" s="1329"/>
      <c r="AAO37" s="1329"/>
      <c r="AAP37" s="1329"/>
      <c r="AAQ37" s="1329"/>
      <c r="AAR37" s="1329"/>
      <c r="AAS37" s="1329"/>
      <c r="AAT37" s="1329"/>
      <c r="AAU37" s="1329"/>
      <c r="AAV37" s="1329"/>
      <c r="AAW37" s="1329"/>
      <c r="AAX37" s="1329"/>
      <c r="AAY37" s="1329"/>
      <c r="AAZ37" s="1329"/>
      <c r="ABA37" s="1329"/>
      <c r="ABB37" s="1329"/>
      <c r="ABC37" s="1329"/>
      <c r="ABD37" s="1329"/>
      <c r="ABE37" s="1329"/>
      <c r="ABF37" s="1329"/>
      <c r="ABG37" s="1329"/>
      <c r="ABH37" s="1329"/>
      <c r="ABI37" s="1329"/>
      <c r="ABJ37" s="1329"/>
      <c r="ABK37" s="1329"/>
      <c r="ABL37" s="1329"/>
      <c r="ABM37" s="1329"/>
      <c r="ABN37" s="1329"/>
      <c r="ABO37" s="1329"/>
      <c r="ABP37" s="1329"/>
      <c r="ABQ37" s="1329"/>
      <c r="ABR37" s="1329"/>
      <c r="ABS37" s="1329"/>
      <c r="ABT37" s="1329"/>
      <c r="ABU37" s="1329"/>
      <c r="ABV37" s="1329"/>
      <c r="ABW37" s="1329"/>
      <c r="ABX37" s="1329"/>
      <c r="ABY37" s="1329"/>
      <c r="ABZ37" s="1329"/>
      <c r="ACA37" s="1329"/>
      <c r="ACB37" s="1329"/>
      <c r="ACC37" s="1329"/>
      <c r="ACD37" s="1329"/>
      <c r="ACE37" s="1329"/>
      <c r="ACF37" s="1329"/>
      <c r="ACG37" s="1329"/>
      <c r="ACH37" s="1329"/>
      <c r="ACI37" s="1329"/>
      <c r="ACJ37" s="1329"/>
      <c r="ACK37" s="1329"/>
      <c r="ACL37" s="1329"/>
      <c r="ACM37" s="1329"/>
      <c r="ACN37" s="1329"/>
      <c r="ACO37" s="1329"/>
      <c r="ACP37" s="1329"/>
      <c r="ACQ37" s="1329"/>
      <c r="ACR37" s="1329"/>
      <c r="ACS37" s="1329"/>
      <c r="ACT37" s="1329"/>
      <c r="ACU37" s="1329"/>
      <c r="ACV37" s="1329"/>
      <c r="ACW37" s="1329"/>
      <c r="ACX37" s="1329"/>
      <c r="ACY37" s="1329"/>
      <c r="ACZ37" s="1329"/>
      <c r="ADA37" s="1329"/>
      <c r="ADB37" s="1329"/>
      <c r="ADC37" s="1329"/>
      <c r="ADD37" s="1329"/>
      <c r="ADE37" s="1329"/>
      <c r="ADF37" s="1329"/>
      <c r="ADG37" s="1329"/>
      <c r="ADH37" s="1329"/>
      <c r="ADI37" s="1329"/>
      <c r="ADJ37" s="1329"/>
      <c r="ADK37" s="1329"/>
      <c r="ADL37" s="1329"/>
      <c r="ADM37" s="1329"/>
      <c r="ADN37" s="1329"/>
      <c r="ADO37" s="1329"/>
      <c r="ADP37" s="1329"/>
      <c r="ADQ37" s="1329"/>
      <c r="ADR37" s="1329"/>
      <c r="ADS37" s="1329"/>
      <c r="ADT37" s="1329"/>
      <c r="ADU37" s="1329"/>
      <c r="ADV37" s="1329"/>
      <c r="ADW37" s="1329"/>
      <c r="ADX37" s="1329"/>
      <c r="ADY37" s="1329"/>
      <c r="ADZ37" s="1329"/>
      <c r="AEA37" s="1329"/>
      <c r="AEB37" s="1329"/>
      <c r="AEC37" s="1329"/>
      <c r="AED37" s="1329"/>
      <c r="AEE37" s="1329"/>
      <c r="AEF37" s="1329"/>
      <c r="AEG37" s="1329"/>
      <c r="AEH37" s="1329"/>
      <c r="AEI37" s="1329"/>
      <c r="AEJ37" s="1329"/>
      <c r="AEK37" s="1329"/>
      <c r="AEL37" s="1329"/>
      <c r="AEM37" s="1329"/>
      <c r="AEN37" s="1329"/>
      <c r="AEO37" s="1329"/>
      <c r="AEP37" s="1329"/>
      <c r="AEQ37" s="1329"/>
      <c r="AER37" s="1329"/>
      <c r="AES37" s="1329"/>
      <c r="AET37" s="1329"/>
      <c r="AEU37" s="1329"/>
      <c r="AEV37" s="1329"/>
      <c r="AEW37" s="1329"/>
      <c r="AEX37" s="1329"/>
      <c r="AEY37" s="1329"/>
      <c r="AEZ37" s="1329"/>
      <c r="AFA37" s="1329"/>
      <c r="AFB37" s="1329"/>
      <c r="AFC37" s="1329"/>
      <c r="AFD37" s="1329"/>
      <c r="AFE37" s="1329"/>
      <c r="AFF37" s="1329"/>
      <c r="AFG37" s="1329"/>
      <c r="AFH37" s="1329"/>
      <c r="AFI37" s="1329"/>
      <c r="AFJ37" s="1329"/>
      <c r="AFK37" s="1329"/>
      <c r="AFL37" s="1329"/>
      <c r="AFM37" s="1329"/>
      <c r="AFN37" s="1329"/>
      <c r="AFO37" s="1329"/>
      <c r="AFP37" s="1329"/>
      <c r="AFQ37" s="1329"/>
      <c r="AFR37" s="1329"/>
      <c r="AFS37" s="1329"/>
      <c r="AFT37" s="1329"/>
      <c r="AFU37" s="1329"/>
      <c r="AFV37" s="1329"/>
      <c r="AFW37" s="1329"/>
      <c r="AFX37" s="1329"/>
      <c r="AFY37" s="1329"/>
      <c r="AFZ37" s="1329"/>
      <c r="AGA37" s="1329"/>
      <c r="AGB37" s="1329"/>
      <c r="AGC37" s="1329"/>
      <c r="AGD37" s="1329"/>
      <c r="AGE37" s="1329"/>
      <c r="AGF37" s="1329"/>
      <c r="AGG37" s="1329"/>
      <c r="AGH37" s="1329"/>
      <c r="AGI37" s="1329"/>
      <c r="AGJ37" s="1329"/>
      <c r="AGK37" s="1329"/>
      <c r="AGL37" s="1329"/>
      <c r="AGM37" s="1329"/>
      <c r="AGN37" s="1329"/>
      <c r="AGO37" s="1329"/>
      <c r="AGP37" s="1329"/>
      <c r="AGQ37" s="1329"/>
      <c r="AGR37" s="1329"/>
      <c r="AGS37" s="1329"/>
      <c r="AGT37" s="1329"/>
      <c r="AGU37" s="1329"/>
      <c r="AGV37" s="1329"/>
      <c r="AGW37" s="1329"/>
      <c r="AGX37" s="1329"/>
      <c r="AGY37" s="1329"/>
      <c r="AGZ37" s="1329"/>
      <c r="AHA37" s="1329"/>
      <c r="AHB37" s="1329"/>
      <c r="AHC37" s="1329"/>
      <c r="AHD37" s="1329"/>
      <c r="AHE37" s="1329"/>
      <c r="AHF37" s="1329"/>
      <c r="AHG37" s="1329"/>
      <c r="AHH37" s="1329"/>
      <c r="AHI37" s="1329"/>
      <c r="AHJ37" s="1329"/>
      <c r="AHK37" s="1329"/>
      <c r="AHL37" s="1329"/>
      <c r="AHM37" s="1329"/>
      <c r="AHN37" s="1329"/>
      <c r="AHO37" s="1329"/>
      <c r="AHP37" s="1329"/>
      <c r="AHQ37" s="1329"/>
      <c r="AHR37" s="1329"/>
      <c r="AHS37" s="1329"/>
      <c r="AHT37" s="1329"/>
      <c r="AHU37" s="1329"/>
      <c r="AHV37" s="1329"/>
      <c r="AHW37" s="1329"/>
      <c r="AHX37" s="1329"/>
      <c r="AHY37" s="1329"/>
      <c r="AHZ37" s="1329"/>
      <c r="AIA37" s="1329"/>
      <c r="AIB37" s="1329"/>
      <c r="AIC37" s="1329"/>
      <c r="AID37" s="1329"/>
      <c r="AIE37" s="1329"/>
      <c r="AIF37" s="1329"/>
      <c r="AIG37" s="1329"/>
      <c r="AIH37" s="1329"/>
      <c r="AII37" s="1329"/>
      <c r="AIJ37" s="1329"/>
      <c r="AIK37" s="1329"/>
      <c r="AIL37" s="1329"/>
      <c r="AIM37" s="1329"/>
      <c r="AIN37" s="1329"/>
      <c r="AIO37" s="1329"/>
      <c r="AIP37" s="1329"/>
      <c r="AIQ37" s="1329"/>
      <c r="AIR37" s="1329"/>
      <c r="AIS37" s="1329"/>
      <c r="AIT37" s="1329"/>
      <c r="AIU37" s="1329"/>
      <c r="AIV37" s="1329"/>
      <c r="AIW37" s="1329"/>
      <c r="AIX37" s="1329"/>
      <c r="AIY37" s="1329"/>
      <c r="AIZ37" s="1329"/>
      <c r="AJA37" s="1329"/>
      <c r="AJB37" s="1329"/>
      <c r="AJC37" s="1329"/>
      <c r="AJD37" s="1329"/>
      <c r="AJE37" s="1329"/>
      <c r="AJF37" s="1329"/>
      <c r="AJG37" s="1329"/>
      <c r="AJH37" s="1329"/>
      <c r="AJI37" s="1329"/>
      <c r="AJJ37" s="1329"/>
      <c r="AJK37" s="1329"/>
      <c r="AJL37" s="1329"/>
      <c r="AJM37" s="1329"/>
      <c r="AJN37" s="1329"/>
      <c r="AJO37" s="1329"/>
      <c r="AJP37" s="1329"/>
      <c r="AJQ37" s="1329"/>
      <c r="AJR37" s="1329"/>
      <c r="AJS37" s="1329"/>
      <c r="AJT37" s="1329"/>
      <c r="AJU37" s="1329"/>
      <c r="AJV37" s="1329"/>
      <c r="AJW37" s="1329"/>
      <c r="AJX37" s="1329"/>
      <c r="AJY37" s="1329"/>
      <c r="AJZ37" s="1329"/>
      <c r="AKA37" s="1329"/>
      <c r="AKB37" s="1329"/>
      <c r="AKC37" s="1329"/>
      <c r="AKD37" s="1329"/>
      <c r="AKE37" s="1329"/>
      <c r="AKF37" s="1329"/>
      <c r="AKG37" s="1329"/>
      <c r="AKH37" s="1329"/>
      <c r="AKI37" s="1329"/>
      <c r="AKJ37" s="1329"/>
      <c r="AKK37" s="1329"/>
      <c r="AKL37" s="1329"/>
      <c r="AKM37" s="1329"/>
      <c r="AKN37" s="1329"/>
      <c r="AKO37" s="1329"/>
      <c r="AKP37" s="1329"/>
      <c r="AKQ37" s="1329"/>
      <c r="AKR37" s="1329"/>
      <c r="AKS37" s="1329"/>
      <c r="AKT37" s="1329"/>
      <c r="AKU37" s="1329"/>
      <c r="AKV37" s="1329"/>
      <c r="AKW37" s="1329"/>
      <c r="AKX37" s="1329"/>
      <c r="AKY37" s="1329"/>
      <c r="AKZ37" s="1329"/>
      <c r="ALA37" s="1329"/>
      <c r="ALB37" s="1329"/>
      <c r="ALC37" s="1329"/>
      <c r="ALD37" s="1329"/>
      <c r="ALE37" s="1329"/>
      <c r="ALF37" s="1329"/>
      <c r="ALG37" s="1329"/>
      <c r="ALH37" s="1329"/>
      <c r="ALI37" s="1329"/>
      <c r="ALJ37" s="1329"/>
      <c r="ALK37" s="1329"/>
      <c r="ALL37" s="1329"/>
      <c r="ALM37" s="1329"/>
      <c r="ALN37" s="1329"/>
      <c r="ALO37" s="1329"/>
      <c r="ALP37" s="1329"/>
      <c r="ALQ37" s="1329"/>
      <c r="ALR37" s="1329"/>
      <c r="ALS37" s="1329"/>
      <c r="ALT37" s="1329"/>
      <c r="ALU37" s="1329"/>
      <c r="ALV37" s="1329"/>
      <c r="ALW37" s="1329"/>
      <c r="ALX37" s="1329"/>
      <c r="ALY37" s="1329"/>
      <c r="ALZ37" s="1329"/>
      <c r="AMA37" s="1329"/>
      <c r="AMB37" s="1329"/>
      <c r="AMC37" s="1329"/>
      <c r="AMD37" s="1329"/>
      <c r="AME37" s="1329"/>
      <c r="AMF37" s="1329"/>
      <c r="AMG37" s="1329"/>
      <c r="AMH37" s="1329"/>
      <c r="AMI37" s="1329"/>
      <c r="AMJ37" s="1329"/>
      <c r="AMK37" s="1329"/>
      <c r="AML37" s="1329"/>
      <c r="AMM37" s="1329"/>
      <c r="AMN37" s="1329"/>
      <c r="AMO37" s="1329"/>
      <c r="AMP37" s="1329"/>
      <c r="AMQ37" s="1329"/>
      <c r="AMR37" s="1329"/>
      <c r="AMS37" s="1329"/>
      <c r="AMT37" s="1329"/>
      <c r="AMU37" s="1329"/>
      <c r="AMV37" s="1329"/>
      <c r="AMW37" s="1329"/>
      <c r="AMX37" s="1329"/>
      <c r="AMY37" s="1329"/>
      <c r="AMZ37" s="1329"/>
      <c r="ANA37" s="1329"/>
      <c r="ANB37" s="1329"/>
      <c r="ANC37" s="1329"/>
      <c r="AND37" s="1329"/>
      <c r="ANE37" s="1329"/>
      <c r="ANF37" s="1329"/>
      <c r="ANG37" s="1329"/>
      <c r="ANH37" s="1329"/>
      <c r="ANI37" s="1329"/>
      <c r="ANJ37" s="1329"/>
      <c r="ANK37" s="1329"/>
      <c r="ANL37" s="1329"/>
      <c r="ANM37" s="1329"/>
      <c r="ANN37" s="1329"/>
      <c r="ANO37" s="1329"/>
      <c r="ANP37" s="1329"/>
      <c r="ANQ37" s="1329"/>
      <c r="ANR37" s="1329"/>
      <c r="ANS37" s="1329"/>
      <c r="ANT37" s="1329"/>
      <c r="ANU37" s="1329"/>
      <c r="ANV37" s="1329"/>
      <c r="ANW37" s="1329"/>
      <c r="ANX37" s="1329"/>
      <c r="ANY37" s="1329"/>
      <c r="ANZ37" s="1329"/>
      <c r="AOA37" s="1329"/>
      <c r="AOB37" s="1329"/>
      <c r="AOC37" s="1329"/>
      <c r="AOD37" s="1329"/>
      <c r="AOE37" s="1329"/>
      <c r="AOF37" s="1329"/>
      <c r="AOG37" s="1329"/>
      <c r="AOH37" s="1329"/>
      <c r="AOI37" s="1329"/>
      <c r="AOJ37" s="1329"/>
      <c r="AOK37" s="1329"/>
      <c r="AOL37" s="1329"/>
      <c r="AOM37" s="1329"/>
      <c r="AON37" s="1329"/>
      <c r="AOO37" s="1329"/>
      <c r="AOP37" s="1329"/>
      <c r="AOQ37" s="1329"/>
      <c r="AOR37" s="1329"/>
      <c r="AOS37" s="1329"/>
      <c r="AOT37" s="1329"/>
      <c r="AOU37" s="1329"/>
      <c r="AOV37" s="1329"/>
      <c r="AOW37" s="1329"/>
      <c r="AOX37" s="1329"/>
      <c r="AOY37" s="1329"/>
      <c r="AOZ37" s="1329"/>
      <c r="APA37" s="1329"/>
      <c r="APB37" s="1329"/>
      <c r="APC37" s="1329"/>
      <c r="APD37" s="1329"/>
      <c r="APE37" s="1329"/>
      <c r="APF37" s="1329"/>
      <c r="APG37" s="1329"/>
      <c r="APH37" s="1329"/>
      <c r="API37" s="1329"/>
      <c r="APJ37" s="1329"/>
      <c r="APK37" s="1329"/>
      <c r="APL37" s="1329"/>
      <c r="APM37" s="1329"/>
      <c r="APN37" s="1329"/>
      <c r="APO37" s="1329"/>
      <c r="APP37" s="1329"/>
      <c r="APQ37" s="1329"/>
      <c r="APR37" s="1329"/>
      <c r="APS37" s="1329"/>
      <c r="APT37" s="1329"/>
      <c r="APU37" s="1329"/>
      <c r="APV37" s="1329"/>
      <c r="APW37" s="1329"/>
      <c r="APX37" s="1329"/>
      <c r="APY37" s="1329"/>
      <c r="APZ37" s="1329"/>
      <c r="AQA37" s="1329"/>
      <c r="AQB37" s="1329"/>
      <c r="AQC37" s="1329"/>
      <c r="AQD37" s="1329"/>
      <c r="AQE37" s="1329"/>
      <c r="AQF37" s="1329"/>
      <c r="AQG37" s="1329"/>
      <c r="AQH37" s="1329"/>
      <c r="AQI37" s="1329"/>
      <c r="AQJ37" s="1329"/>
      <c r="AQK37" s="1329"/>
      <c r="AQL37" s="1329"/>
      <c r="AQM37" s="1329"/>
      <c r="AQN37" s="1329"/>
      <c r="AQO37" s="1329"/>
      <c r="AQP37" s="1329"/>
      <c r="AQQ37" s="1329"/>
      <c r="AQR37" s="1329"/>
      <c r="AQS37" s="1329"/>
      <c r="AQT37" s="1329"/>
      <c r="AQU37" s="1329"/>
      <c r="AQV37" s="1329"/>
      <c r="AQW37" s="1329"/>
      <c r="AQX37" s="1329"/>
      <c r="AQY37" s="1329"/>
      <c r="AQZ37" s="1329"/>
      <c r="ARA37" s="1329"/>
      <c r="ARB37" s="1329"/>
      <c r="ARC37" s="1329"/>
      <c r="ARD37" s="1329"/>
      <c r="ARE37" s="1329"/>
      <c r="ARF37" s="1329"/>
      <c r="ARG37" s="1329"/>
      <c r="ARH37" s="1329"/>
      <c r="ARI37" s="1329"/>
      <c r="ARJ37" s="1329"/>
      <c r="ARK37" s="1329"/>
      <c r="ARL37" s="1329"/>
      <c r="ARM37" s="1329"/>
      <c r="ARN37" s="1329"/>
      <c r="ARO37" s="1329"/>
      <c r="ARP37" s="1329"/>
      <c r="ARQ37" s="1329"/>
      <c r="ARR37" s="1329"/>
      <c r="ARS37" s="1329"/>
      <c r="ART37" s="1329"/>
      <c r="ARU37" s="1329"/>
      <c r="ARV37" s="1329"/>
      <c r="ARW37" s="1329"/>
      <c r="ARX37" s="1329"/>
      <c r="ARY37" s="1329"/>
      <c r="ARZ37" s="1329"/>
      <c r="ASA37" s="1329"/>
      <c r="ASB37" s="1329"/>
      <c r="ASC37" s="1329"/>
      <c r="ASD37" s="1329"/>
      <c r="ASE37" s="1329"/>
      <c r="ASF37" s="1329"/>
      <c r="ASG37" s="1329"/>
      <c r="ASH37" s="1329"/>
      <c r="ASI37" s="1329"/>
      <c r="ASJ37" s="1329"/>
      <c r="ASK37" s="1329"/>
      <c r="ASL37" s="1329"/>
      <c r="ASM37" s="1329"/>
      <c r="ASN37" s="1329"/>
      <c r="ASO37" s="1329"/>
      <c r="ASP37" s="1329"/>
      <c r="ASQ37" s="1329"/>
      <c r="ASR37" s="1329"/>
      <c r="ASS37" s="1329"/>
      <c r="AST37" s="1329"/>
      <c r="ASU37" s="1329"/>
      <c r="ASV37" s="1329"/>
      <c r="ASW37" s="1329"/>
      <c r="ASX37" s="1329"/>
      <c r="ASY37" s="1329"/>
      <c r="ASZ37" s="1329"/>
      <c r="ATA37" s="1329"/>
      <c r="ATB37" s="1329"/>
      <c r="ATC37" s="1329"/>
      <c r="ATD37" s="1329"/>
      <c r="ATE37" s="1329"/>
      <c r="ATF37" s="1329"/>
      <c r="ATG37" s="1329"/>
      <c r="ATH37" s="1329"/>
      <c r="ATI37" s="1329"/>
      <c r="ATJ37" s="1329"/>
      <c r="ATK37" s="1329"/>
      <c r="ATL37" s="1329"/>
      <c r="ATM37" s="1329"/>
      <c r="ATN37" s="1329"/>
      <c r="ATO37" s="1329"/>
      <c r="ATP37" s="1329"/>
      <c r="ATQ37" s="1329"/>
      <c r="ATR37" s="1329"/>
      <c r="ATS37" s="1329"/>
      <c r="ATT37" s="1329"/>
      <c r="ATU37" s="1329"/>
      <c r="ATV37" s="1329"/>
      <c r="ATW37" s="1329"/>
      <c r="ATX37" s="1329"/>
      <c r="ATY37" s="1329"/>
      <c r="ATZ37" s="1329"/>
      <c r="AUA37" s="1329"/>
      <c r="AUB37" s="1329"/>
      <c r="AUC37" s="1329"/>
      <c r="AUD37" s="1329"/>
      <c r="AUE37" s="1329"/>
      <c r="AUF37" s="1329"/>
      <c r="AUG37" s="1329"/>
      <c r="AUH37" s="1329"/>
      <c r="AUI37" s="1329"/>
      <c r="AUJ37" s="1329"/>
      <c r="AUK37" s="1329"/>
      <c r="AUL37" s="1329"/>
      <c r="AUM37" s="1329"/>
      <c r="AUN37" s="1329"/>
      <c r="AUO37" s="1329"/>
      <c r="AUP37" s="1329"/>
      <c r="AUQ37" s="1329"/>
      <c r="AUR37" s="1329"/>
      <c r="AUS37" s="1329"/>
      <c r="AUT37" s="1329"/>
      <c r="AUU37" s="1329"/>
      <c r="AUV37" s="1329"/>
      <c r="AUW37" s="1329"/>
      <c r="AUX37" s="1329"/>
      <c r="AUY37" s="1329"/>
      <c r="AUZ37" s="1329"/>
      <c r="AVA37" s="1329"/>
      <c r="AVB37" s="1329"/>
      <c r="AVC37" s="1329"/>
      <c r="AVD37" s="1329"/>
      <c r="AVE37" s="1329"/>
      <c r="AVF37" s="1329"/>
      <c r="AVG37" s="1329"/>
      <c r="AVH37" s="1329"/>
      <c r="AVI37" s="1329"/>
      <c r="AVJ37" s="1329"/>
      <c r="AVK37" s="1329"/>
      <c r="AVL37" s="1329"/>
      <c r="AVM37" s="1329"/>
      <c r="AVN37" s="1329"/>
      <c r="AVO37" s="1329"/>
      <c r="AVP37" s="1329"/>
      <c r="AVQ37" s="1329"/>
      <c r="AVR37" s="1329"/>
      <c r="AVS37" s="1329"/>
      <c r="AVT37" s="1329"/>
      <c r="AVU37" s="1329"/>
      <c r="AVV37" s="1329"/>
      <c r="AVW37" s="1329"/>
      <c r="AVX37" s="1329"/>
      <c r="AVY37" s="1329"/>
      <c r="AVZ37" s="1329"/>
      <c r="AWA37" s="1329"/>
      <c r="AWB37" s="1329"/>
      <c r="AWC37" s="1329"/>
      <c r="AWD37" s="1329"/>
      <c r="AWE37" s="1329"/>
      <c r="AWF37" s="1329"/>
      <c r="AWG37" s="1329"/>
      <c r="AWH37" s="1329"/>
      <c r="AWI37" s="1329"/>
      <c r="AWJ37" s="1329"/>
      <c r="AWK37" s="1329"/>
      <c r="AWL37" s="1329"/>
      <c r="AWM37" s="1329"/>
      <c r="AWN37" s="1329"/>
      <c r="AWO37" s="1329"/>
      <c r="AWP37" s="1329"/>
      <c r="AWQ37" s="1329"/>
      <c r="AWR37" s="1329"/>
      <c r="AWS37" s="1329"/>
      <c r="AWT37" s="1329"/>
      <c r="AWU37" s="1329"/>
      <c r="AWV37" s="1329"/>
      <c r="AWW37" s="1329"/>
      <c r="AWX37" s="1329"/>
      <c r="AWY37" s="1329"/>
      <c r="AWZ37" s="1329"/>
      <c r="AXA37" s="1329"/>
      <c r="AXB37" s="1329"/>
      <c r="AXC37" s="1329"/>
      <c r="AXD37" s="1329"/>
      <c r="AXE37" s="1329"/>
      <c r="AXF37" s="1329"/>
      <c r="AXG37" s="1329"/>
      <c r="AXH37" s="1329"/>
      <c r="AXI37" s="1329"/>
      <c r="AXJ37" s="1329"/>
      <c r="AXK37" s="1329"/>
      <c r="AXL37" s="1329"/>
      <c r="AXM37" s="1329"/>
      <c r="AXN37" s="1329"/>
      <c r="AXO37" s="1329"/>
      <c r="AXP37" s="1329"/>
      <c r="AXQ37" s="1329"/>
      <c r="AXR37" s="1329"/>
      <c r="AXS37" s="1329"/>
      <c r="AXT37" s="1329"/>
      <c r="AXU37" s="1329"/>
      <c r="AXV37" s="1329"/>
      <c r="AXW37" s="1329"/>
      <c r="AXX37" s="1329"/>
      <c r="AXY37" s="1329"/>
      <c r="AXZ37" s="1329"/>
      <c r="AYA37" s="1329"/>
      <c r="AYB37" s="1329"/>
      <c r="AYC37" s="1329"/>
      <c r="AYD37" s="1329"/>
      <c r="AYE37" s="1329"/>
      <c r="AYF37" s="1329"/>
      <c r="AYG37" s="1329"/>
      <c r="AYH37" s="1329"/>
      <c r="AYI37" s="1329"/>
      <c r="AYJ37" s="1329"/>
      <c r="AYK37" s="1329"/>
      <c r="AYL37" s="1329"/>
      <c r="AYM37" s="1329"/>
      <c r="AYN37" s="1329"/>
      <c r="AYO37" s="1329"/>
      <c r="AYP37" s="1329"/>
      <c r="AYQ37" s="1329"/>
      <c r="AYR37" s="1329"/>
      <c r="AYS37" s="1329"/>
      <c r="AYT37" s="1329"/>
      <c r="AYU37" s="1329"/>
      <c r="AYV37" s="1329"/>
      <c r="AYW37" s="1329"/>
      <c r="AYX37" s="1329"/>
      <c r="AYY37" s="1329"/>
      <c r="AYZ37" s="1329"/>
      <c r="AZA37" s="1329"/>
      <c r="AZB37" s="1329"/>
      <c r="AZC37" s="1329"/>
      <c r="AZD37" s="1329"/>
      <c r="AZE37" s="1329"/>
      <c r="AZF37" s="1329"/>
      <c r="AZG37" s="1329"/>
      <c r="AZH37" s="1329"/>
      <c r="AZI37" s="1329"/>
      <c r="AZJ37" s="1329"/>
      <c r="AZK37" s="1329"/>
      <c r="AZL37" s="1329"/>
      <c r="AZM37" s="1329"/>
      <c r="AZN37" s="1329"/>
      <c r="AZO37" s="1329"/>
      <c r="AZP37" s="1329"/>
      <c r="AZQ37" s="1329"/>
      <c r="AZR37" s="1329"/>
      <c r="AZS37" s="1329"/>
      <c r="AZT37" s="1329"/>
      <c r="AZU37" s="1329"/>
      <c r="AZV37" s="1329"/>
      <c r="AZW37" s="1329"/>
      <c r="AZX37" s="1329"/>
      <c r="AZY37" s="1329"/>
      <c r="AZZ37" s="1329"/>
      <c r="BAA37" s="1329"/>
      <c r="BAB37" s="1329"/>
      <c r="BAC37" s="1329"/>
      <c r="BAD37" s="1329"/>
      <c r="BAE37" s="1329"/>
      <c r="BAF37" s="1329"/>
      <c r="BAG37" s="1329"/>
      <c r="BAH37" s="1329"/>
      <c r="BAI37" s="1329"/>
      <c r="BAJ37" s="1329"/>
      <c r="BAK37" s="1329"/>
      <c r="BAL37" s="1329"/>
      <c r="BAM37" s="1329"/>
      <c r="BAN37" s="1329"/>
      <c r="BAO37" s="1329"/>
      <c r="BAP37" s="1329"/>
      <c r="BAQ37" s="1329"/>
      <c r="BAR37" s="1329"/>
      <c r="BAS37" s="1329"/>
      <c r="BAT37" s="1329"/>
      <c r="BAU37" s="1329"/>
      <c r="BAV37" s="1329"/>
      <c r="BAW37" s="1329"/>
      <c r="BAX37" s="1329"/>
      <c r="BAY37" s="1329"/>
      <c r="BAZ37" s="1329"/>
      <c r="BBA37" s="1329"/>
      <c r="BBB37" s="1329"/>
      <c r="BBC37" s="1329"/>
      <c r="BBD37" s="1329"/>
      <c r="BBE37" s="1329"/>
      <c r="BBF37" s="1329"/>
      <c r="BBG37" s="1329"/>
      <c r="BBH37" s="1329"/>
      <c r="BBI37" s="1329"/>
      <c r="BBJ37" s="1329"/>
      <c r="BBK37" s="1329"/>
      <c r="BBL37" s="1329"/>
      <c r="BBM37" s="1329"/>
      <c r="BBN37" s="1329"/>
      <c r="BBO37" s="1329"/>
      <c r="BBP37" s="1329"/>
      <c r="BBQ37" s="1329"/>
      <c r="BBR37" s="1329"/>
      <c r="BBS37" s="1329"/>
      <c r="BBT37" s="1329"/>
      <c r="BBU37" s="1329"/>
      <c r="BBV37" s="1329"/>
      <c r="BBW37" s="1329"/>
      <c r="BBX37" s="1329"/>
      <c r="BBY37" s="1329"/>
      <c r="BBZ37" s="1329"/>
      <c r="BCA37" s="1329"/>
      <c r="BCB37" s="1329"/>
      <c r="BCC37" s="1329"/>
      <c r="BCD37" s="1329"/>
      <c r="BCE37" s="1329"/>
      <c r="BCF37" s="1329"/>
      <c r="BCG37" s="1329"/>
      <c r="BCH37" s="1329"/>
      <c r="BCI37" s="1329"/>
      <c r="BCJ37" s="1329"/>
      <c r="BCK37" s="1329"/>
      <c r="BCL37" s="1329"/>
      <c r="BCM37" s="1329"/>
      <c r="BCN37" s="1329"/>
      <c r="BCO37" s="1329"/>
      <c r="BCP37" s="1329"/>
      <c r="BCQ37" s="1329"/>
      <c r="BCR37" s="1329"/>
      <c r="BCS37" s="1329"/>
      <c r="BCT37" s="1329"/>
      <c r="BCU37" s="1329"/>
      <c r="BCV37" s="1329"/>
      <c r="BCW37" s="1329"/>
      <c r="BCX37" s="1329"/>
      <c r="BCY37" s="1329"/>
      <c r="BCZ37" s="1329"/>
      <c r="BDA37" s="1329"/>
      <c r="BDB37" s="1329"/>
      <c r="BDC37" s="1329"/>
      <c r="BDD37" s="1329"/>
      <c r="BDE37" s="1329"/>
      <c r="BDF37" s="1329"/>
      <c r="BDG37" s="1329"/>
      <c r="BDH37" s="1329"/>
      <c r="BDI37" s="1329"/>
      <c r="BDJ37" s="1329"/>
      <c r="BDK37" s="1329"/>
      <c r="BDL37" s="1329"/>
      <c r="BDM37" s="1329"/>
      <c r="BDN37" s="1329"/>
      <c r="BDO37" s="1329"/>
      <c r="BDP37" s="1329"/>
      <c r="BDQ37" s="1329"/>
      <c r="BDR37" s="1329"/>
      <c r="BDS37" s="1329"/>
      <c r="BDT37" s="1329"/>
      <c r="BDU37" s="1329"/>
      <c r="BDV37" s="1329"/>
      <c r="BDW37" s="1329"/>
      <c r="BDX37" s="1329"/>
      <c r="BDY37" s="1329"/>
      <c r="BDZ37" s="1329"/>
      <c r="BEA37" s="1329"/>
      <c r="BEB37" s="1329"/>
      <c r="BEC37" s="1329"/>
      <c r="BED37" s="1329"/>
      <c r="BEE37" s="1329"/>
      <c r="BEF37" s="1329"/>
      <c r="BEG37" s="1329"/>
      <c r="BEH37" s="1329"/>
      <c r="BEI37" s="1329"/>
      <c r="BEJ37" s="1329"/>
      <c r="BEK37" s="1329"/>
      <c r="BEL37" s="1329"/>
      <c r="BEM37" s="1329"/>
      <c r="BEN37" s="1329"/>
      <c r="BEO37" s="1329"/>
      <c r="BEP37" s="1329"/>
      <c r="BEQ37" s="1329"/>
      <c r="BER37" s="1329"/>
      <c r="BES37" s="1329"/>
      <c r="BET37" s="1329"/>
      <c r="BEU37" s="1329"/>
      <c r="BEV37" s="1329"/>
      <c r="BEW37" s="1329"/>
      <c r="BEX37" s="1329"/>
      <c r="BEY37" s="1329"/>
      <c r="BEZ37" s="1329"/>
      <c r="BFA37" s="1329"/>
      <c r="BFB37" s="1329"/>
      <c r="BFC37" s="1329"/>
      <c r="BFD37" s="1329"/>
      <c r="BFE37" s="1329"/>
      <c r="BFF37" s="1329"/>
      <c r="BFG37" s="1329"/>
      <c r="BFH37" s="1329"/>
      <c r="BFI37" s="1329"/>
      <c r="BFJ37" s="1329"/>
      <c r="BFK37" s="1329"/>
      <c r="BFL37" s="1329"/>
      <c r="BFM37" s="1329"/>
      <c r="BFN37" s="1329"/>
      <c r="BFO37" s="1329"/>
      <c r="BFP37" s="1329"/>
      <c r="BFQ37" s="1329"/>
      <c r="BFR37" s="1329"/>
      <c r="BFS37" s="1329"/>
      <c r="BFT37" s="1329"/>
      <c r="BFU37" s="1329"/>
      <c r="BFV37" s="1329"/>
      <c r="BFW37" s="1329"/>
      <c r="BFX37" s="1329"/>
      <c r="BFY37" s="1329"/>
      <c r="BFZ37" s="1329"/>
      <c r="BGA37" s="1329"/>
      <c r="BGB37" s="1329"/>
      <c r="BGC37" s="1329"/>
      <c r="BGD37" s="1329"/>
      <c r="BGE37" s="1329"/>
      <c r="BGF37" s="1329"/>
      <c r="BGG37" s="1329"/>
      <c r="BGH37" s="1329"/>
      <c r="BGI37" s="1329"/>
      <c r="BGJ37" s="1329"/>
      <c r="BGK37" s="1329"/>
      <c r="BGL37" s="1329"/>
      <c r="BGM37" s="1329"/>
      <c r="BGN37" s="1329"/>
      <c r="BGO37" s="1329"/>
      <c r="BGP37" s="1329"/>
      <c r="BGQ37" s="1329"/>
      <c r="BGR37" s="1329"/>
      <c r="BGS37" s="1329"/>
      <c r="BGT37" s="1329"/>
      <c r="BGU37" s="1329"/>
      <c r="BGV37" s="1329"/>
      <c r="BGW37" s="1329"/>
      <c r="BGX37" s="1329"/>
      <c r="BGY37" s="1329"/>
      <c r="BGZ37" s="1329"/>
      <c r="BHA37" s="1329"/>
      <c r="BHB37" s="1329"/>
      <c r="BHC37" s="1329"/>
      <c r="BHD37" s="1329"/>
      <c r="BHE37" s="1329"/>
      <c r="BHF37" s="1329"/>
      <c r="BHG37" s="1329"/>
      <c r="BHH37" s="1329"/>
      <c r="BHI37" s="1329"/>
      <c r="BHJ37" s="1329"/>
      <c r="BHK37" s="1329"/>
      <c r="BHL37" s="1329"/>
      <c r="BHM37" s="1329"/>
      <c r="BHN37" s="1329"/>
      <c r="BHO37" s="1329"/>
      <c r="BHP37" s="1329"/>
      <c r="BHQ37" s="1329"/>
      <c r="BHR37" s="1329"/>
      <c r="BHS37" s="1329"/>
      <c r="BHT37" s="1329"/>
      <c r="BHU37" s="1329"/>
      <c r="BHV37" s="1329"/>
      <c r="BHW37" s="1329"/>
      <c r="BHX37" s="1329"/>
      <c r="BHY37" s="1329"/>
      <c r="BHZ37" s="1329"/>
      <c r="BIA37" s="1329"/>
      <c r="BIB37" s="1329"/>
      <c r="BIC37" s="1329"/>
      <c r="BID37" s="1329"/>
      <c r="BIE37" s="1329"/>
      <c r="BIF37" s="1329"/>
      <c r="BIG37" s="1329"/>
      <c r="BIH37" s="1329"/>
      <c r="BII37" s="1329"/>
      <c r="BIJ37" s="1329"/>
      <c r="BIK37" s="1329"/>
      <c r="BIL37" s="1329"/>
      <c r="BIM37" s="1329"/>
      <c r="BIN37" s="1329"/>
      <c r="BIO37" s="1329"/>
      <c r="BIP37" s="1329"/>
      <c r="BIQ37" s="1329"/>
      <c r="BIR37" s="1329"/>
      <c r="BIS37" s="1329"/>
      <c r="BIT37" s="1329"/>
      <c r="BIU37" s="1329"/>
      <c r="BIV37" s="1329"/>
      <c r="BIW37" s="1329"/>
      <c r="BIX37" s="1329"/>
      <c r="BIY37" s="1329"/>
      <c r="BIZ37" s="1329"/>
      <c r="BJA37" s="1329"/>
      <c r="BJB37" s="1329"/>
      <c r="BJC37" s="1329"/>
      <c r="BJD37" s="1329"/>
      <c r="BJE37" s="1329"/>
      <c r="BJF37" s="1329"/>
      <c r="BJG37" s="1329"/>
      <c r="BJH37" s="1329"/>
      <c r="BJI37" s="1329"/>
      <c r="BJJ37" s="1329"/>
      <c r="BJK37" s="1329"/>
      <c r="BJL37" s="1329"/>
      <c r="BJM37" s="1329"/>
      <c r="BJN37" s="1329"/>
      <c r="BJO37" s="1329"/>
      <c r="BJP37" s="1329"/>
      <c r="BJQ37" s="1329"/>
      <c r="BJR37" s="1329"/>
      <c r="BJS37" s="1329"/>
      <c r="BJT37" s="1329"/>
      <c r="BJU37" s="1329"/>
      <c r="BJV37" s="1329"/>
      <c r="BJW37" s="1329"/>
      <c r="BJX37" s="1329"/>
      <c r="BJY37" s="1329"/>
      <c r="BJZ37" s="1329"/>
      <c r="BKA37" s="1329"/>
      <c r="BKB37" s="1329"/>
      <c r="BKC37" s="1329"/>
      <c r="BKD37" s="1329"/>
      <c r="BKE37" s="1329"/>
      <c r="BKF37" s="1329"/>
      <c r="BKG37" s="1329"/>
      <c r="BKH37" s="1329"/>
      <c r="BKI37" s="1329"/>
      <c r="BKJ37" s="1329"/>
      <c r="BKK37" s="1329"/>
      <c r="BKL37" s="1329"/>
      <c r="BKM37" s="1329"/>
      <c r="BKN37" s="1329"/>
      <c r="BKO37" s="1329"/>
      <c r="BKP37" s="1329"/>
      <c r="BKQ37" s="1329"/>
      <c r="BKR37" s="1329"/>
      <c r="BKS37" s="1329"/>
      <c r="BKT37" s="1329"/>
      <c r="BKU37" s="1329"/>
      <c r="BKV37" s="1329"/>
      <c r="BKW37" s="1329"/>
      <c r="BKX37" s="1329"/>
      <c r="BKY37" s="1329"/>
      <c r="BKZ37" s="1329"/>
      <c r="BLA37" s="1329"/>
      <c r="BLB37" s="1329"/>
      <c r="BLC37" s="1329"/>
      <c r="BLD37" s="1329"/>
      <c r="BLE37" s="1329"/>
      <c r="BLF37" s="1329"/>
      <c r="BLG37" s="1329"/>
      <c r="BLH37" s="1329"/>
      <c r="BLI37" s="1329"/>
      <c r="BLJ37" s="1329"/>
      <c r="BLK37" s="1329"/>
      <c r="BLL37" s="1329"/>
      <c r="BLM37" s="1329"/>
      <c r="BLN37" s="1329"/>
      <c r="BLO37" s="1329"/>
      <c r="BLP37" s="1329"/>
      <c r="BLQ37" s="1329"/>
      <c r="BLR37" s="1329"/>
      <c r="BLS37" s="1329"/>
      <c r="BLT37" s="1329"/>
      <c r="BLU37" s="1329"/>
      <c r="BLV37" s="1329"/>
      <c r="BLW37" s="1329"/>
      <c r="BLX37" s="1329"/>
      <c r="BLY37" s="1329"/>
      <c r="BLZ37" s="1329"/>
      <c r="BMA37" s="1329"/>
      <c r="BMB37" s="1329"/>
      <c r="BMC37" s="1329"/>
      <c r="BMD37" s="1329"/>
      <c r="BME37" s="1329"/>
      <c r="BMF37" s="1329"/>
      <c r="BMG37" s="1329"/>
      <c r="BMH37" s="1329"/>
      <c r="BMI37" s="1329"/>
      <c r="BMJ37" s="1329"/>
      <c r="BMK37" s="1329"/>
      <c r="BML37" s="1329"/>
      <c r="BMM37" s="1329"/>
      <c r="BMN37" s="1329"/>
      <c r="BMO37" s="1329"/>
      <c r="BMP37" s="1329"/>
      <c r="BMQ37" s="1329"/>
      <c r="BMR37" s="1329"/>
      <c r="BMS37" s="1329"/>
      <c r="BMT37" s="1329"/>
      <c r="BMU37" s="1329"/>
      <c r="BMV37" s="1329"/>
      <c r="BMW37" s="1329"/>
      <c r="BMX37" s="1329"/>
      <c r="BMY37" s="1329"/>
      <c r="BMZ37" s="1329"/>
      <c r="BNA37" s="1329"/>
      <c r="BNB37" s="1329"/>
      <c r="BNC37" s="1329"/>
      <c r="BND37" s="1329"/>
      <c r="BNE37" s="1329"/>
      <c r="BNF37" s="1329"/>
      <c r="BNG37" s="1329"/>
      <c r="BNH37" s="1329"/>
      <c r="BNI37" s="1329"/>
      <c r="BNJ37" s="1329"/>
      <c r="BNK37" s="1329"/>
      <c r="BNL37" s="1329"/>
      <c r="BNM37" s="1329"/>
      <c r="BNN37" s="1329"/>
      <c r="BNO37" s="1329"/>
      <c r="BNP37" s="1329"/>
      <c r="BNQ37" s="1329"/>
      <c r="BNR37" s="1329"/>
      <c r="BNS37" s="1329"/>
      <c r="BNT37" s="1329"/>
      <c r="BNU37" s="1329"/>
      <c r="BNV37" s="1329"/>
      <c r="BNW37" s="1329"/>
      <c r="BNX37" s="1329"/>
      <c r="BNY37" s="1329"/>
      <c r="BNZ37" s="1329"/>
      <c r="BOA37" s="1329"/>
      <c r="BOB37" s="1329"/>
      <c r="BOC37" s="1329"/>
      <c r="BOD37" s="1329"/>
      <c r="BOE37" s="1329"/>
      <c r="BOF37" s="1329"/>
      <c r="BOG37" s="1329"/>
      <c r="BOH37" s="1329"/>
      <c r="BOI37" s="1329"/>
      <c r="BOJ37" s="1329"/>
      <c r="BOK37" s="1329"/>
      <c r="BOL37" s="1329"/>
      <c r="BOM37" s="1329"/>
      <c r="BON37" s="1329"/>
      <c r="BOO37" s="1329"/>
      <c r="BOP37" s="1329"/>
      <c r="BOQ37" s="1329"/>
      <c r="BOR37" s="1329"/>
      <c r="BOS37" s="1329"/>
      <c r="BOT37" s="1329"/>
      <c r="BOU37" s="1329"/>
      <c r="BOV37" s="1329"/>
      <c r="BOW37" s="1329"/>
      <c r="BOX37" s="1329"/>
      <c r="BOY37" s="1329"/>
      <c r="BOZ37" s="1329"/>
      <c r="BPA37" s="1329"/>
      <c r="BPB37" s="1329"/>
      <c r="BPC37" s="1329"/>
      <c r="BPD37" s="1329"/>
      <c r="BPE37" s="1329"/>
      <c r="BPF37" s="1329"/>
      <c r="BPG37" s="1329"/>
      <c r="BPH37" s="1329"/>
      <c r="BPI37" s="1329"/>
      <c r="BPJ37" s="1329"/>
      <c r="BPK37" s="1329"/>
      <c r="BPL37" s="1329"/>
      <c r="BPM37" s="1329"/>
      <c r="BPN37" s="1329"/>
      <c r="BPO37" s="1329"/>
      <c r="BPP37" s="1329"/>
      <c r="BPQ37" s="1329"/>
      <c r="BPR37" s="1329"/>
      <c r="BPS37" s="1329"/>
      <c r="BPT37" s="1329"/>
      <c r="BPU37" s="1329"/>
      <c r="BPV37" s="1329"/>
      <c r="BPW37" s="1329"/>
      <c r="BPX37" s="1329"/>
      <c r="BPY37" s="1329"/>
      <c r="BPZ37" s="1329"/>
      <c r="BQA37" s="1329"/>
      <c r="BQB37" s="1329"/>
      <c r="BQC37" s="1329"/>
      <c r="BQD37" s="1329"/>
      <c r="BQE37" s="1329"/>
      <c r="BQF37" s="1329"/>
      <c r="BQG37" s="1329"/>
      <c r="BQH37" s="1329"/>
      <c r="BQI37" s="1329"/>
      <c r="BQJ37" s="1329"/>
      <c r="BQK37" s="1329"/>
      <c r="BQL37" s="1329"/>
      <c r="BQM37" s="1329"/>
      <c r="BQN37" s="1329"/>
      <c r="BQO37" s="1329"/>
      <c r="BQP37" s="1329"/>
      <c r="BQQ37" s="1329"/>
      <c r="BQR37" s="1329"/>
      <c r="BQS37" s="1329"/>
      <c r="BQT37" s="1329"/>
      <c r="BQU37" s="1329"/>
      <c r="BQV37" s="1329"/>
      <c r="BQW37" s="1329"/>
      <c r="BQX37" s="1329"/>
      <c r="BQY37" s="1329"/>
      <c r="BQZ37" s="1329"/>
      <c r="BRA37" s="1329"/>
      <c r="BRB37" s="1329"/>
      <c r="BRC37" s="1329"/>
      <c r="BRD37" s="1329"/>
      <c r="BRE37" s="1329"/>
      <c r="BRF37" s="1329"/>
      <c r="BRG37" s="1329"/>
      <c r="BRH37" s="1329"/>
      <c r="BRI37" s="1329"/>
      <c r="BRJ37" s="1329"/>
      <c r="BRK37" s="1329"/>
      <c r="BRL37" s="1329"/>
      <c r="BRM37" s="1329"/>
      <c r="BRN37" s="1329"/>
      <c r="BRO37" s="1329"/>
      <c r="BRP37" s="1329"/>
      <c r="BRQ37" s="1329"/>
      <c r="BRR37" s="1329"/>
      <c r="BRS37" s="1329"/>
      <c r="BRT37" s="1329"/>
      <c r="BRU37" s="1329"/>
      <c r="BRV37" s="1329"/>
      <c r="BRW37" s="1329"/>
      <c r="BRX37" s="1329"/>
      <c r="BRY37" s="1329"/>
      <c r="BRZ37" s="1329"/>
      <c r="BSA37" s="1329"/>
      <c r="BSB37" s="1329"/>
      <c r="BSC37" s="1329"/>
      <c r="BSD37" s="1329"/>
      <c r="BSE37" s="1329"/>
      <c r="BSF37" s="1329"/>
      <c r="BSG37" s="1329"/>
      <c r="BSH37" s="1329"/>
      <c r="BSI37" s="1329"/>
      <c r="BSJ37" s="1329"/>
      <c r="BSK37" s="1329"/>
      <c r="BSL37" s="1329"/>
      <c r="BSM37" s="1329"/>
      <c r="BSN37" s="1329"/>
      <c r="BSO37" s="1329"/>
      <c r="BSP37" s="1329"/>
      <c r="BSQ37" s="1329"/>
      <c r="BSR37" s="1329"/>
      <c r="BSS37" s="1329"/>
      <c r="BST37" s="1329"/>
      <c r="BSU37" s="1329"/>
      <c r="BSV37" s="1329"/>
      <c r="BSW37" s="1329"/>
      <c r="BSX37" s="1329"/>
      <c r="BSY37" s="1329"/>
      <c r="BSZ37" s="1329"/>
      <c r="BTA37" s="1329"/>
      <c r="BTB37" s="1329"/>
      <c r="BTC37" s="1329"/>
      <c r="BTD37" s="1329"/>
      <c r="BTE37" s="1329"/>
      <c r="BTF37" s="1329"/>
      <c r="BTG37" s="1329"/>
      <c r="BTH37" s="1329"/>
      <c r="BTI37" s="1329"/>
      <c r="BTJ37" s="1329"/>
      <c r="BTK37" s="1329"/>
      <c r="BTL37" s="1329"/>
      <c r="BTM37" s="1329"/>
      <c r="BTN37" s="1329"/>
      <c r="BTO37" s="1329"/>
      <c r="BTP37" s="1329"/>
      <c r="BTQ37" s="1329"/>
      <c r="BTR37" s="1329"/>
      <c r="BTS37" s="1329"/>
      <c r="BTT37" s="1329"/>
      <c r="BTU37" s="1329"/>
      <c r="BTV37" s="1329"/>
      <c r="BTW37" s="1329"/>
      <c r="BTX37" s="1329"/>
      <c r="BTY37" s="1329"/>
      <c r="BTZ37" s="1329"/>
      <c r="BUA37" s="1329"/>
      <c r="BUB37" s="1329"/>
      <c r="BUC37" s="1329"/>
      <c r="BUD37" s="1329"/>
      <c r="BUE37" s="1329"/>
      <c r="BUF37" s="1329"/>
      <c r="BUG37" s="1329"/>
      <c r="BUH37" s="1329"/>
      <c r="BUI37" s="1329"/>
      <c r="BUJ37" s="1329"/>
      <c r="BUK37" s="1329"/>
      <c r="BUL37" s="1329"/>
      <c r="BUM37" s="1329"/>
      <c r="BUN37" s="1329"/>
      <c r="BUO37" s="1329"/>
      <c r="BUP37" s="1329"/>
      <c r="BUQ37" s="1329"/>
      <c r="BUR37" s="1329"/>
      <c r="BUS37" s="1329"/>
      <c r="BUT37" s="1329"/>
      <c r="BUU37" s="1329"/>
      <c r="BUV37" s="1329"/>
      <c r="BUW37" s="1329"/>
      <c r="BUX37" s="1329"/>
      <c r="BUY37" s="1329"/>
      <c r="BUZ37" s="1329"/>
      <c r="BVA37" s="1329"/>
      <c r="BVB37" s="1329"/>
      <c r="BVC37" s="1329"/>
      <c r="BVD37" s="1329"/>
      <c r="BVE37" s="1329"/>
      <c r="BVF37" s="1329"/>
      <c r="BVG37" s="1329"/>
      <c r="BVH37" s="1329"/>
      <c r="BVI37" s="1329"/>
      <c r="BVJ37" s="1329"/>
      <c r="BVK37" s="1329"/>
      <c r="BVL37" s="1329"/>
      <c r="BVM37" s="1329"/>
      <c r="BVN37" s="1329"/>
      <c r="BVO37" s="1329"/>
      <c r="BVP37" s="1329"/>
      <c r="BVQ37" s="1329"/>
      <c r="BVR37" s="1329"/>
      <c r="BVS37" s="1329"/>
      <c r="BVT37" s="1329"/>
      <c r="BVU37" s="1329"/>
      <c r="BVV37" s="1329"/>
      <c r="BVW37" s="1329"/>
      <c r="BVX37" s="1329"/>
      <c r="BVY37" s="1329"/>
      <c r="BVZ37" s="1329"/>
      <c r="BWA37" s="1329"/>
      <c r="BWB37" s="1329"/>
      <c r="BWC37" s="1329"/>
      <c r="BWD37" s="1329"/>
      <c r="BWE37" s="1329"/>
      <c r="BWF37" s="1329"/>
      <c r="BWG37" s="1329"/>
      <c r="BWH37" s="1329"/>
      <c r="BWI37" s="1329"/>
      <c r="BWJ37" s="1329"/>
      <c r="BWK37" s="1329"/>
      <c r="BWL37" s="1329"/>
      <c r="BWM37" s="1329"/>
      <c r="BWN37" s="1329"/>
      <c r="BWO37" s="1329"/>
      <c r="BWP37" s="1329"/>
      <c r="BWQ37" s="1329"/>
      <c r="BWR37" s="1329"/>
      <c r="BWS37" s="1329"/>
      <c r="BWT37" s="1329"/>
      <c r="BWU37" s="1329"/>
      <c r="BWV37" s="1329"/>
      <c r="BWW37" s="1329"/>
      <c r="BWX37" s="1329"/>
      <c r="BWY37" s="1329"/>
      <c r="BWZ37" s="1329"/>
      <c r="BXA37" s="1329"/>
      <c r="BXB37" s="1329"/>
      <c r="BXC37" s="1329"/>
      <c r="BXD37" s="1329"/>
      <c r="BXE37" s="1329"/>
      <c r="BXF37" s="1329"/>
      <c r="BXG37" s="1329"/>
      <c r="BXH37" s="1329"/>
      <c r="BXI37" s="1329"/>
      <c r="BXJ37" s="1329"/>
      <c r="BXK37" s="1329"/>
      <c r="BXL37" s="1329"/>
      <c r="BXM37" s="1329"/>
      <c r="BXN37" s="1329"/>
      <c r="BXO37" s="1329"/>
      <c r="BXP37" s="1329"/>
      <c r="BXQ37" s="1329"/>
      <c r="BXR37" s="1329"/>
      <c r="BXS37" s="1329"/>
      <c r="BXT37" s="1329"/>
      <c r="BXU37" s="1329"/>
      <c r="BXV37" s="1329"/>
      <c r="BXW37" s="1329"/>
      <c r="BXX37" s="1329"/>
      <c r="BXY37" s="1329"/>
      <c r="BXZ37" s="1329"/>
      <c r="BYA37" s="1329"/>
      <c r="BYB37" s="1329"/>
      <c r="BYC37" s="1329"/>
      <c r="BYD37" s="1329"/>
      <c r="BYE37" s="1329"/>
      <c r="BYF37" s="1329"/>
      <c r="BYG37" s="1329"/>
      <c r="BYH37" s="1329"/>
      <c r="BYI37" s="1329"/>
      <c r="BYJ37" s="1329"/>
      <c r="BYK37" s="1329"/>
      <c r="BYL37" s="1329"/>
      <c r="BYM37" s="1329"/>
      <c r="BYN37" s="1329"/>
      <c r="BYO37" s="1329"/>
      <c r="BYP37" s="1329"/>
      <c r="BYQ37" s="1329"/>
      <c r="BYR37" s="1329"/>
      <c r="BYS37" s="1329"/>
      <c r="BYT37" s="1329"/>
      <c r="BYU37" s="1329"/>
      <c r="BYV37" s="1329"/>
      <c r="BYW37" s="1329"/>
      <c r="BYX37" s="1329"/>
      <c r="BYY37" s="1329"/>
      <c r="BYZ37" s="1329"/>
      <c r="BZA37" s="1329"/>
      <c r="BZB37" s="1329"/>
      <c r="BZC37" s="1329"/>
      <c r="BZD37" s="1329"/>
      <c r="BZE37" s="1329"/>
      <c r="BZF37" s="1329"/>
      <c r="BZG37" s="1329"/>
      <c r="BZH37" s="1329"/>
      <c r="BZI37" s="1329"/>
      <c r="BZJ37" s="1329"/>
      <c r="BZK37" s="1329"/>
      <c r="BZL37" s="1329"/>
      <c r="BZM37" s="1329"/>
      <c r="BZN37" s="1329"/>
      <c r="BZO37" s="1329"/>
      <c r="BZP37" s="1329"/>
      <c r="BZQ37" s="1329"/>
      <c r="BZR37" s="1329"/>
      <c r="BZS37" s="1329"/>
      <c r="BZT37" s="1329"/>
      <c r="BZU37" s="1329"/>
      <c r="BZV37" s="1329"/>
      <c r="BZW37" s="1329"/>
      <c r="BZX37" s="1329"/>
      <c r="BZY37" s="1329"/>
      <c r="BZZ37" s="1329"/>
      <c r="CAA37" s="1329"/>
      <c r="CAB37" s="1329"/>
      <c r="CAC37" s="1329"/>
      <c r="CAD37" s="1329"/>
      <c r="CAE37" s="1329"/>
      <c r="CAF37" s="1329"/>
      <c r="CAG37" s="1329"/>
      <c r="CAH37" s="1329"/>
      <c r="CAI37" s="1329"/>
      <c r="CAJ37" s="1329"/>
      <c r="CAK37" s="1329"/>
      <c r="CAL37" s="1329"/>
      <c r="CAM37" s="1329"/>
      <c r="CAN37" s="1329"/>
      <c r="CAO37" s="1329"/>
      <c r="CAP37" s="1329"/>
      <c r="CAQ37" s="1329"/>
      <c r="CAR37" s="1329"/>
      <c r="CAS37" s="1329"/>
      <c r="CAT37" s="1329"/>
      <c r="CAU37" s="1329"/>
      <c r="CAV37" s="1329"/>
      <c r="CAW37" s="1329"/>
      <c r="CAX37" s="1329"/>
      <c r="CAY37" s="1329"/>
      <c r="CAZ37" s="1329"/>
      <c r="CBA37" s="1329"/>
      <c r="CBB37" s="1329"/>
      <c r="CBC37" s="1329"/>
      <c r="CBD37" s="1329"/>
      <c r="CBE37" s="1329"/>
      <c r="CBF37" s="1329"/>
      <c r="CBG37" s="1329"/>
      <c r="CBH37" s="1329"/>
      <c r="CBI37" s="1329"/>
      <c r="CBJ37" s="1329"/>
      <c r="CBK37" s="1329"/>
      <c r="CBL37" s="1329"/>
      <c r="CBM37" s="1329"/>
      <c r="CBN37" s="1329"/>
      <c r="CBO37" s="1329"/>
      <c r="CBP37" s="1329"/>
      <c r="CBQ37" s="1329"/>
      <c r="CBR37" s="1329"/>
      <c r="CBS37" s="1329"/>
      <c r="CBT37" s="1329"/>
      <c r="CBU37" s="1329"/>
      <c r="CBV37" s="1329"/>
      <c r="CBW37" s="1329"/>
      <c r="CBX37" s="1329"/>
      <c r="CBY37" s="1329"/>
      <c r="CBZ37" s="1329"/>
      <c r="CCA37" s="1329"/>
      <c r="CCB37" s="1329"/>
      <c r="CCC37" s="1329"/>
      <c r="CCD37" s="1329"/>
      <c r="CCE37" s="1329"/>
      <c r="CCF37" s="1329"/>
      <c r="CCG37" s="1329"/>
      <c r="CCH37" s="1329"/>
      <c r="CCI37" s="1329"/>
      <c r="CCJ37" s="1329"/>
      <c r="CCK37" s="1329"/>
      <c r="CCL37" s="1329"/>
      <c r="CCM37" s="1329"/>
      <c r="CCN37" s="1329"/>
      <c r="CCO37" s="1329"/>
      <c r="CCP37" s="1329"/>
      <c r="CCQ37" s="1329"/>
      <c r="CCR37" s="1329"/>
      <c r="CCS37" s="1329"/>
      <c r="CCT37" s="1329"/>
      <c r="CCU37" s="1329"/>
      <c r="CCV37" s="1329"/>
      <c r="CCW37" s="1329"/>
      <c r="CCX37" s="1329"/>
      <c r="CCY37" s="1329"/>
      <c r="CCZ37" s="1329"/>
      <c r="CDA37" s="1329"/>
      <c r="CDB37" s="1329"/>
      <c r="CDC37" s="1329"/>
      <c r="CDD37" s="1329"/>
      <c r="CDE37" s="1329"/>
      <c r="CDF37" s="1329"/>
      <c r="CDG37" s="1329"/>
      <c r="CDH37" s="1329"/>
      <c r="CDI37" s="1329"/>
      <c r="CDJ37" s="1329"/>
      <c r="CDK37" s="1329"/>
      <c r="CDL37" s="1329"/>
      <c r="CDM37" s="1329"/>
      <c r="CDN37" s="1329"/>
      <c r="CDO37" s="1329"/>
      <c r="CDP37" s="1329"/>
      <c r="CDQ37" s="1329"/>
      <c r="CDR37" s="1329"/>
      <c r="CDS37" s="1329"/>
      <c r="CDT37" s="1329"/>
      <c r="CDU37" s="1329"/>
      <c r="CDV37" s="1329"/>
      <c r="CDW37" s="1329"/>
      <c r="CDX37" s="1329"/>
      <c r="CDY37" s="1329"/>
      <c r="CDZ37" s="1329"/>
      <c r="CEA37" s="1329"/>
      <c r="CEB37" s="1329"/>
      <c r="CEC37" s="1329"/>
      <c r="CED37" s="1329"/>
      <c r="CEE37" s="1329"/>
      <c r="CEF37" s="1329"/>
      <c r="CEG37" s="1329"/>
      <c r="CEH37" s="1329"/>
      <c r="CEI37" s="1329"/>
      <c r="CEJ37" s="1329"/>
      <c r="CEK37" s="1329"/>
      <c r="CEL37" s="1329"/>
      <c r="CEM37" s="1329"/>
      <c r="CEN37" s="1329"/>
      <c r="CEO37" s="1329"/>
      <c r="CEP37" s="1329"/>
      <c r="CEQ37" s="1329"/>
      <c r="CER37" s="1329"/>
      <c r="CES37" s="1329"/>
      <c r="CET37" s="1329"/>
      <c r="CEU37" s="1329"/>
      <c r="CEV37" s="1329"/>
      <c r="CEW37" s="1329"/>
      <c r="CEX37" s="1329"/>
      <c r="CEY37" s="1329"/>
      <c r="CEZ37" s="1329"/>
      <c r="CFA37" s="1329"/>
      <c r="CFB37" s="1329"/>
      <c r="CFC37" s="1329"/>
      <c r="CFD37" s="1329"/>
      <c r="CFE37" s="1329"/>
      <c r="CFF37" s="1329"/>
      <c r="CFG37" s="1329"/>
      <c r="CFH37" s="1329"/>
      <c r="CFI37" s="1329"/>
      <c r="CFJ37" s="1329"/>
      <c r="CFK37" s="1329"/>
      <c r="CFL37" s="1329"/>
      <c r="CFM37" s="1329"/>
      <c r="CFN37" s="1329"/>
      <c r="CFO37" s="1329"/>
      <c r="CFP37" s="1329"/>
      <c r="CFQ37" s="1329"/>
      <c r="CFR37" s="1329"/>
      <c r="CFS37" s="1329"/>
      <c r="CFT37" s="1329"/>
      <c r="CFU37" s="1329"/>
      <c r="CFV37" s="1329"/>
      <c r="CFW37" s="1329"/>
      <c r="CFX37" s="1329"/>
      <c r="CFY37" s="1329"/>
      <c r="CFZ37" s="1329"/>
      <c r="CGA37" s="1329"/>
      <c r="CGB37" s="1329"/>
      <c r="CGC37" s="1329"/>
      <c r="CGD37" s="1329"/>
      <c r="CGE37" s="1329"/>
      <c r="CGF37" s="1329"/>
      <c r="CGG37" s="1329"/>
      <c r="CGH37" s="1329"/>
      <c r="CGI37" s="1329"/>
      <c r="CGJ37" s="1329"/>
      <c r="CGK37" s="1329"/>
      <c r="CGL37" s="1329"/>
      <c r="CGM37" s="1329"/>
      <c r="CGN37" s="1329"/>
      <c r="CGO37" s="1329"/>
      <c r="CGP37" s="1329"/>
      <c r="CGQ37" s="1329"/>
      <c r="CGR37" s="1329"/>
      <c r="CGS37" s="1329"/>
      <c r="CGT37" s="1329"/>
      <c r="CGU37" s="1329"/>
      <c r="CGV37" s="1329"/>
      <c r="CGW37" s="1329"/>
      <c r="CGX37" s="1329"/>
      <c r="CGY37" s="1329"/>
      <c r="CGZ37" s="1329"/>
      <c r="CHA37" s="1329"/>
      <c r="CHB37" s="1329"/>
      <c r="CHC37" s="1329"/>
      <c r="CHD37" s="1329"/>
      <c r="CHE37" s="1329"/>
      <c r="CHF37" s="1329"/>
      <c r="CHG37" s="1329"/>
      <c r="CHH37" s="1329"/>
      <c r="CHI37" s="1329"/>
      <c r="CHJ37" s="1329"/>
      <c r="CHK37" s="1329"/>
      <c r="CHL37" s="1329"/>
      <c r="CHM37" s="1329"/>
      <c r="CHN37" s="1329"/>
      <c r="CHO37" s="1329"/>
      <c r="CHP37" s="1329"/>
      <c r="CHQ37" s="1329"/>
      <c r="CHR37" s="1329"/>
      <c r="CHS37" s="1329"/>
      <c r="CHT37" s="1329"/>
      <c r="CHU37" s="1329"/>
      <c r="CHV37" s="1329"/>
      <c r="CHW37" s="1329"/>
      <c r="CHX37" s="1329"/>
      <c r="CHY37" s="1329"/>
      <c r="CHZ37" s="1329"/>
      <c r="CIA37" s="1329"/>
      <c r="CIB37" s="1329"/>
      <c r="CIC37" s="1329"/>
      <c r="CID37" s="1329"/>
      <c r="CIE37" s="1329"/>
      <c r="CIF37" s="1329"/>
      <c r="CIG37" s="1329"/>
      <c r="CIH37" s="1329"/>
      <c r="CII37" s="1329"/>
      <c r="CIJ37" s="1329"/>
      <c r="CIK37" s="1329"/>
      <c r="CIL37" s="1329"/>
      <c r="CIM37" s="1329"/>
      <c r="CIN37" s="1329"/>
      <c r="CIO37" s="1329"/>
      <c r="CIP37" s="1329"/>
      <c r="CIQ37" s="1329"/>
      <c r="CIR37" s="1329"/>
      <c r="CIS37" s="1329"/>
      <c r="CIT37" s="1329"/>
      <c r="CIU37" s="1329"/>
      <c r="CIV37" s="1329"/>
      <c r="CIW37" s="1329"/>
      <c r="CIX37" s="1329"/>
      <c r="CIY37" s="1329"/>
      <c r="CIZ37" s="1329"/>
      <c r="CJA37" s="1329"/>
      <c r="CJB37" s="1329"/>
      <c r="CJC37" s="1329"/>
      <c r="CJD37" s="1329"/>
      <c r="CJE37" s="1329"/>
      <c r="CJF37" s="1329"/>
      <c r="CJG37" s="1329"/>
      <c r="CJH37" s="1329"/>
      <c r="CJI37" s="1329"/>
      <c r="CJJ37" s="1329"/>
      <c r="CJK37" s="1329"/>
      <c r="CJL37" s="1329"/>
      <c r="CJM37" s="1329"/>
      <c r="CJN37" s="1329"/>
      <c r="CJO37" s="1329"/>
      <c r="CJP37" s="1329"/>
      <c r="CJQ37" s="1329"/>
      <c r="CJR37" s="1329"/>
      <c r="CJS37" s="1329"/>
      <c r="CJT37" s="1329"/>
      <c r="CJU37" s="1329"/>
      <c r="CJV37" s="1329"/>
      <c r="CJW37" s="1329"/>
      <c r="CJX37" s="1329"/>
      <c r="CJY37" s="1329"/>
      <c r="CJZ37" s="1329"/>
      <c r="CKA37" s="1329"/>
      <c r="CKB37" s="1329"/>
      <c r="CKC37" s="1329"/>
      <c r="CKD37" s="1329"/>
      <c r="CKE37" s="1329"/>
      <c r="CKF37" s="1329"/>
      <c r="CKG37" s="1329"/>
      <c r="CKH37" s="1329"/>
      <c r="CKI37" s="1329"/>
      <c r="CKJ37" s="1329"/>
      <c r="CKK37" s="1329"/>
      <c r="CKL37" s="1329"/>
      <c r="CKM37" s="1329"/>
      <c r="CKN37" s="1329"/>
      <c r="CKO37" s="1329"/>
      <c r="CKP37" s="1329"/>
      <c r="CKQ37" s="1329"/>
      <c r="CKR37" s="1329"/>
      <c r="CKS37" s="1329"/>
      <c r="CKT37" s="1329"/>
      <c r="CKU37" s="1329"/>
      <c r="CKV37" s="1329"/>
      <c r="CKW37" s="1329"/>
      <c r="CKX37" s="1329"/>
      <c r="CKY37" s="1329"/>
      <c r="CKZ37" s="1329"/>
      <c r="CLA37" s="1329"/>
      <c r="CLB37" s="1329"/>
      <c r="CLC37" s="1329"/>
      <c r="CLD37" s="1329"/>
      <c r="CLE37" s="1329"/>
      <c r="CLF37" s="1329"/>
      <c r="CLG37" s="1329"/>
      <c r="CLH37" s="1329"/>
      <c r="CLI37" s="1329"/>
      <c r="CLJ37" s="1329"/>
      <c r="CLK37" s="1329"/>
      <c r="CLL37" s="1329"/>
      <c r="CLM37" s="1329"/>
      <c r="CLN37" s="1329"/>
      <c r="CLO37" s="1329"/>
      <c r="CLP37" s="1329"/>
      <c r="CLQ37" s="1329"/>
      <c r="CLR37" s="1329"/>
      <c r="CLS37" s="1329"/>
      <c r="CLT37" s="1329"/>
      <c r="CLU37" s="1329"/>
      <c r="CLV37" s="1329"/>
      <c r="CLW37" s="1329"/>
      <c r="CLX37" s="1329"/>
      <c r="CLY37" s="1329"/>
      <c r="CLZ37" s="1329"/>
      <c r="CMA37" s="1329"/>
      <c r="CMB37" s="1329"/>
      <c r="CMC37" s="1329"/>
      <c r="CMD37" s="1329"/>
      <c r="CME37" s="1329"/>
      <c r="CMF37" s="1329"/>
      <c r="CMG37" s="1329"/>
      <c r="CMH37" s="1329"/>
      <c r="CMI37" s="1329"/>
      <c r="CMJ37" s="1329"/>
      <c r="CMK37" s="1329"/>
      <c r="CML37" s="1329"/>
      <c r="CMM37" s="1329"/>
      <c r="CMN37" s="1329"/>
      <c r="CMO37" s="1329"/>
      <c r="CMP37" s="1329"/>
      <c r="CMQ37" s="1329"/>
      <c r="CMR37" s="1329"/>
      <c r="CMS37" s="1329"/>
      <c r="CMT37" s="1329"/>
      <c r="CMU37" s="1329"/>
      <c r="CMV37" s="1329"/>
      <c r="CMW37" s="1329"/>
      <c r="CMX37" s="1329"/>
      <c r="CMY37" s="1329"/>
      <c r="CMZ37" s="1329"/>
      <c r="CNA37" s="1329"/>
      <c r="CNB37" s="1329"/>
      <c r="CNC37" s="1329"/>
      <c r="CND37" s="1329"/>
      <c r="CNE37" s="1329"/>
      <c r="CNF37" s="1329"/>
      <c r="CNG37" s="1329"/>
      <c r="CNH37" s="1329"/>
      <c r="CNI37" s="1329"/>
      <c r="CNJ37" s="1329"/>
      <c r="CNK37" s="1329"/>
      <c r="CNL37" s="1329"/>
      <c r="CNM37" s="1329"/>
      <c r="CNN37" s="1329"/>
      <c r="CNO37" s="1329"/>
      <c r="CNP37" s="1329"/>
      <c r="CNQ37" s="1329"/>
      <c r="CNR37" s="1329"/>
      <c r="CNS37" s="1329"/>
      <c r="CNT37" s="1329"/>
      <c r="CNU37" s="1329"/>
      <c r="CNV37" s="1329"/>
      <c r="CNW37" s="1329"/>
      <c r="CNX37" s="1329"/>
      <c r="CNY37" s="1329"/>
      <c r="CNZ37" s="1329"/>
      <c r="COA37" s="1329"/>
      <c r="COB37" s="1329"/>
      <c r="COC37" s="1329"/>
      <c r="COD37" s="1329"/>
      <c r="COE37" s="1329"/>
      <c r="COF37" s="1329"/>
      <c r="COG37" s="1329"/>
      <c r="COH37" s="1329"/>
      <c r="COI37" s="1329"/>
      <c r="COJ37" s="1329"/>
      <c r="COK37" s="1329"/>
      <c r="COL37" s="1329"/>
      <c r="COM37" s="1329"/>
      <c r="CON37" s="1329"/>
      <c r="COO37" s="1329"/>
      <c r="COP37" s="1329"/>
      <c r="COQ37" s="1329"/>
      <c r="COR37" s="1329"/>
      <c r="COS37" s="1329"/>
      <c r="COT37" s="1329"/>
      <c r="COU37" s="1329"/>
      <c r="COV37" s="1329"/>
      <c r="COW37" s="1329"/>
      <c r="COX37" s="1329"/>
      <c r="COY37" s="1329"/>
      <c r="COZ37" s="1329"/>
      <c r="CPA37" s="1329"/>
      <c r="CPB37" s="1329"/>
      <c r="CPC37" s="1329"/>
      <c r="CPD37" s="1329"/>
      <c r="CPE37" s="1329"/>
      <c r="CPF37" s="1329"/>
      <c r="CPG37" s="1329"/>
      <c r="CPH37" s="1329"/>
      <c r="CPI37" s="1329"/>
      <c r="CPJ37" s="1329"/>
      <c r="CPK37" s="1329"/>
      <c r="CPL37" s="1329"/>
      <c r="CPM37" s="1329"/>
      <c r="CPN37" s="1329"/>
      <c r="CPO37" s="1329"/>
      <c r="CPP37" s="1329"/>
      <c r="CPQ37" s="1329"/>
      <c r="CPR37" s="1329"/>
      <c r="CPS37" s="1329"/>
      <c r="CPT37" s="1329"/>
      <c r="CPU37" s="1329"/>
      <c r="CPV37" s="1329"/>
      <c r="CPW37" s="1329"/>
      <c r="CPX37" s="1329"/>
      <c r="CPY37" s="1329"/>
      <c r="CPZ37" s="1329"/>
      <c r="CQA37" s="1329"/>
      <c r="CQB37" s="1329"/>
      <c r="CQC37" s="1329"/>
      <c r="CQD37" s="1329"/>
      <c r="CQE37" s="1329"/>
      <c r="CQF37" s="1329"/>
      <c r="CQG37" s="1329"/>
      <c r="CQH37" s="1329"/>
      <c r="CQI37" s="1329"/>
      <c r="CQJ37" s="1329"/>
      <c r="CQK37" s="1329"/>
      <c r="CQL37" s="1329"/>
      <c r="CQM37" s="1329"/>
      <c r="CQN37" s="1329"/>
      <c r="CQO37" s="1329"/>
      <c r="CQP37" s="1329"/>
      <c r="CQQ37" s="1329"/>
      <c r="CQR37" s="1329"/>
      <c r="CQS37" s="1329"/>
      <c r="CQT37" s="1329"/>
      <c r="CQU37" s="1329"/>
      <c r="CQV37" s="1329"/>
      <c r="CQW37" s="1329"/>
      <c r="CQX37" s="1329"/>
      <c r="CQY37" s="1329"/>
      <c r="CQZ37" s="1329"/>
      <c r="CRA37" s="1329"/>
      <c r="CRB37" s="1329"/>
      <c r="CRC37" s="1329"/>
      <c r="CRD37" s="1329"/>
      <c r="CRE37" s="1329"/>
      <c r="CRF37" s="1329"/>
      <c r="CRG37" s="1329"/>
      <c r="CRH37" s="1329"/>
      <c r="CRI37" s="1329"/>
      <c r="CRJ37" s="1329"/>
      <c r="CRK37" s="1329"/>
      <c r="CRL37" s="1329"/>
      <c r="CRM37" s="1329"/>
      <c r="CRN37" s="1329"/>
      <c r="CRO37" s="1329"/>
      <c r="CRP37" s="1329"/>
      <c r="CRQ37" s="1329"/>
      <c r="CRR37" s="1329"/>
      <c r="CRS37" s="1329"/>
      <c r="CRT37" s="1329"/>
      <c r="CRU37" s="1329"/>
      <c r="CRV37" s="1329"/>
      <c r="CRW37" s="1329"/>
      <c r="CRX37" s="1329"/>
      <c r="CRY37" s="1329"/>
      <c r="CRZ37" s="1329"/>
      <c r="CSA37" s="1329"/>
      <c r="CSB37" s="1329"/>
      <c r="CSC37" s="1329"/>
      <c r="CSD37" s="1329"/>
      <c r="CSE37" s="1329"/>
      <c r="CSF37" s="1329"/>
      <c r="CSG37" s="1329"/>
      <c r="CSH37" s="1329"/>
      <c r="CSI37" s="1329"/>
      <c r="CSJ37" s="1329"/>
      <c r="CSK37" s="1329"/>
      <c r="CSL37" s="1329"/>
      <c r="CSM37" s="1329"/>
      <c r="CSN37" s="1329"/>
      <c r="CSO37" s="1329"/>
      <c r="CSP37" s="1329"/>
      <c r="CSQ37" s="1329"/>
      <c r="CSR37" s="1329"/>
      <c r="CSS37" s="1329"/>
      <c r="CST37" s="1329"/>
      <c r="CSU37" s="1329"/>
      <c r="CSV37" s="1329"/>
      <c r="CSW37" s="1329"/>
      <c r="CSX37" s="1329"/>
      <c r="CSY37" s="1329"/>
      <c r="CSZ37" s="1329"/>
      <c r="CTA37" s="1329"/>
      <c r="CTB37" s="1329"/>
      <c r="CTC37" s="1329"/>
      <c r="CTD37" s="1329"/>
      <c r="CTE37" s="1329"/>
      <c r="CTF37" s="1329"/>
      <c r="CTG37" s="1329"/>
      <c r="CTH37" s="1329"/>
      <c r="CTI37" s="1329"/>
      <c r="CTJ37" s="1329"/>
      <c r="CTK37" s="1329"/>
      <c r="CTL37" s="1329"/>
      <c r="CTM37" s="1329"/>
      <c r="CTN37" s="1329"/>
      <c r="CTO37" s="1329"/>
      <c r="CTP37" s="1329"/>
      <c r="CTQ37" s="1329"/>
      <c r="CTR37" s="1329"/>
      <c r="CTS37" s="1329"/>
      <c r="CTT37" s="1329"/>
      <c r="CTU37" s="1329"/>
      <c r="CTV37" s="1329"/>
      <c r="CTW37" s="1329"/>
      <c r="CTX37" s="1329"/>
      <c r="CTY37" s="1329"/>
      <c r="CTZ37" s="1329"/>
      <c r="CUA37" s="1329"/>
      <c r="CUB37" s="1329"/>
      <c r="CUC37" s="1329"/>
      <c r="CUD37" s="1329"/>
      <c r="CUE37" s="1329"/>
      <c r="CUF37" s="1329"/>
      <c r="CUG37" s="1329"/>
      <c r="CUH37" s="1329"/>
      <c r="CUI37" s="1329"/>
      <c r="CUJ37" s="1329"/>
      <c r="CUK37" s="1329"/>
      <c r="CUL37" s="1329"/>
      <c r="CUM37" s="1329"/>
      <c r="CUN37" s="1329"/>
      <c r="CUO37" s="1329"/>
      <c r="CUP37" s="1329"/>
      <c r="CUQ37" s="1329"/>
      <c r="CUR37" s="1329"/>
      <c r="CUS37" s="1329"/>
      <c r="CUT37" s="1329"/>
      <c r="CUU37" s="1329"/>
      <c r="CUV37" s="1329"/>
      <c r="CUW37" s="1329"/>
      <c r="CUX37" s="1329"/>
      <c r="CUY37" s="1329"/>
      <c r="CUZ37" s="1329"/>
      <c r="CVA37" s="1329"/>
      <c r="CVB37" s="1329"/>
      <c r="CVC37" s="1329"/>
      <c r="CVD37" s="1329"/>
      <c r="CVE37" s="1329"/>
      <c r="CVF37" s="1329"/>
      <c r="CVG37" s="1329"/>
      <c r="CVH37" s="1329"/>
      <c r="CVI37" s="1329"/>
      <c r="CVJ37" s="1329"/>
      <c r="CVK37" s="1329"/>
      <c r="CVL37" s="1329"/>
      <c r="CVM37" s="1329"/>
      <c r="CVN37" s="1329"/>
      <c r="CVO37" s="1329"/>
      <c r="CVP37" s="1329"/>
      <c r="CVQ37" s="1329"/>
      <c r="CVR37" s="1329"/>
      <c r="CVS37" s="1329"/>
      <c r="CVT37" s="1329"/>
      <c r="CVU37" s="1329"/>
      <c r="CVV37" s="1329"/>
      <c r="CVW37" s="1329"/>
      <c r="CVX37" s="1329"/>
      <c r="CVY37" s="1329"/>
      <c r="CVZ37" s="1329"/>
      <c r="CWA37" s="1329"/>
      <c r="CWB37" s="1329"/>
      <c r="CWC37" s="1329"/>
      <c r="CWD37" s="1329"/>
      <c r="CWE37" s="1329"/>
      <c r="CWF37" s="1329"/>
      <c r="CWG37" s="1329"/>
      <c r="CWH37" s="1329"/>
      <c r="CWI37" s="1329"/>
      <c r="CWJ37" s="1329"/>
      <c r="CWK37" s="1329"/>
      <c r="CWL37" s="1329"/>
      <c r="CWM37" s="1329"/>
      <c r="CWN37" s="1329"/>
      <c r="CWO37" s="1329"/>
      <c r="CWP37" s="1329"/>
      <c r="CWQ37" s="1329"/>
      <c r="CWR37" s="1329"/>
      <c r="CWS37" s="1329"/>
      <c r="CWT37" s="1329"/>
      <c r="CWU37" s="1329"/>
      <c r="CWV37" s="1329"/>
      <c r="CWW37" s="1329"/>
      <c r="CWX37" s="1329"/>
      <c r="CWY37" s="1329"/>
      <c r="CWZ37" s="1329"/>
      <c r="CXA37" s="1329"/>
      <c r="CXB37" s="1329"/>
      <c r="CXC37" s="1329"/>
      <c r="CXD37" s="1329"/>
      <c r="CXE37" s="1329"/>
      <c r="CXF37" s="1329"/>
      <c r="CXG37" s="1329"/>
      <c r="CXH37" s="1329"/>
      <c r="CXI37" s="1329"/>
      <c r="CXJ37" s="1329"/>
      <c r="CXK37" s="1329"/>
      <c r="CXL37" s="1329"/>
      <c r="CXM37" s="1329"/>
      <c r="CXN37" s="1329"/>
      <c r="CXO37" s="1329"/>
      <c r="CXP37" s="1329"/>
      <c r="CXQ37" s="1329"/>
      <c r="CXR37" s="1329"/>
      <c r="CXS37" s="1329"/>
      <c r="CXT37" s="1329"/>
      <c r="CXU37" s="1329"/>
      <c r="CXV37" s="1329"/>
      <c r="CXW37" s="1329"/>
      <c r="CXX37" s="1329"/>
      <c r="CXY37" s="1329"/>
      <c r="CXZ37" s="1329"/>
      <c r="CYA37" s="1329"/>
      <c r="CYB37" s="1329"/>
      <c r="CYC37" s="1329"/>
      <c r="CYD37" s="1329"/>
      <c r="CYE37" s="1329"/>
      <c r="CYF37" s="1329"/>
      <c r="CYG37" s="1329"/>
      <c r="CYH37" s="1329"/>
      <c r="CYI37" s="1329"/>
      <c r="CYJ37" s="1329"/>
      <c r="CYK37" s="1329"/>
      <c r="CYL37" s="1329"/>
      <c r="CYM37" s="1329"/>
      <c r="CYN37" s="1329"/>
      <c r="CYO37" s="1329"/>
      <c r="CYP37" s="1329"/>
      <c r="CYQ37" s="1329"/>
      <c r="CYR37" s="1329"/>
      <c r="CYS37" s="1329"/>
      <c r="CYT37" s="1329"/>
      <c r="CYU37" s="1329"/>
      <c r="CYV37" s="1329"/>
      <c r="CYW37" s="1329"/>
      <c r="CYX37" s="1329"/>
      <c r="CYY37" s="1329"/>
      <c r="CYZ37" s="1329"/>
      <c r="CZA37" s="1329"/>
      <c r="CZB37" s="1329"/>
      <c r="CZC37" s="1329"/>
      <c r="CZD37" s="1329"/>
      <c r="CZE37" s="1329"/>
      <c r="CZF37" s="1329"/>
      <c r="CZG37" s="1329"/>
      <c r="CZH37" s="1329"/>
      <c r="CZI37" s="1329"/>
      <c r="CZJ37" s="1329"/>
      <c r="CZK37" s="1329"/>
      <c r="CZL37" s="1329"/>
      <c r="CZM37" s="1329"/>
      <c r="CZN37" s="1329"/>
      <c r="CZO37" s="1329"/>
      <c r="CZP37" s="1329"/>
      <c r="CZQ37" s="1329"/>
      <c r="CZR37" s="1329"/>
      <c r="CZS37" s="1329"/>
      <c r="CZT37" s="1329"/>
      <c r="CZU37" s="1329"/>
      <c r="CZV37" s="1329"/>
      <c r="CZW37" s="1329"/>
      <c r="CZX37" s="1329"/>
      <c r="CZY37" s="1329"/>
      <c r="CZZ37" s="1329"/>
      <c r="DAA37" s="1329"/>
      <c r="DAB37" s="1329"/>
      <c r="DAC37" s="1329"/>
      <c r="DAD37" s="1329"/>
      <c r="DAE37" s="1329"/>
      <c r="DAF37" s="1329"/>
      <c r="DAG37" s="1329"/>
      <c r="DAH37" s="1329"/>
      <c r="DAI37" s="1329"/>
      <c r="DAJ37" s="1329"/>
      <c r="DAK37" s="1329"/>
      <c r="DAL37" s="1329"/>
      <c r="DAM37" s="1329"/>
      <c r="DAN37" s="1329"/>
      <c r="DAO37" s="1329"/>
      <c r="DAP37" s="1329"/>
      <c r="DAQ37" s="1329"/>
      <c r="DAR37" s="1329"/>
      <c r="DAS37" s="1329"/>
      <c r="DAT37" s="1329"/>
      <c r="DAU37" s="1329"/>
      <c r="DAV37" s="1329"/>
      <c r="DAW37" s="1329"/>
      <c r="DAX37" s="1329"/>
      <c r="DAY37" s="1329"/>
      <c r="DAZ37" s="1329"/>
      <c r="DBA37" s="1329"/>
      <c r="DBB37" s="1329"/>
      <c r="DBC37" s="1329"/>
      <c r="DBD37" s="1329"/>
      <c r="DBE37" s="1329"/>
      <c r="DBF37" s="1329"/>
      <c r="DBG37" s="1329"/>
      <c r="DBH37" s="1329"/>
      <c r="DBI37" s="1329"/>
      <c r="DBJ37" s="1329"/>
      <c r="DBK37" s="1329"/>
      <c r="DBL37" s="1329"/>
      <c r="DBM37" s="1329"/>
      <c r="DBN37" s="1329"/>
      <c r="DBO37" s="1329"/>
      <c r="DBP37" s="1329"/>
      <c r="DBQ37" s="1329"/>
      <c r="DBR37" s="1329"/>
      <c r="DBS37" s="1329"/>
      <c r="DBT37" s="1329"/>
      <c r="DBU37" s="1329"/>
      <c r="DBV37" s="1329"/>
      <c r="DBW37" s="1329"/>
      <c r="DBX37" s="1329"/>
      <c r="DBY37" s="1329"/>
      <c r="DBZ37" s="1329"/>
      <c r="DCA37" s="1329"/>
      <c r="DCB37" s="1329"/>
      <c r="DCC37" s="1329"/>
      <c r="DCD37" s="1329"/>
      <c r="DCE37" s="1329"/>
      <c r="DCF37" s="1329"/>
      <c r="DCG37" s="1329"/>
      <c r="DCH37" s="1329"/>
      <c r="DCI37" s="1329"/>
      <c r="DCJ37" s="1329"/>
      <c r="DCK37" s="1329"/>
      <c r="DCL37" s="1329"/>
      <c r="DCM37" s="1329"/>
      <c r="DCN37" s="1329"/>
      <c r="DCO37" s="1329"/>
      <c r="DCP37" s="1329"/>
      <c r="DCQ37" s="1329"/>
      <c r="DCR37" s="1329"/>
      <c r="DCS37" s="1329"/>
      <c r="DCT37" s="1329"/>
      <c r="DCU37" s="1329"/>
      <c r="DCV37" s="1329"/>
      <c r="DCW37" s="1329"/>
      <c r="DCX37" s="1329"/>
      <c r="DCY37" s="1329"/>
      <c r="DCZ37" s="1329"/>
      <c r="DDA37" s="1329"/>
      <c r="DDB37" s="1329"/>
      <c r="DDC37" s="1329"/>
      <c r="DDD37" s="1329"/>
      <c r="DDE37" s="1329"/>
      <c r="DDF37" s="1329"/>
      <c r="DDG37" s="1329"/>
      <c r="DDH37" s="1329"/>
      <c r="DDI37" s="1329"/>
      <c r="DDJ37" s="1329"/>
      <c r="DDK37" s="1329"/>
      <c r="DDL37" s="1329"/>
      <c r="DDM37" s="1329"/>
      <c r="DDN37" s="1329"/>
      <c r="DDO37" s="1329"/>
      <c r="DDP37" s="1329"/>
      <c r="DDQ37" s="1329"/>
      <c r="DDR37" s="1329"/>
      <c r="DDS37" s="1329"/>
      <c r="DDT37" s="1329"/>
      <c r="DDU37" s="1329"/>
      <c r="DDV37" s="1329"/>
      <c r="DDW37" s="1329"/>
      <c r="DDX37" s="1329"/>
      <c r="DDY37" s="1329"/>
      <c r="DDZ37" s="1329"/>
      <c r="DEA37" s="1329"/>
      <c r="DEB37" s="1329"/>
      <c r="DEC37" s="1329"/>
      <c r="DED37" s="1329"/>
      <c r="DEE37" s="1329"/>
      <c r="DEF37" s="1329"/>
      <c r="DEG37" s="1329"/>
      <c r="DEH37" s="1329"/>
      <c r="DEI37" s="1329"/>
      <c r="DEJ37" s="1329"/>
      <c r="DEK37" s="1329"/>
      <c r="DEL37" s="1329"/>
      <c r="DEM37" s="1329"/>
      <c r="DEN37" s="1329"/>
      <c r="DEO37" s="1329"/>
      <c r="DEP37" s="1329"/>
      <c r="DEQ37" s="1329"/>
      <c r="DER37" s="1329"/>
      <c r="DES37" s="1329"/>
      <c r="DET37" s="1329"/>
      <c r="DEU37" s="1329"/>
      <c r="DEV37" s="1329"/>
      <c r="DEW37" s="1329"/>
      <c r="DEX37" s="1329"/>
      <c r="DEY37" s="1329"/>
      <c r="DEZ37" s="1329"/>
      <c r="DFA37" s="1329"/>
      <c r="DFB37" s="1329"/>
      <c r="DFC37" s="1329"/>
      <c r="DFD37" s="1329"/>
      <c r="DFE37" s="1329"/>
      <c r="DFF37" s="1329"/>
      <c r="DFG37" s="1329"/>
      <c r="DFH37" s="1329"/>
      <c r="DFI37" s="1329"/>
      <c r="DFJ37" s="1329"/>
      <c r="DFK37" s="1329"/>
      <c r="DFL37" s="1329"/>
      <c r="DFM37" s="1329"/>
      <c r="DFN37" s="1329"/>
      <c r="DFO37" s="1329"/>
      <c r="DFP37" s="1329"/>
      <c r="DFQ37" s="1329"/>
      <c r="DFR37" s="1329"/>
      <c r="DFS37" s="1329"/>
      <c r="DFT37" s="1329"/>
      <c r="DFU37" s="1329"/>
      <c r="DFV37" s="1329"/>
      <c r="DFW37" s="1329"/>
      <c r="DFX37" s="1329"/>
      <c r="DFY37" s="1329"/>
      <c r="DFZ37" s="1329"/>
      <c r="DGA37" s="1329"/>
      <c r="DGB37" s="1329"/>
      <c r="DGC37" s="1329"/>
      <c r="DGD37" s="1329"/>
      <c r="DGE37" s="1329"/>
      <c r="DGF37" s="1329"/>
      <c r="DGG37" s="1329"/>
      <c r="DGH37" s="1329"/>
      <c r="DGI37" s="1329"/>
      <c r="DGJ37" s="1329"/>
      <c r="DGK37" s="1329"/>
      <c r="DGL37" s="1329"/>
      <c r="DGM37" s="1329"/>
      <c r="DGN37" s="1329"/>
      <c r="DGO37" s="1329"/>
      <c r="DGP37" s="1329"/>
      <c r="DGQ37" s="1329"/>
      <c r="DGR37" s="1329"/>
      <c r="DGS37" s="1329"/>
      <c r="DGT37" s="1329"/>
      <c r="DGU37" s="1329"/>
      <c r="DGV37" s="1329"/>
      <c r="DGW37" s="1329"/>
      <c r="DGX37" s="1329"/>
      <c r="DGY37" s="1329"/>
      <c r="DGZ37" s="1329"/>
      <c r="DHA37" s="1329"/>
      <c r="DHB37" s="1329"/>
      <c r="DHC37" s="1329"/>
      <c r="DHD37" s="1329"/>
      <c r="DHE37" s="1329"/>
      <c r="DHF37" s="1329"/>
      <c r="DHG37" s="1329"/>
      <c r="DHH37" s="1329"/>
      <c r="DHI37" s="1329"/>
      <c r="DHJ37" s="1329"/>
      <c r="DHK37" s="1329"/>
      <c r="DHL37" s="1329"/>
      <c r="DHM37" s="1329"/>
      <c r="DHN37" s="1329"/>
      <c r="DHO37" s="1329"/>
      <c r="DHP37" s="1329"/>
      <c r="DHQ37" s="1329"/>
      <c r="DHR37" s="1329"/>
      <c r="DHS37" s="1329"/>
      <c r="DHT37" s="1329"/>
      <c r="DHU37" s="1329"/>
      <c r="DHV37" s="1329"/>
      <c r="DHW37" s="1329"/>
      <c r="DHX37" s="1329"/>
      <c r="DHY37" s="1329"/>
      <c r="DHZ37" s="1329"/>
      <c r="DIA37" s="1329"/>
      <c r="DIB37" s="1329"/>
      <c r="DIC37" s="1329"/>
      <c r="DID37" s="1329"/>
      <c r="DIE37" s="1329"/>
      <c r="DIF37" s="1329"/>
      <c r="DIG37" s="1329"/>
      <c r="DIH37" s="1329"/>
      <c r="DII37" s="1329"/>
      <c r="DIJ37" s="1329"/>
      <c r="DIK37" s="1329"/>
      <c r="DIL37" s="1329"/>
      <c r="DIM37" s="1329"/>
      <c r="DIN37" s="1329"/>
      <c r="DIO37" s="1329"/>
      <c r="DIP37" s="1329"/>
      <c r="DIQ37" s="1329"/>
      <c r="DIR37" s="1329"/>
      <c r="DIS37" s="1329"/>
      <c r="DIT37" s="1329"/>
      <c r="DIU37" s="1329"/>
      <c r="DIV37" s="1329"/>
      <c r="DIW37" s="1329"/>
      <c r="DIX37" s="1329"/>
      <c r="DIY37" s="1329"/>
      <c r="DIZ37" s="1329"/>
      <c r="DJA37" s="1329"/>
      <c r="DJB37" s="1329"/>
      <c r="DJC37" s="1329"/>
      <c r="DJD37" s="1329"/>
      <c r="DJE37" s="1329"/>
      <c r="DJF37" s="1329"/>
      <c r="DJG37" s="1329"/>
      <c r="DJH37" s="1329"/>
      <c r="DJI37" s="1329"/>
      <c r="DJJ37" s="1329"/>
      <c r="DJK37" s="1329"/>
      <c r="DJL37" s="1329"/>
      <c r="DJM37" s="1329"/>
      <c r="DJN37" s="1329"/>
      <c r="DJO37" s="1329"/>
      <c r="DJP37" s="1329"/>
      <c r="DJQ37" s="1329"/>
      <c r="DJR37" s="1329"/>
      <c r="DJS37" s="1329"/>
      <c r="DJT37" s="1329"/>
      <c r="DJU37" s="1329"/>
      <c r="DJV37" s="1329"/>
      <c r="DJW37" s="1329"/>
      <c r="DJX37" s="1329"/>
      <c r="DJY37" s="1329"/>
      <c r="DJZ37" s="1329"/>
      <c r="DKA37" s="1329"/>
      <c r="DKB37" s="1329"/>
      <c r="DKC37" s="1329"/>
      <c r="DKD37" s="1329"/>
      <c r="DKE37" s="1329"/>
      <c r="DKF37" s="1329"/>
      <c r="DKG37" s="1329"/>
      <c r="DKH37" s="1329"/>
      <c r="DKI37" s="1329"/>
      <c r="DKJ37" s="1329"/>
      <c r="DKK37" s="1329"/>
      <c r="DKL37" s="1329"/>
      <c r="DKM37" s="1329"/>
      <c r="DKN37" s="1329"/>
      <c r="DKO37" s="1329"/>
      <c r="DKP37" s="1329"/>
      <c r="DKQ37" s="1329"/>
      <c r="DKR37" s="1329"/>
      <c r="DKS37" s="1329"/>
      <c r="DKT37" s="1329"/>
      <c r="DKU37" s="1329"/>
      <c r="DKV37" s="1329"/>
      <c r="DKW37" s="1329"/>
      <c r="DKX37" s="1329"/>
      <c r="DKY37" s="1329"/>
      <c r="DKZ37" s="1329"/>
      <c r="DLA37" s="1329"/>
      <c r="DLB37" s="1329"/>
      <c r="DLC37" s="1329"/>
      <c r="DLD37" s="1329"/>
      <c r="DLE37" s="1329"/>
      <c r="DLF37" s="1329"/>
      <c r="DLG37" s="1329"/>
      <c r="DLH37" s="1329"/>
      <c r="DLI37" s="1329"/>
      <c r="DLJ37" s="1329"/>
      <c r="DLK37" s="1329"/>
      <c r="DLL37" s="1329"/>
      <c r="DLM37" s="1329"/>
      <c r="DLN37" s="1329"/>
      <c r="DLO37" s="1329"/>
      <c r="DLP37" s="1329"/>
      <c r="DLQ37" s="1329"/>
      <c r="DLR37" s="1329"/>
      <c r="DLS37" s="1329"/>
      <c r="DLT37" s="1329"/>
      <c r="DLU37" s="1329"/>
      <c r="DLV37" s="1329"/>
      <c r="DLW37" s="1329"/>
      <c r="DLX37" s="1329"/>
      <c r="DLY37" s="1329"/>
      <c r="DLZ37" s="1329"/>
      <c r="DMA37" s="1329"/>
      <c r="DMB37" s="1329"/>
      <c r="DMC37" s="1329"/>
      <c r="DMD37" s="1329"/>
      <c r="DME37" s="1329"/>
      <c r="DMF37" s="1329"/>
      <c r="DMG37" s="1329"/>
      <c r="DMH37" s="1329"/>
      <c r="DMI37" s="1329"/>
      <c r="DMJ37" s="1329"/>
      <c r="DMK37" s="1329"/>
      <c r="DML37" s="1329"/>
      <c r="DMM37" s="1329"/>
      <c r="DMN37" s="1329"/>
      <c r="DMO37" s="1329"/>
      <c r="DMP37" s="1329"/>
      <c r="DMQ37" s="1329"/>
      <c r="DMR37" s="1329"/>
      <c r="DMS37" s="1329"/>
      <c r="DMT37" s="1329"/>
      <c r="DMU37" s="1329"/>
      <c r="DMV37" s="1329"/>
      <c r="DMW37" s="1329"/>
      <c r="DMX37" s="1329"/>
      <c r="DMY37" s="1329"/>
      <c r="DMZ37" s="1329"/>
      <c r="DNA37" s="1329"/>
      <c r="DNB37" s="1329"/>
      <c r="DNC37" s="1329"/>
      <c r="DND37" s="1329"/>
      <c r="DNE37" s="1329"/>
      <c r="DNF37" s="1329"/>
      <c r="DNG37" s="1329"/>
      <c r="DNH37" s="1329"/>
      <c r="DNI37" s="1329"/>
      <c r="DNJ37" s="1329"/>
      <c r="DNK37" s="1329"/>
      <c r="DNL37" s="1329"/>
      <c r="DNM37" s="1329"/>
      <c r="DNN37" s="1329"/>
      <c r="DNO37" s="1329"/>
      <c r="DNP37" s="1329"/>
      <c r="DNQ37" s="1329"/>
      <c r="DNR37" s="1329"/>
      <c r="DNS37" s="1329"/>
      <c r="DNT37" s="1329"/>
      <c r="DNU37" s="1329"/>
      <c r="DNV37" s="1329"/>
      <c r="DNW37" s="1329"/>
      <c r="DNX37" s="1329"/>
      <c r="DNY37" s="1329"/>
      <c r="DNZ37" s="1329"/>
      <c r="DOA37" s="1329"/>
      <c r="DOB37" s="1329"/>
      <c r="DOC37" s="1329"/>
      <c r="DOD37" s="1329"/>
      <c r="DOE37" s="1329"/>
      <c r="DOF37" s="1329"/>
      <c r="DOG37" s="1329"/>
      <c r="DOH37" s="1329"/>
      <c r="DOI37" s="1329"/>
      <c r="DOJ37" s="1329"/>
      <c r="DOK37" s="1329"/>
      <c r="DOL37" s="1329"/>
      <c r="DOM37" s="1329"/>
      <c r="DON37" s="1329"/>
      <c r="DOO37" s="1329"/>
      <c r="DOP37" s="1329"/>
      <c r="DOQ37" s="1329"/>
      <c r="DOR37" s="1329"/>
      <c r="DOS37" s="1329"/>
      <c r="DOT37" s="1329"/>
      <c r="DOU37" s="1329"/>
      <c r="DOV37" s="1329"/>
      <c r="DOW37" s="1329"/>
      <c r="DOX37" s="1329"/>
      <c r="DOY37" s="1329"/>
      <c r="DOZ37" s="1329"/>
      <c r="DPA37" s="1329"/>
      <c r="DPB37" s="1329"/>
      <c r="DPC37" s="1329"/>
      <c r="DPD37" s="1329"/>
      <c r="DPE37" s="1329"/>
      <c r="DPF37" s="1329"/>
      <c r="DPG37" s="1329"/>
      <c r="DPH37" s="1329"/>
      <c r="DPI37" s="1329"/>
      <c r="DPJ37" s="1329"/>
      <c r="DPK37" s="1329"/>
      <c r="DPL37" s="1329"/>
      <c r="DPM37" s="1329"/>
      <c r="DPN37" s="1329"/>
      <c r="DPO37" s="1329"/>
      <c r="DPP37" s="1329"/>
      <c r="DPQ37" s="1329"/>
      <c r="DPR37" s="1329"/>
      <c r="DPS37" s="1329"/>
      <c r="DPT37" s="1329"/>
      <c r="DPU37" s="1329"/>
      <c r="DPV37" s="1329"/>
      <c r="DPW37" s="1329"/>
      <c r="DPX37" s="1329"/>
      <c r="DPY37" s="1329"/>
      <c r="DPZ37" s="1329"/>
      <c r="DQA37" s="1329"/>
      <c r="DQB37" s="1329"/>
      <c r="DQC37" s="1329"/>
      <c r="DQD37" s="1329"/>
      <c r="DQE37" s="1329"/>
      <c r="DQF37" s="1329"/>
      <c r="DQG37" s="1329"/>
      <c r="DQH37" s="1329"/>
      <c r="DQI37" s="1329"/>
      <c r="DQJ37" s="1329"/>
      <c r="DQK37" s="1329"/>
      <c r="DQL37" s="1329"/>
      <c r="DQM37" s="1329"/>
      <c r="DQN37" s="1329"/>
      <c r="DQO37" s="1329"/>
      <c r="DQP37" s="1329"/>
      <c r="DQQ37" s="1329"/>
      <c r="DQR37" s="1329"/>
      <c r="DQS37" s="1329"/>
      <c r="DQT37" s="1329"/>
      <c r="DQU37" s="1329"/>
      <c r="DQV37" s="1329"/>
      <c r="DQW37" s="1329"/>
      <c r="DQX37" s="1329"/>
      <c r="DQY37" s="1329"/>
      <c r="DQZ37" s="1329"/>
      <c r="DRA37" s="1329"/>
      <c r="DRB37" s="1329"/>
      <c r="DRC37" s="1329"/>
      <c r="DRD37" s="1329"/>
      <c r="DRE37" s="1329"/>
      <c r="DRF37" s="1329"/>
      <c r="DRG37" s="1329"/>
      <c r="DRH37" s="1329"/>
      <c r="DRI37" s="1329"/>
      <c r="DRJ37" s="1329"/>
      <c r="DRK37" s="1329"/>
      <c r="DRL37" s="1329"/>
      <c r="DRM37" s="1329"/>
      <c r="DRN37" s="1329"/>
      <c r="DRO37" s="1329"/>
      <c r="DRP37" s="1329"/>
      <c r="DRQ37" s="1329"/>
      <c r="DRR37" s="1329"/>
      <c r="DRS37" s="1329"/>
      <c r="DRT37" s="1329"/>
      <c r="DRU37" s="1329"/>
      <c r="DRV37" s="1329"/>
      <c r="DRW37" s="1329"/>
      <c r="DRX37" s="1329"/>
      <c r="DRY37" s="1329"/>
      <c r="DRZ37" s="1329"/>
      <c r="DSA37" s="1329"/>
      <c r="DSB37" s="1329"/>
      <c r="DSC37" s="1329"/>
      <c r="DSD37" s="1329"/>
      <c r="DSE37" s="1329"/>
      <c r="DSF37" s="1329"/>
      <c r="DSG37" s="1329"/>
      <c r="DSH37" s="1329"/>
      <c r="DSI37" s="1329"/>
      <c r="DSJ37" s="1329"/>
      <c r="DSK37" s="1329"/>
      <c r="DSL37" s="1329"/>
      <c r="DSM37" s="1329"/>
      <c r="DSN37" s="1329"/>
      <c r="DSO37" s="1329"/>
      <c r="DSP37" s="1329"/>
      <c r="DSQ37" s="1329"/>
      <c r="DSR37" s="1329"/>
      <c r="DSS37" s="1329"/>
      <c r="DST37" s="1329"/>
      <c r="DSU37" s="1329"/>
      <c r="DSV37" s="1329"/>
      <c r="DSW37" s="1329"/>
      <c r="DSX37" s="1329"/>
      <c r="DSY37" s="1329"/>
      <c r="DSZ37" s="1329"/>
      <c r="DTA37" s="1329"/>
      <c r="DTB37" s="1329"/>
      <c r="DTC37" s="1329"/>
      <c r="DTD37" s="1329"/>
      <c r="DTE37" s="1329"/>
      <c r="DTF37" s="1329"/>
      <c r="DTG37" s="1329"/>
      <c r="DTH37" s="1329"/>
      <c r="DTI37" s="1329"/>
      <c r="DTJ37" s="1329"/>
      <c r="DTK37" s="1329"/>
      <c r="DTL37" s="1329"/>
      <c r="DTM37" s="1329"/>
      <c r="DTN37" s="1329"/>
      <c r="DTO37" s="1329"/>
      <c r="DTP37" s="1329"/>
      <c r="DTQ37" s="1329"/>
      <c r="DTR37" s="1329"/>
      <c r="DTS37" s="1329"/>
      <c r="DTT37" s="1329"/>
      <c r="DTU37" s="1329"/>
      <c r="DTV37" s="1329"/>
      <c r="DTW37" s="1329"/>
      <c r="DTX37" s="1329"/>
      <c r="DTY37" s="1329"/>
      <c r="DTZ37" s="1329"/>
      <c r="DUA37" s="1329"/>
      <c r="DUB37" s="1329"/>
      <c r="DUC37" s="1329"/>
      <c r="DUD37" s="1329"/>
      <c r="DUE37" s="1329"/>
      <c r="DUF37" s="1329"/>
      <c r="DUG37" s="1329"/>
      <c r="DUH37" s="1329"/>
      <c r="DUI37" s="1329"/>
      <c r="DUJ37" s="1329"/>
      <c r="DUK37" s="1329"/>
      <c r="DUL37" s="1329"/>
      <c r="DUM37" s="1329"/>
      <c r="DUN37" s="1329"/>
      <c r="DUO37" s="1329"/>
      <c r="DUP37" s="1329"/>
      <c r="DUQ37" s="1329"/>
      <c r="DUR37" s="1329"/>
      <c r="DUS37" s="1329"/>
      <c r="DUT37" s="1329"/>
      <c r="DUU37" s="1329"/>
      <c r="DUV37" s="1329"/>
      <c r="DUW37" s="1329"/>
      <c r="DUX37" s="1329"/>
      <c r="DUY37" s="1329"/>
      <c r="DUZ37" s="1329"/>
      <c r="DVA37" s="1329"/>
      <c r="DVB37" s="1329"/>
      <c r="DVC37" s="1329"/>
      <c r="DVD37" s="1329"/>
      <c r="DVE37" s="1329"/>
      <c r="DVF37" s="1329"/>
      <c r="DVG37" s="1329"/>
      <c r="DVH37" s="1329"/>
      <c r="DVI37" s="1329"/>
      <c r="DVJ37" s="1329"/>
      <c r="DVK37" s="1329"/>
      <c r="DVL37" s="1329"/>
      <c r="DVM37" s="1329"/>
      <c r="DVN37" s="1329"/>
      <c r="DVO37" s="1329"/>
      <c r="DVP37" s="1329"/>
      <c r="DVQ37" s="1329"/>
      <c r="DVR37" s="1329"/>
      <c r="DVS37" s="1329"/>
      <c r="DVT37" s="1329"/>
      <c r="DVU37" s="1329"/>
      <c r="DVV37" s="1329"/>
      <c r="DVW37" s="1329"/>
      <c r="DVX37" s="1329"/>
      <c r="DVY37" s="1329"/>
      <c r="DVZ37" s="1329"/>
      <c r="DWA37" s="1329"/>
      <c r="DWB37" s="1329"/>
      <c r="DWC37" s="1329"/>
      <c r="DWD37" s="1329"/>
      <c r="DWE37" s="1329"/>
      <c r="DWF37" s="1329"/>
      <c r="DWG37" s="1329"/>
      <c r="DWH37" s="1329"/>
      <c r="DWI37" s="1329"/>
      <c r="DWJ37" s="1329"/>
      <c r="DWK37" s="1329"/>
      <c r="DWL37" s="1329"/>
      <c r="DWM37" s="1329"/>
      <c r="DWN37" s="1329"/>
      <c r="DWO37" s="1329"/>
      <c r="DWP37" s="1329"/>
      <c r="DWQ37" s="1329"/>
      <c r="DWR37" s="1329"/>
      <c r="DWS37" s="1329"/>
      <c r="DWT37" s="1329"/>
      <c r="DWU37" s="1329"/>
      <c r="DWV37" s="1329"/>
      <c r="DWW37" s="1329"/>
      <c r="DWX37" s="1329"/>
      <c r="DWY37" s="1329"/>
      <c r="DWZ37" s="1329"/>
      <c r="DXA37" s="1329"/>
      <c r="DXB37" s="1329"/>
      <c r="DXC37" s="1329"/>
      <c r="DXD37" s="1329"/>
      <c r="DXE37" s="1329"/>
      <c r="DXF37" s="1329"/>
      <c r="DXG37" s="1329"/>
      <c r="DXH37" s="1329"/>
      <c r="DXI37" s="1329"/>
      <c r="DXJ37" s="1329"/>
      <c r="DXK37" s="1329"/>
      <c r="DXL37" s="1329"/>
      <c r="DXM37" s="1329"/>
      <c r="DXN37" s="1329"/>
      <c r="DXO37" s="1329"/>
      <c r="DXP37" s="1329"/>
      <c r="DXQ37" s="1329"/>
      <c r="DXR37" s="1329"/>
      <c r="DXS37" s="1329"/>
      <c r="DXT37" s="1329"/>
      <c r="DXU37" s="1329"/>
      <c r="DXV37" s="1329"/>
      <c r="DXW37" s="1329"/>
      <c r="DXX37" s="1329"/>
      <c r="DXY37" s="1329"/>
      <c r="DXZ37" s="1329"/>
      <c r="DYA37" s="1329"/>
      <c r="DYB37" s="1329"/>
      <c r="DYC37" s="1329"/>
      <c r="DYD37" s="1329"/>
      <c r="DYE37" s="1329"/>
      <c r="DYF37" s="1329"/>
      <c r="DYG37" s="1329"/>
      <c r="DYH37" s="1329"/>
      <c r="DYI37" s="1329"/>
      <c r="DYJ37" s="1329"/>
      <c r="DYK37" s="1329"/>
      <c r="DYL37" s="1329"/>
      <c r="DYM37" s="1329"/>
      <c r="DYN37" s="1329"/>
      <c r="DYO37" s="1329"/>
      <c r="DYP37" s="1329"/>
      <c r="DYQ37" s="1329"/>
      <c r="DYR37" s="1329"/>
      <c r="DYS37" s="1329"/>
      <c r="DYT37" s="1329"/>
      <c r="DYU37" s="1329"/>
      <c r="DYV37" s="1329"/>
      <c r="DYW37" s="1329"/>
      <c r="DYX37" s="1329"/>
      <c r="DYY37" s="1329"/>
      <c r="DYZ37" s="1329"/>
      <c r="DZA37" s="1329"/>
      <c r="DZB37" s="1329"/>
      <c r="DZC37" s="1329"/>
      <c r="DZD37" s="1329"/>
      <c r="DZE37" s="1329"/>
      <c r="DZF37" s="1329"/>
      <c r="DZG37" s="1329"/>
      <c r="DZH37" s="1329"/>
      <c r="DZI37" s="1329"/>
      <c r="DZJ37" s="1329"/>
      <c r="DZK37" s="1329"/>
      <c r="DZL37" s="1329"/>
      <c r="DZM37" s="1329"/>
      <c r="DZN37" s="1329"/>
      <c r="DZO37" s="1329"/>
      <c r="DZP37" s="1329"/>
      <c r="DZQ37" s="1329"/>
      <c r="DZR37" s="1329"/>
      <c r="DZS37" s="1329"/>
      <c r="DZT37" s="1329"/>
      <c r="DZU37" s="1329"/>
      <c r="DZV37" s="1329"/>
      <c r="DZW37" s="1329"/>
      <c r="DZX37" s="1329"/>
      <c r="DZY37" s="1329"/>
      <c r="DZZ37" s="1329"/>
      <c r="EAA37" s="1329"/>
      <c r="EAB37" s="1329"/>
      <c r="EAC37" s="1329"/>
      <c r="EAD37" s="1329"/>
      <c r="EAE37" s="1329"/>
      <c r="EAF37" s="1329"/>
      <c r="EAG37" s="1329"/>
      <c r="EAH37" s="1329"/>
      <c r="EAI37" s="1329"/>
      <c r="EAJ37" s="1329"/>
      <c r="EAK37" s="1329"/>
      <c r="EAL37" s="1329"/>
      <c r="EAM37" s="1329"/>
      <c r="EAN37" s="1329"/>
      <c r="EAO37" s="1329"/>
      <c r="EAP37" s="1329"/>
      <c r="EAQ37" s="1329"/>
      <c r="EAR37" s="1329"/>
      <c r="EAS37" s="1329"/>
      <c r="EAT37" s="1329"/>
      <c r="EAU37" s="1329"/>
      <c r="EAV37" s="1329"/>
      <c r="EAW37" s="1329"/>
      <c r="EAX37" s="1329"/>
      <c r="EAY37" s="1329"/>
      <c r="EAZ37" s="1329"/>
      <c r="EBA37" s="1329"/>
      <c r="EBB37" s="1329"/>
      <c r="EBC37" s="1329"/>
      <c r="EBD37" s="1329"/>
      <c r="EBE37" s="1329"/>
      <c r="EBF37" s="1329"/>
      <c r="EBG37" s="1329"/>
      <c r="EBH37" s="1329"/>
      <c r="EBI37" s="1329"/>
      <c r="EBJ37" s="1329"/>
      <c r="EBK37" s="1329"/>
      <c r="EBL37" s="1329"/>
      <c r="EBM37" s="1329"/>
      <c r="EBN37" s="1329"/>
      <c r="EBO37" s="1329"/>
      <c r="EBP37" s="1329"/>
      <c r="EBQ37" s="1329"/>
      <c r="EBR37" s="1329"/>
      <c r="EBS37" s="1329"/>
      <c r="EBT37" s="1329"/>
      <c r="EBU37" s="1329"/>
      <c r="EBV37" s="1329"/>
      <c r="EBW37" s="1329"/>
      <c r="EBX37" s="1329"/>
      <c r="EBY37" s="1329"/>
      <c r="EBZ37" s="1329"/>
      <c r="ECA37" s="1329"/>
      <c r="ECB37" s="1329"/>
      <c r="ECC37" s="1329"/>
      <c r="ECD37" s="1329"/>
      <c r="ECE37" s="1329"/>
      <c r="ECF37" s="1329"/>
      <c r="ECG37" s="1329"/>
      <c r="ECH37" s="1329"/>
      <c r="ECI37" s="1329"/>
      <c r="ECJ37" s="1329"/>
      <c r="ECK37" s="1329"/>
      <c r="ECL37" s="1329"/>
      <c r="ECM37" s="1329"/>
      <c r="ECN37" s="1329"/>
      <c r="ECO37" s="1329"/>
      <c r="ECP37" s="1329"/>
      <c r="ECQ37" s="1329"/>
      <c r="ECR37" s="1329"/>
      <c r="ECS37" s="1329"/>
      <c r="ECT37" s="1329"/>
      <c r="ECU37" s="1329"/>
      <c r="ECV37" s="1329"/>
      <c r="ECW37" s="1329"/>
      <c r="ECX37" s="1329"/>
      <c r="ECY37" s="1329"/>
      <c r="ECZ37" s="1329"/>
      <c r="EDA37" s="1329"/>
      <c r="EDB37" s="1329"/>
      <c r="EDC37" s="1329"/>
      <c r="EDD37" s="1329"/>
      <c r="EDE37" s="1329"/>
      <c r="EDF37" s="1329"/>
      <c r="EDG37" s="1329"/>
      <c r="EDH37" s="1329"/>
      <c r="EDI37" s="1329"/>
      <c r="EDJ37" s="1329"/>
      <c r="EDK37" s="1329"/>
      <c r="EDL37" s="1329"/>
      <c r="EDM37" s="1329"/>
      <c r="EDN37" s="1329"/>
      <c r="EDO37" s="1329"/>
      <c r="EDP37" s="1329"/>
      <c r="EDQ37" s="1329"/>
      <c r="EDR37" s="1329"/>
      <c r="EDS37" s="1329"/>
      <c r="EDT37" s="1329"/>
      <c r="EDU37" s="1329"/>
      <c r="EDV37" s="1329"/>
      <c r="EDW37" s="1329"/>
      <c r="EDX37" s="1329"/>
      <c r="EDY37" s="1329"/>
      <c r="EDZ37" s="1329"/>
      <c r="EEA37" s="1329"/>
      <c r="EEB37" s="1329"/>
      <c r="EEC37" s="1329"/>
      <c r="EED37" s="1329"/>
      <c r="EEE37" s="1329"/>
      <c r="EEF37" s="1329"/>
      <c r="EEG37" s="1329"/>
      <c r="EEH37" s="1329"/>
      <c r="EEI37" s="1329"/>
      <c r="EEJ37" s="1329"/>
      <c r="EEK37" s="1329"/>
      <c r="EEL37" s="1329"/>
      <c r="EEM37" s="1329"/>
      <c r="EEN37" s="1329"/>
      <c r="EEO37" s="1329"/>
      <c r="EEP37" s="1329"/>
      <c r="EEQ37" s="1329"/>
      <c r="EER37" s="1329"/>
      <c r="EES37" s="1329"/>
      <c r="EET37" s="1329"/>
      <c r="EEU37" s="1329"/>
      <c r="EEV37" s="1329"/>
      <c r="EEW37" s="1329"/>
      <c r="EEX37" s="1329"/>
      <c r="EEY37" s="1329"/>
      <c r="EEZ37" s="1329"/>
      <c r="EFA37" s="1329"/>
      <c r="EFB37" s="1329"/>
      <c r="EFC37" s="1329"/>
      <c r="EFD37" s="1329"/>
      <c r="EFE37" s="1329"/>
      <c r="EFF37" s="1329"/>
      <c r="EFG37" s="1329"/>
      <c r="EFH37" s="1329"/>
      <c r="EFI37" s="1329"/>
      <c r="EFJ37" s="1329"/>
      <c r="EFK37" s="1329"/>
      <c r="EFL37" s="1329"/>
      <c r="EFM37" s="1329"/>
      <c r="EFN37" s="1329"/>
      <c r="EFO37" s="1329"/>
      <c r="EFP37" s="1329"/>
      <c r="EFQ37" s="1329"/>
      <c r="EFR37" s="1329"/>
      <c r="EFS37" s="1329"/>
      <c r="EFT37" s="1329"/>
      <c r="EFU37" s="1329"/>
      <c r="EFV37" s="1329"/>
      <c r="EFW37" s="1329"/>
      <c r="EFX37" s="1329"/>
      <c r="EFY37" s="1329"/>
      <c r="EFZ37" s="1329"/>
      <c r="EGA37" s="1329"/>
      <c r="EGB37" s="1329"/>
      <c r="EGC37" s="1329"/>
      <c r="EGD37" s="1329"/>
      <c r="EGE37" s="1329"/>
      <c r="EGF37" s="1329"/>
      <c r="EGG37" s="1329"/>
      <c r="EGH37" s="1329"/>
      <c r="EGI37" s="1329"/>
      <c r="EGJ37" s="1329"/>
      <c r="EGK37" s="1329"/>
      <c r="EGL37" s="1329"/>
      <c r="EGM37" s="1329"/>
      <c r="EGN37" s="1329"/>
      <c r="EGO37" s="1329"/>
      <c r="EGP37" s="1329"/>
      <c r="EGQ37" s="1329"/>
      <c r="EGR37" s="1329"/>
      <c r="EGS37" s="1329"/>
      <c r="EGT37" s="1329"/>
      <c r="EGU37" s="1329"/>
      <c r="EGV37" s="1329"/>
      <c r="EGW37" s="1329"/>
      <c r="EGX37" s="1329"/>
      <c r="EGY37" s="1329"/>
      <c r="EGZ37" s="1329"/>
      <c r="EHA37" s="1329"/>
      <c r="EHB37" s="1329"/>
      <c r="EHC37" s="1329"/>
      <c r="EHD37" s="1329"/>
      <c r="EHE37" s="1329"/>
      <c r="EHF37" s="1329"/>
      <c r="EHG37" s="1329"/>
      <c r="EHH37" s="1329"/>
      <c r="EHI37" s="1329"/>
      <c r="EHJ37" s="1329"/>
      <c r="EHK37" s="1329"/>
      <c r="EHL37" s="1329"/>
      <c r="EHM37" s="1329"/>
      <c r="EHN37" s="1329"/>
      <c r="EHO37" s="1329"/>
      <c r="EHP37" s="1329"/>
      <c r="EHQ37" s="1329"/>
      <c r="EHR37" s="1329"/>
      <c r="EHS37" s="1329"/>
      <c r="EHT37" s="1329"/>
      <c r="EHU37" s="1329"/>
      <c r="EHV37" s="1329"/>
      <c r="EHW37" s="1329"/>
      <c r="EHX37" s="1329"/>
      <c r="EHY37" s="1329"/>
      <c r="EHZ37" s="1329"/>
      <c r="EIA37" s="1329"/>
      <c r="EIB37" s="1329"/>
      <c r="EIC37" s="1329"/>
      <c r="EID37" s="1329"/>
      <c r="EIE37" s="1329"/>
      <c r="EIF37" s="1329"/>
      <c r="EIG37" s="1329"/>
      <c r="EIH37" s="1329"/>
      <c r="EII37" s="1329"/>
      <c r="EIJ37" s="1329"/>
      <c r="EIK37" s="1329"/>
      <c r="EIL37" s="1329"/>
      <c r="EIM37" s="1329"/>
      <c r="EIN37" s="1329"/>
      <c r="EIO37" s="1329"/>
      <c r="EIP37" s="1329"/>
      <c r="EIQ37" s="1329"/>
      <c r="EIR37" s="1329"/>
      <c r="EIS37" s="1329"/>
      <c r="EIT37" s="1329"/>
      <c r="EIU37" s="1329"/>
      <c r="EIV37" s="1329"/>
      <c r="EIW37" s="1329"/>
      <c r="EIX37" s="1329"/>
      <c r="EIY37" s="1329"/>
      <c r="EIZ37" s="1329"/>
      <c r="EJA37" s="1329"/>
      <c r="EJB37" s="1329"/>
      <c r="EJC37" s="1329"/>
      <c r="EJD37" s="1329"/>
      <c r="EJE37" s="1329"/>
      <c r="EJF37" s="1329"/>
      <c r="EJG37" s="1329"/>
      <c r="EJH37" s="1329"/>
      <c r="EJI37" s="1329"/>
      <c r="EJJ37" s="1329"/>
      <c r="EJK37" s="1329"/>
      <c r="EJL37" s="1329"/>
      <c r="EJM37" s="1329"/>
      <c r="EJN37" s="1329"/>
      <c r="EJO37" s="1329"/>
      <c r="EJP37" s="1329"/>
      <c r="EJQ37" s="1329"/>
      <c r="EJR37" s="1329"/>
      <c r="EJS37" s="1329"/>
      <c r="EJT37" s="1329"/>
      <c r="EJU37" s="1329"/>
      <c r="EJV37" s="1329"/>
      <c r="EJW37" s="1329"/>
      <c r="EJX37" s="1329"/>
      <c r="EJY37" s="1329"/>
      <c r="EJZ37" s="1329"/>
      <c r="EKA37" s="1329"/>
      <c r="EKB37" s="1329"/>
      <c r="EKC37" s="1329"/>
      <c r="EKD37" s="1329"/>
      <c r="EKE37" s="1329"/>
      <c r="EKF37" s="1329"/>
      <c r="EKG37" s="1329"/>
      <c r="EKH37" s="1329"/>
      <c r="EKI37" s="1329"/>
      <c r="EKJ37" s="1329"/>
      <c r="EKK37" s="1329"/>
      <c r="EKL37" s="1329"/>
      <c r="EKM37" s="1329"/>
      <c r="EKN37" s="1329"/>
      <c r="EKO37" s="1329"/>
      <c r="EKP37" s="1329"/>
      <c r="EKQ37" s="1329"/>
      <c r="EKR37" s="1329"/>
      <c r="EKS37" s="1329"/>
      <c r="EKT37" s="1329"/>
      <c r="EKU37" s="1329"/>
      <c r="EKV37" s="1329"/>
      <c r="EKW37" s="1329"/>
      <c r="EKX37" s="1329"/>
      <c r="EKY37" s="1329"/>
      <c r="EKZ37" s="1329"/>
      <c r="ELA37" s="1329"/>
      <c r="ELB37" s="1329"/>
      <c r="ELC37" s="1329"/>
      <c r="ELD37" s="1329"/>
      <c r="ELE37" s="1329"/>
      <c r="ELF37" s="1329"/>
      <c r="ELG37" s="1329"/>
      <c r="ELH37" s="1329"/>
      <c r="ELI37" s="1329"/>
      <c r="ELJ37" s="1329"/>
      <c r="ELK37" s="1329"/>
      <c r="ELL37" s="1329"/>
      <c r="ELM37" s="1329"/>
      <c r="ELN37" s="1329"/>
      <c r="ELO37" s="1329"/>
      <c r="ELP37" s="1329"/>
      <c r="ELQ37" s="1329"/>
      <c r="ELR37" s="1329"/>
      <c r="ELS37" s="1329"/>
      <c r="ELT37" s="1329"/>
      <c r="ELU37" s="1329"/>
      <c r="ELV37" s="1329"/>
      <c r="ELW37" s="1329"/>
      <c r="ELX37" s="1329"/>
      <c r="ELY37" s="1329"/>
      <c r="ELZ37" s="1329"/>
      <c r="EMA37" s="1329"/>
      <c r="EMB37" s="1329"/>
      <c r="EMC37" s="1329"/>
      <c r="EMD37" s="1329"/>
      <c r="EME37" s="1329"/>
      <c r="EMF37" s="1329"/>
      <c r="EMG37" s="1329"/>
      <c r="EMH37" s="1329"/>
      <c r="EMI37" s="1329"/>
      <c r="EMJ37" s="1329"/>
      <c r="EMK37" s="1329"/>
      <c r="EML37" s="1329"/>
      <c r="EMM37" s="1329"/>
      <c r="EMN37" s="1329"/>
      <c r="EMO37" s="1329"/>
      <c r="EMP37" s="1329"/>
      <c r="EMQ37" s="1329"/>
      <c r="EMR37" s="1329"/>
      <c r="EMS37" s="1329"/>
      <c r="EMT37" s="1329"/>
      <c r="EMU37" s="1329"/>
      <c r="EMV37" s="1329"/>
      <c r="EMW37" s="1329"/>
      <c r="EMX37" s="1329"/>
      <c r="EMY37" s="1329"/>
      <c r="EMZ37" s="1329"/>
      <c r="ENA37" s="1329"/>
      <c r="ENB37" s="1329"/>
      <c r="ENC37" s="1329"/>
      <c r="END37" s="1329"/>
      <c r="ENE37" s="1329"/>
      <c r="ENF37" s="1329"/>
      <c r="ENG37" s="1329"/>
      <c r="ENH37" s="1329"/>
      <c r="ENI37" s="1329"/>
      <c r="ENJ37" s="1329"/>
      <c r="ENK37" s="1329"/>
      <c r="ENL37" s="1329"/>
      <c r="ENM37" s="1329"/>
      <c r="ENN37" s="1329"/>
      <c r="ENO37" s="1329"/>
      <c r="ENP37" s="1329"/>
      <c r="ENQ37" s="1329"/>
      <c r="ENR37" s="1329"/>
      <c r="ENS37" s="1329"/>
      <c r="ENT37" s="1329"/>
      <c r="ENU37" s="1329"/>
      <c r="ENV37" s="1329"/>
      <c r="ENW37" s="1329"/>
      <c r="ENX37" s="1329"/>
      <c r="ENY37" s="1329"/>
      <c r="ENZ37" s="1329"/>
      <c r="EOA37" s="1329"/>
      <c r="EOB37" s="1329"/>
      <c r="EOC37" s="1329"/>
      <c r="EOD37" s="1329"/>
      <c r="EOE37" s="1329"/>
      <c r="EOF37" s="1329"/>
      <c r="EOG37" s="1329"/>
      <c r="EOH37" s="1329"/>
      <c r="EOI37" s="1329"/>
      <c r="EOJ37" s="1329"/>
      <c r="EOK37" s="1329"/>
      <c r="EOL37" s="1329"/>
      <c r="EOM37" s="1329"/>
      <c r="EON37" s="1329"/>
      <c r="EOO37" s="1329"/>
      <c r="EOP37" s="1329"/>
      <c r="EOQ37" s="1329"/>
      <c r="EOR37" s="1329"/>
      <c r="EOS37" s="1329"/>
      <c r="EOT37" s="1329"/>
      <c r="EOU37" s="1329"/>
      <c r="EOV37" s="1329"/>
      <c r="EOW37" s="1329"/>
      <c r="EOX37" s="1329"/>
      <c r="EOY37" s="1329"/>
      <c r="EOZ37" s="1329"/>
      <c r="EPA37" s="1329"/>
      <c r="EPB37" s="1329"/>
      <c r="EPC37" s="1329"/>
      <c r="EPD37" s="1329"/>
      <c r="EPE37" s="1329"/>
      <c r="EPF37" s="1329"/>
      <c r="EPG37" s="1329"/>
      <c r="EPH37" s="1329"/>
      <c r="EPI37" s="1329"/>
      <c r="EPJ37" s="1329"/>
      <c r="EPK37" s="1329"/>
      <c r="EPL37" s="1329"/>
      <c r="EPM37" s="1329"/>
      <c r="EPN37" s="1329"/>
      <c r="EPO37" s="1329"/>
      <c r="EPP37" s="1329"/>
      <c r="EPQ37" s="1329"/>
      <c r="EPR37" s="1329"/>
      <c r="EPS37" s="1329"/>
      <c r="EPT37" s="1329"/>
      <c r="EPU37" s="1329"/>
      <c r="EPV37" s="1329"/>
      <c r="EPW37" s="1329"/>
      <c r="EPX37" s="1329"/>
      <c r="EPY37" s="1329"/>
      <c r="EPZ37" s="1329"/>
      <c r="EQA37" s="1329"/>
      <c r="EQB37" s="1329"/>
      <c r="EQC37" s="1329"/>
      <c r="EQD37" s="1329"/>
      <c r="EQE37" s="1329"/>
      <c r="EQF37" s="1329"/>
      <c r="EQG37" s="1329"/>
      <c r="EQH37" s="1329"/>
      <c r="EQI37" s="1329"/>
      <c r="EQJ37" s="1329"/>
      <c r="EQK37" s="1329"/>
      <c r="EQL37" s="1329"/>
      <c r="EQM37" s="1329"/>
      <c r="EQN37" s="1329"/>
      <c r="EQO37" s="1329"/>
      <c r="EQP37" s="1329"/>
      <c r="EQQ37" s="1329"/>
      <c r="EQR37" s="1329"/>
      <c r="EQS37" s="1329"/>
      <c r="EQT37" s="1329"/>
      <c r="EQU37" s="1329"/>
      <c r="EQV37" s="1329"/>
      <c r="EQW37" s="1329"/>
      <c r="EQX37" s="1329"/>
      <c r="EQY37" s="1329"/>
      <c r="EQZ37" s="1329"/>
      <c r="ERA37" s="1329"/>
      <c r="ERB37" s="1329"/>
      <c r="ERC37" s="1329"/>
      <c r="ERD37" s="1329"/>
      <c r="ERE37" s="1329"/>
      <c r="ERF37" s="1329"/>
      <c r="ERG37" s="1329"/>
      <c r="ERH37" s="1329"/>
      <c r="ERI37" s="1329"/>
      <c r="ERJ37" s="1329"/>
      <c r="ERK37" s="1329"/>
      <c r="ERL37" s="1329"/>
      <c r="ERM37" s="1329"/>
      <c r="ERN37" s="1329"/>
      <c r="ERO37" s="1329"/>
      <c r="ERP37" s="1329"/>
      <c r="ERQ37" s="1329"/>
      <c r="ERR37" s="1329"/>
      <c r="ERS37" s="1329"/>
      <c r="ERT37" s="1329"/>
      <c r="ERU37" s="1329"/>
      <c r="ERV37" s="1329"/>
      <c r="ERW37" s="1329"/>
      <c r="ERX37" s="1329"/>
      <c r="ERY37" s="1329"/>
      <c r="ERZ37" s="1329"/>
      <c r="ESA37" s="1329"/>
      <c r="ESB37" s="1329"/>
      <c r="ESC37" s="1329"/>
      <c r="ESD37" s="1329"/>
      <c r="ESE37" s="1329"/>
      <c r="ESF37" s="1329"/>
      <c r="ESG37" s="1329"/>
      <c r="ESH37" s="1329"/>
      <c r="ESI37" s="1329"/>
      <c r="ESJ37" s="1329"/>
      <c r="ESK37" s="1329"/>
      <c r="ESL37" s="1329"/>
      <c r="ESM37" s="1329"/>
      <c r="ESN37" s="1329"/>
      <c r="ESO37" s="1329"/>
      <c r="ESP37" s="1329"/>
      <c r="ESQ37" s="1329"/>
      <c r="ESR37" s="1329"/>
      <c r="ESS37" s="1329"/>
      <c r="EST37" s="1329"/>
      <c r="ESU37" s="1329"/>
      <c r="ESV37" s="1329"/>
      <c r="ESW37" s="1329"/>
      <c r="ESX37" s="1329"/>
      <c r="ESY37" s="1329"/>
      <c r="ESZ37" s="1329"/>
      <c r="ETA37" s="1329"/>
      <c r="ETB37" s="1329"/>
      <c r="ETC37" s="1329"/>
      <c r="ETD37" s="1329"/>
      <c r="ETE37" s="1329"/>
      <c r="ETF37" s="1329"/>
      <c r="ETG37" s="1329"/>
      <c r="ETH37" s="1329"/>
      <c r="ETI37" s="1329"/>
      <c r="ETJ37" s="1329"/>
      <c r="ETK37" s="1329"/>
      <c r="ETL37" s="1329"/>
      <c r="ETM37" s="1329"/>
      <c r="ETN37" s="1329"/>
      <c r="ETO37" s="1329"/>
      <c r="ETP37" s="1329"/>
      <c r="ETQ37" s="1329"/>
      <c r="ETR37" s="1329"/>
      <c r="ETS37" s="1329"/>
      <c r="ETT37" s="1329"/>
      <c r="ETU37" s="1329"/>
      <c r="ETV37" s="1329"/>
      <c r="ETW37" s="1329"/>
      <c r="ETX37" s="1329"/>
      <c r="ETY37" s="1329"/>
      <c r="ETZ37" s="1329"/>
      <c r="EUA37" s="1329"/>
      <c r="EUB37" s="1329"/>
      <c r="EUC37" s="1329"/>
      <c r="EUD37" s="1329"/>
      <c r="EUE37" s="1329"/>
      <c r="EUF37" s="1329"/>
      <c r="EUG37" s="1329"/>
      <c r="EUH37" s="1329"/>
      <c r="EUI37" s="1329"/>
      <c r="EUJ37" s="1329"/>
      <c r="EUK37" s="1329"/>
      <c r="EUL37" s="1329"/>
      <c r="EUM37" s="1329"/>
      <c r="EUN37" s="1329"/>
      <c r="EUO37" s="1329"/>
      <c r="EUP37" s="1329"/>
      <c r="EUQ37" s="1329"/>
      <c r="EUR37" s="1329"/>
      <c r="EUS37" s="1329"/>
      <c r="EUT37" s="1329"/>
      <c r="EUU37" s="1329"/>
      <c r="EUV37" s="1329"/>
      <c r="EUW37" s="1329"/>
      <c r="EUX37" s="1329"/>
      <c r="EUY37" s="1329"/>
      <c r="EUZ37" s="1329"/>
      <c r="EVA37" s="1329"/>
      <c r="EVB37" s="1329"/>
      <c r="EVC37" s="1329"/>
      <c r="EVD37" s="1329"/>
      <c r="EVE37" s="1329"/>
      <c r="EVF37" s="1329"/>
      <c r="EVG37" s="1329"/>
      <c r="EVH37" s="1329"/>
      <c r="EVI37" s="1329"/>
      <c r="EVJ37" s="1329"/>
      <c r="EVK37" s="1329"/>
      <c r="EVL37" s="1329"/>
      <c r="EVM37" s="1329"/>
      <c r="EVN37" s="1329"/>
      <c r="EVO37" s="1329"/>
      <c r="EVP37" s="1329"/>
      <c r="EVQ37" s="1329"/>
      <c r="EVR37" s="1329"/>
      <c r="EVS37" s="1329"/>
      <c r="EVT37" s="1329"/>
      <c r="EVU37" s="1329"/>
      <c r="EVV37" s="1329"/>
      <c r="EVW37" s="1329"/>
      <c r="EVX37" s="1329"/>
      <c r="EVY37" s="1329"/>
      <c r="EVZ37" s="1329"/>
      <c r="EWA37" s="1329"/>
      <c r="EWB37" s="1329"/>
      <c r="EWC37" s="1329"/>
      <c r="EWD37" s="1329"/>
      <c r="EWE37" s="1329"/>
      <c r="EWF37" s="1329"/>
      <c r="EWG37" s="1329"/>
      <c r="EWH37" s="1329"/>
      <c r="EWI37" s="1329"/>
      <c r="EWJ37" s="1329"/>
      <c r="EWK37" s="1329"/>
      <c r="EWL37" s="1329"/>
      <c r="EWM37" s="1329"/>
      <c r="EWN37" s="1329"/>
      <c r="EWO37" s="1329"/>
      <c r="EWP37" s="1329"/>
      <c r="EWQ37" s="1329"/>
      <c r="EWR37" s="1329"/>
      <c r="EWS37" s="1329"/>
      <c r="EWT37" s="1329"/>
      <c r="EWU37" s="1329"/>
      <c r="EWV37" s="1329"/>
      <c r="EWW37" s="1329"/>
      <c r="EWX37" s="1329"/>
      <c r="EWY37" s="1329"/>
      <c r="EWZ37" s="1329"/>
      <c r="EXA37" s="1329"/>
      <c r="EXB37" s="1329"/>
      <c r="EXC37" s="1329"/>
      <c r="EXD37" s="1329"/>
      <c r="EXE37" s="1329"/>
      <c r="EXF37" s="1329"/>
      <c r="EXG37" s="1329"/>
      <c r="EXH37" s="1329"/>
      <c r="EXI37" s="1329"/>
      <c r="EXJ37" s="1329"/>
      <c r="EXK37" s="1329"/>
      <c r="EXL37" s="1329"/>
      <c r="EXM37" s="1329"/>
      <c r="EXN37" s="1329"/>
      <c r="EXO37" s="1329"/>
      <c r="EXP37" s="1329"/>
      <c r="EXQ37" s="1329"/>
      <c r="EXR37" s="1329"/>
      <c r="EXS37" s="1329"/>
      <c r="EXT37" s="1329"/>
      <c r="EXU37" s="1329"/>
      <c r="EXV37" s="1329"/>
      <c r="EXW37" s="1329"/>
      <c r="EXX37" s="1329"/>
      <c r="EXY37" s="1329"/>
      <c r="EXZ37" s="1329"/>
      <c r="EYA37" s="1329"/>
      <c r="EYB37" s="1329"/>
      <c r="EYC37" s="1329"/>
      <c r="EYD37" s="1329"/>
      <c r="EYE37" s="1329"/>
      <c r="EYF37" s="1329"/>
      <c r="EYG37" s="1329"/>
      <c r="EYH37" s="1329"/>
      <c r="EYI37" s="1329"/>
      <c r="EYJ37" s="1329"/>
      <c r="EYK37" s="1329"/>
      <c r="EYL37" s="1329"/>
      <c r="EYM37" s="1329"/>
      <c r="EYN37" s="1329"/>
      <c r="EYO37" s="1329"/>
      <c r="EYP37" s="1329"/>
      <c r="EYQ37" s="1329"/>
      <c r="EYR37" s="1329"/>
      <c r="EYS37" s="1329"/>
      <c r="EYT37" s="1329"/>
      <c r="EYU37" s="1329"/>
      <c r="EYV37" s="1329"/>
      <c r="EYW37" s="1329"/>
      <c r="EYX37" s="1329"/>
      <c r="EYY37" s="1329"/>
      <c r="EYZ37" s="1329"/>
      <c r="EZA37" s="1329"/>
      <c r="EZB37" s="1329"/>
      <c r="EZC37" s="1329"/>
      <c r="EZD37" s="1329"/>
      <c r="EZE37" s="1329"/>
      <c r="EZF37" s="1329"/>
      <c r="EZG37" s="1329"/>
      <c r="EZH37" s="1329"/>
      <c r="EZI37" s="1329"/>
      <c r="EZJ37" s="1329"/>
      <c r="EZK37" s="1329"/>
      <c r="EZL37" s="1329"/>
      <c r="EZM37" s="1329"/>
      <c r="EZN37" s="1329"/>
      <c r="EZO37" s="1329"/>
      <c r="EZP37" s="1329"/>
      <c r="EZQ37" s="1329"/>
      <c r="EZR37" s="1329"/>
      <c r="EZS37" s="1329"/>
      <c r="EZT37" s="1329"/>
      <c r="EZU37" s="1329"/>
      <c r="EZV37" s="1329"/>
      <c r="EZW37" s="1329"/>
      <c r="EZX37" s="1329"/>
      <c r="EZY37" s="1329"/>
      <c r="EZZ37" s="1329"/>
      <c r="FAA37" s="1329"/>
      <c r="FAB37" s="1329"/>
      <c r="FAC37" s="1329"/>
      <c r="FAD37" s="1329"/>
      <c r="FAE37" s="1329"/>
      <c r="FAF37" s="1329"/>
      <c r="FAG37" s="1329"/>
      <c r="FAH37" s="1329"/>
      <c r="FAI37" s="1329"/>
      <c r="FAJ37" s="1329"/>
      <c r="FAK37" s="1329"/>
      <c r="FAL37" s="1329"/>
      <c r="FAM37" s="1329"/>
      <c r="FAN37" s="1329"/>
      <c r="FAO37" s="1329"/>
      <c r="FAP37" s="1329"/>
      <c r="FAQ37" s="1329"/>
      <c r="FAR37" s="1329"/>
      <c r="FAS37" s="1329"/>
      <c r="FAT37" s="1329"/>
      <c r="FAU37" s="1329"/>
      <c r="FAV37" s="1329"/>
      <c r="FAW37" s="1329"/>
      <c r="FAX37" s="1329"/>
      <c r="FAY37" s="1329"/>
      <c r="FAZ37" s="1329"/>
      <c r="FBA37" s="1329"/>
      <c r="FBB37" s="1329"/>
      <c r="FBC37" s="1329"/>
      <c r="FBD37" s="1329"/>
      <c r="FBE37" s="1329"/>
      <c r="FBF37" s="1329"/>
      <c r="FBG37" s="1329"/>
      <c r="FBH37" s="1329"/>
      <c r="FBI37" s="1329"/>
      <c r="FBJ37" s="1329"/>
      <c r="FBK37" s="1329"/>
      <c r="FBL37" s="1329"/>
      <c r="FBM37" s="1329"/>
      <c r="FBN37" s="1329"/>
      <c r="FBO37" s="1329"/>
      <c r="FBP37" s="1329"/>
      <c r="FBQ37" s="1329"/>
      <c r="FBR37" s="1329"/>
      <c r="FBS37" s="1329"/>
      <c r="FBT37" s="1329"/>
      <c r="FBU37" s="1329"/>
      <c r="FBV37" s="1329"/>
      <c r="FBW37" s="1329"/>
      <c r="FBX37" s="1329"/>
      <c r="FBY37" s="1329"/>
      <c r="FBZ37" s="1329"/>
      <c r="FCA37" s="1329"/>
      <c r="FCB37" s="1329"/>
      <c r="FCC37" s="1329"/>
      <c r="FCD37" s="1329"/>
      <c r="FCE37" s="1329"/>
      <c r="FCF37" s="1329"/>
      <c r="FCG37" s="1329"/>
      <c r="FCH37" s="1329"/>
      <c r="FCI37" s="1329"/>
      <c r="FCJ37" s="1329"/>
      <c r="FCK37" s="1329"/>
      <c r="FCL37" s="1329"/>
      <c r="FCM37" s="1329"/>
      <c r="FCN37" s="1329"/>
      <c r="FCO37" s="1329"/>
      <c r="FCP37" s="1329"/>
      <c r="FCQ37" s="1329"/>
      <c r="FCR37" s="1329"/>
      <c r="FCS37" s="1329"/>
      <c r="FCT37" s="1329"/>
      <c r="FCU37" s="1329"/>
      <c r="FCV37" s="1329"/>
      <c r="FCW37" s="1329"/>
      <c r="FCX37" s="1329"/>
      <c r="FCY37" s="1329"/>
      <c r="FCZ37" s="1329"/>
      <c r="FDA37" s="1329"/>
      <c r="FDB37" s="1329"/>
      <c r="FDC37" s="1329"/>
      <c r="FDD37" s="1329"/>
      <c r="FDE37" s="1329"/>
      <c r="FDF37" s="1329"/>
      <c r="FDG37" s="1329"/>
      <c r="FDH37" s="1329"/>
      <c r="FDI37" s="1329"/>
      <c r="FDJ37" s="1329"/>
      <c r="FDK37" s="1329"/>
      <c r="FDL37" s="1329"/>
      <c r="FDM37" s="1329"/>
      <c r="FDN37" s="1329"/>
      <c r="FDO37" s="1329"/>
      <c r="FDP37" s="1329"/>
      <c r="FDQ37" s="1329"/>
      <c r="FDR37" s="1329"/>
      <c r="FDS37" s="1329"/>
      <c r="FDT37" s="1329"/>
      <c r="FDU37" s="1329"/>
      <c r="FDV37" s="1329"/>
      <c r="FDW37" s="1329"/>
      <c r="FDX37" s="1329"/>
      <c r="FDY37" s="1329"/>
      <c r="FDZ37" s="1329"/>
      <c r="FEA37" s="1329"/>
      <c r="FEB37" s="1329"/>
      <c r="FEC37" s="1329"/>
      <c r="FED37" s="1329"/>
      <c r="FEE37" s="1329"/>
      <c r="FEF37" s="1329"/>
      <c r="FEG37" s="1329"/>
      <c r="FEH37" s="1329"/>
      <c r="FEI37" s="1329"/>
      <c r="FEJ37" s="1329"/>
      <c r="FEK37" s="1329"/>
      <c r="FEL37" s="1329"/>
      <c r="FEM37" s="1329"/>
      <c r="FEN37" s="1329"/>
      <c r="FEO37" s="1329"/>
      <c r="FEP37" s="1329"/>
      <c r="FEQ37" s="1329"/>
      <c r="FER37" s="1329"/>
      <c r="FES37" s="1329"/>
      <c r="FET37" s="1329"/>
      <c r="FEU37" s="1329"/>
      <c r="FEV37" s="1329"/>
      <c r="FEW37" s="1329"/>
      <c r="FEX37" s="1329"/>
      <c r="FEY37" s="1329"/>
      <c r="FEZ37" s="1329"/>
      <c r="FFA37" s="1329"/>
      <c r="FFB37" s="1329"/>
      <c r="FFC37" s="1329"/>
      <c r="FFD37" s="1329"/>
      <c r="FFE37" s="1329"/>
      <c r="FFF37" s="1329"/>
      <c r="FFG37" s="1329"/>
      <c r="FFH37" s="1329"/>
      <c r="FFI37" s="1329"/>
      <c r="FFJ37" s="1329"/>
      <c r="FFK37" s="1329"/>
      <c r="FFL37" s="1329"/>
      <c r="FFM37" s="1329"/>
      <c r="FFN37" s="1329"/>
      <c r="FFO37" s="1329"/>
      <c r="FFP37" s="1329"/>
      <c r="FFQ37" s="1329"/>
      <c r="FFR37" s="1329"/>
      <c r="FFS37" s="1329"/>
      <c r="FFT37" s="1329"/>
      <c r="FFU37" s="1329"/>
      <c r="FFV37" s="1329"/>
      <c r="FFW37" s="1329"/>
      <c r="FFX37" s="1329"/>
      <c r="FFY37" s="1329"/>
      <c r="FFZ37" s="1329"/>
      <c r="FGA37" s="1329"/>
      <c r="FGB37" s="1329"/>
      <c r="FGC37" s="1329"/>
      <c r="FGD37" s="1329"/>
      <c r="FGE37" s="1329"/>
      <c r="FGF37" s="1329"/>
      <c r="FGG37" s="1329"/>
      <c r="FGH37" s="1329"/>
      <c r="FGI37" s="1329"/>
      <c r="FGJ37" s="1329"/>
      <c r="FGK37" s="1329"/>
      <c r="FGL37" s="1329"/>
      <c r="FGM37" s="1329"/>
      <c r="FGN37" s="1329"/>
      <c r="FGO37" s="1329"/>
      <c r="FGP37" s="1329"/>
      <c r="FGQ37" s="1329"/>
      <c r="FGR37" s="1329"/>
      <c r="FGS37" s="1329"/>
      <c r="FGT37" s="1329"/>
      <c r="FGU37" s="1329"/>
      <c r="FGV37" s="1329"/>
      <c r="FGW37" s="1329"/>
      <c r="FGX37" s="1329"/>
      <c r="FGY37" s="1329"/>
      <c r="FGZ37" s="1329"/>
      <c r="FHA37" s="1329"/>
      <c r="FHB37" s="1329"/>
      <c r="FHC37" s="1329"/>
      <c r="FHD37" s="1329"/>
      <c r="FHE37" s="1329"/>
      <c r="FHF37" s="1329"/>
      <c r="FHG37" s="1329"/>
      <c r="FHH37" s="1329"/>
      <c r="FHI37" s="1329"/>
      <c r="FHJ37" s="1329"/>
      <c r="FHK37" s="1329"/>
      <c r="FHL37" s="1329"/>
      <c r="FHM37" s="1329"/>
      <c r="FHN37" s="1329"/>
      <c r="FHO37" s="1329"/>
      <c r="FHP37" s="1329"/>
      <c r="FHQ37" s="1329"/>
      <c r="FHR37" s="1329"/>
      <c r="FHS37" s="1329"/>
      <c r="FHT37" s="1329"/>
      <c r="FHU37" s="1329"/>
      <c r="FHV37" s="1329"/>
      <c r="FHW37" s="1329"/>
      <c r="FHX37" s="1329"/>
      <c r="FHY37" s="1329"/>
      <c r="FHZ37" s="1329"/>
      <c r="FIA37" s="1329"/>
      <c r="FIB37" s="1329"/>
      <c r="FIC37" s="1329"/>
      <c r="FID37" s="1329"/>
      <c r="FIE37" s="1329"/>
      <c r="FIF37" s="1329"/>
      <c r="FIG37" s="1329"/>
      <c r="FIH37" s="1329"/>
      <c r="FII37" s="1329"/>
      <c r="FIJ37" s="1329"/>
      <c r="FIK37" s="1329"/>
      <c r="FIL37" s="1329"/>
      <c r="FIM37" s="1329"/>
      <c r="FIN37" s="1329"/>
      <c r="FIO37" s="1329"/>
      <c r="FIP37" s="1329"/>
      <c r="FIQ37" s="1329"/>
      <c r="FIR37" s="1329"/>
      <c r="FIS37" s="1329"/>
      <c r="FIT37" s="1329"/>
      <c r="FIU37" s="1329"/>
      <c r="FIV37" s="1329"/>
      <c r="FIW37" s="1329"/>
      <c r="FIX37" s="1329"/>
      <c r="FIY37" s="1329"/>
      <c r="FIZ37" s="1329"/>
      <c r="FJA37" s="1329"/>
      <c r="FJB37" s="1329"/>
      <c r="FJC37" s="1329"/>
      <c r="FJD37" s="1329"/>
      <c r="FJE37" s="1329"/>
      <c r="FJF37" s="1329"/>
      <c r="FJG37" s="1329"/>
      <c r="FJH37" s="1329"/>
      <c r="FJI37" s="1329"/>
      <c r="FJJ37" s="1329"/>
      <c r="FJK37" s="1329"/>
      <c r="FJL37" s="1329"/>
      <c r="FJM37" s="1329"/>
      <c r="FJN37" s="1329"/>
      <c r="FJO37" s="1329"/>
      <c r="FJP37" s="1329"/>
      <c r="FJQ37" s="1329"/>
      <c r="FJR37" s="1329"/>
      <c r="FJS37" s="1329"/>
      <c r="FJT37" s="1329"/>
      <c r="FJU37" s="1329"/>
      <c r="FJV37" s="1329"/>
      <c r="FJW37" s="1329"/>
      <c r="FJX37" s="1329"/>
      <c r="FJY37" s="1329"/>
      <c r="FJZ37" s="1329"/>
      <c r="FKA37" s="1329"/>
      <c r="FKB37" s="1329"/>
      <c r="FKC37" s="1329"/>
      <c r="FKD37" s="1329"/>
      <c r="FKE37" s="1329"/>
      <c r="FKF37" s="1329"/>
      <c r="FKG37" s="1329"/>
      <c r="FKH37" s="1329"/>
      <c r="FKI37" s="1329"/>
      <c r="FKJ37" s="1329"/>
      <c r="FKK37" s="1329"/>
      <c r="FKL37" s="1329"/>
      <c r="FKM37" s="1329"/>
      <c r="FKN37" s="1329"/>
      <c r="FKO37" s="1329"/>
      <c r="FKP37" s="1329"/>
      <c r="FKQ37" s="1329"/>
      <c r="FKR37" s="1329"/>
      <c r="FKS37" s="1329"/>
      <c r="FKT37" s="1329"/>
      <c r="FKU37" s="1329"/>
      <c r="FKV37" s="1329"/>
      <c r="FKW37" s="1329"/>
      <c r="FKX37" s="1329"/>
      <c r="FKY37" s="1329"/>
      <c r="FKZ37" s="1329"/>
      <c r="FLA37" s="1329"/>
      <c r="FLB37" s="1329"/>
      <c r="FLC37" s="1329"/>
      <c r="FLD37" s="1329"/>
      <c r="FLE37" s="1329"/>
      <c r="FLF37" s="1329"/>
      <c r="FLG37" s="1329"/>
      <c r="FLH37" s="1329"/>
      <c r="FLI37" s="1329"/>
      <c r="FLJ37" s="1329"/>
      <c r="FLK37" s="1329"/>
      <c r="FLL37" s="1329"/>
      <c r="FLM37" s="1329"/>
      <c r="FLN37" s="1329"/>
      <c r="FLO37" s="1329"/>
      <c r="FLP37" s="1329"/>
      <c r="FLQ37" s="1329"/>
      <c r="FLR37" s="1329"/>
      <c r="FLS37" s="1329"/>
      <c r="FLT37" s="1329"/>
      <c r="FLU37" s="1329"/>
      <c r="FLV37" s="1329"/>
      <c r="FLW37" s="1329"/>
      <c r="FLX37" s="1329"/>
      <c r="FLY37" s="1329"/>
      <c r="FLZ37" s="1329"/>
      <c r="FMA37" s="1329"/>
      <c r="FMB37" s="1329"/>
      <c r="FMC37" s="1329"/>
      <c r="FMD37" s="1329"/>
      <c r="FME37" s="1329"/>
      <c r="FMF37" s="1329"/>
      <c r="FMG37" s="1329"/>
      <c r="FMH37" s="1329"/>
      <c r="FMI37" s="1329"/>
      <c r="FMJ37" s="1329"/>
      <c r="FMK37" s="1329"/>
      <c r="FML37" s="1329"/>
      <c r="FMM37" s="1329"/>
      <c r="FMN37" s="1329"/>
      <c r="FMO37" s="1329"/>
      <c r="FMP37" s="1329"/>
      <c r="FMQ37" s="1329"/>
      <c r="FMR37" s="1329"/>
      <c r="FMS37" s="1329"/>
      <c r="FMT37" s="1329"/>
      <c r="FMU37" s="1329"/>
      <c r="FMV37" s="1329"/>
      <c r="FMW37" s="1329"/>
      <c r="FMX37" s="1329"/>
      <c r="FMY37" s="1329"/>
      <c r="FMZ37" s="1329"/>
      <c r="FNA37" s="1329"/>
      <c r="FNB37" s="1329"/>
      <c r="FNC37" s="1329"/>
      <c r="FND37" s="1329"/>
      <c r="FNE37" s="1329"/>
      <c r="FNF37" s="1329"/>
      <c r="FNG37" s="1329"/>
      <c r="FNH37" s="1329"/>
      <c r="FNI37" s="1329"/>
      <c r="FNJ37" s="1329"/>
      <c r="FNK37" s="1329"/>
      <c r="FNL37" s="1329"/>
      <c r="FNM37" s="1329"/>
      <c r="FNN37" s="1329"/>
      <c r="FNO37" s="1329"/>
      <c r="FNP37" s="1329"/>
      <c r="FNQ37" s="1329"/>
      <c r="FNR37" s="1329"/>
      <c r="FNS37" s="1329"/>
      <c r="FNT37" s="1329"/>
      <c r="FNU37" s="1329"/>
      <c r="FNV37" s="1329"/>
      <c r="FNW37" s="1329"/>
      <c r="FNX37" s="1329"/>
      <c r="FNY37" s="1329"/>
      <c r="FNZ37" s="1329"/>
      <c r="FOA37" s="1329"/>
      <c r="FOB37" s="1329"/>
      <c r="FOC37" s="1329"/>
      <c r="FOD37" s="1329"/>
      <c r="FOE37" s="1329"/>
      <c r="FOF37" s="1329"/>
      <c r="FOG37" s="1329"/>
      <c r="FOH37" s="1329"/>
      <c r="FOI37" s="1329"/>
      <c r="FOJ37" s="1329"/>
      <c r="FOK37" s="1329"/>
      <c r="FOL37" s="1329"/>
      <c r="FOM37" s="1329"/>
      <c r="FON37" s="1329"/>
      <c r="FOO37" s="1329"/>
      <c r="FOP37" s="1329"/>
      <c r="FOQ37" s="1329"/>
      <c r="FOR37" s="1329"/>
      <c r="FOS37" s="1329"/>
      <c r="FOT37" s="1329"/>
      <c r="FOU37" s="1329"/>
      <c r="FOV37" s="1329"/>
      <c r="FOW37" s="1329"/>
      <c r="FOX37" s="1329"/>
      <c r="FOY37" s="1329"/>
      <c r="FOZ37" s="1329"/>
      <c r="FPA37" s="1329"/>
      <c r="FPB37" s="1329"/>
      <c r="FPC37" s="1329"/>
      <c r="FPD37" s="1329"/>
      <c r="FPE37" s="1329"/>
      <c r="FPF37" s="1329"/>
      <c r="FPG37" s="1329"/>
      <c r="FPH37" s="1329"/>
      <c r="FPI37" s="1329"/>
      <c r="FPJ37" s="1329"/>
      <c r="FPK37" s="1329"/>
      <c r="FPL37" s="1329"/>
      <c r="FPM37" s="1329"/>
      <c r="FPN37" s="1329"/>
      <c r="FPO37" s="1329"/>
      <c r="FPP37" s="1329"/>
      <c r="FPQ37" s="1329"/>
      <c r="FPR37" s="1329"/>
      <c r="FPS37" s="1329"/>
      <c r="FPT37" s="1329"/>
      <c r="FPU37" s="1329"/>
      <c r="FPV37" s="1329"/>
      <c r="FPW37" s="1329"/>
      <c r="FPX37" s="1329"/>
      <c r="FPY37" s="1329"/>
      <c r="FPZ37" s="1329"/>
      <c r="FQA37" s="1329"/>
      <c r="FQB37" s="1329"/>
      <c r="FQC37" s="1329"/>
      <c r="FQD37" s="1329"/>
      <c r="FQE37" s="1329"/>
      <c r="FQF37" s="1329"/>
      <c r="FQG37" s="1329"/>
      <c r="FQH37" s="1329"/>
      <c r="FQI37" s="1329"/>
      <c r="FQJ37" s="1329"/>
      <c r="FQK37" s="1329"/>
      <c r="FQL37" s="1329"/>
      <c r="FQM37" s="1329"/>
      <c r="FQN37" s="1329"/>
      <c r="FQO37" s="1329"/>
      <c r="FQP37" s="1329"/>
      <c r="FQQ37" s="1329"/>
      <c r="FQR37" s="1329"/>
      <c r="FQS37" s="1329"/>
      <c r="FQT37" s="1329"/>
      <c r="FQU37" s="1329"/>
      <c r="FQV37" s="1329"/>
      <c r="FQW37" s="1329"/>
      <c r="FQX37" s="1329"/>
      <c r="FQY37" s="1329"/>
      <c r="FQZ37" s="1329"/>
      <c r="FRA37" s="1329"/>
      <c r="FRB37" s="1329"/>
      <c r="FRC37" s="1329"/>
      <c r="FRD37" s="1329"/>
      <c r="FRE37" s="1329"/>
      <c r="FRF37" s="1329"/>
      <c r="FRG37" s="1329"/>
      <c r="FRH37" s="1329"/>
      <c r="FRI37" s="1329"/>
      <c r="FRJ37" s="1329"/>
      <c r="FRK37" s="1329"/>
      <c r="FRL37" s="1329"/>
      <c r="FRM37" s="1329"/>
      <c r="FRN37" s="1329"/>
      <c r="FRO37" s="1329"/>
      <c r="FRP37" s="1329"/>
      <c r="FRQ37" s="1329"/>
      <c r="FRR37" s="1329"/>
      <c r="FRS37" s="1329"/>
      <c r="FRT37" s="1329"/>
      <c r="FRU37" s="1329"/>
      <c r="FRV37" s="1329"/>
      <c r="FRW37" s="1329"/>
      <c r="FRX37" s="1329"/>
      <c r="FRY37" s="1329"/>
      <c r="FRZ37" s="1329"/>
      <c r="FSA37" s="1329"/>
      <c r="FSB37" s="1329"/>
      <c r="FSC37" s="1329"/>
      <c r="FSD37" s="1329"/>
      <c r="FSE37" s="1329"/>
      <c r="FSF37" s="1329"/>
      <c r="FSG37" s="1329"/>
      <c r="FSH37" s="1329"/>
      <c r="FSI37" s="1329"/>
      <c r="FSJ37" s="1329"/>
      <c r="FSK37" s="1329"/>
      <c r="FSL37" s="1329"/>
      <c r="FSM37" s="1329"/>
      <c r="FSN37" s="1329"/>
      <c r="FSO37" s="1329"/>
      <c r="FSP37" s="1329"/>
      <c r="FSQ37" s="1329"/>
      <c r="FSR37" s="1329"/>
      <c r="FSS37" s="1329"/>
      <c r="FST37" s="1329"/>
      <c r="FSU37" s="1329"/>
      <c r="FSV37" s="1329"/>
      <c r="FSW37" s="1329"/>
      <c r="FSX37" s="1329"/>
      <c r="FSY37" s="1329"/>
      <c r="FSZ37" s="1329"/>
      <c r="FTA37" s="1329"/>
      <c r="FTB37" s="1329"/>
      <c r="FTC37" s="1329"/>
      <c r="FTD37" s="1329"/>
      <c r="FTE37" s="1329"/>
      <c r="FTF37" s="1329"/>
      <c r="FTG37" s="1329"/>
      <c r="FTH37" s="1329"/>
      <c r="FTI37" s="1329"/>
      <c r="FTJ37" s="1329"/>
      <c r="FTK37" s="1329"/>
      <c r="FTL37" s="1329"/>
      <c r="FTM37" s="1329"/>
      <c r="FTN37" s="1329"/>
      <c r="FTO37" s="1329"/>
      <c r="FTP37" s="1329"/>
      <c r="FTQ37" s="1329"/>
      <c r="FTR37" s="1329"/>
      <c r="FTS37" s="1329"/>
      <c r="FTT37" s="1329"/>
      <c r="FTU37" s="1329"/>
      <c r="FTV37" s="1329"/>
      <c r="FTW37" s="1329"/>
      <c r="FTX37" s="1329"/>
      <c r="FTY37" s="1329"/>
      <c r="FTZ37" s="1329"/>
      <c r="FUA37" s="1329"/>
      <c r="FUB37" s="1329"/>
      <c r="FUC37" s="1329"/>
      <c r="FUD37" s="1329"/>
      <c r="FUE37" s="1329"/>
      <c r="FUF37" s="1329"/>
      <c r="FUG37" s="1329"/>
      <c r="FUH37" s="1329"/>
      <c r="FUI37" s="1329"/>
      <c r="FUJ37" s="1329"/>
      <c r="FUK37" s="1329"/>
      <c r="FUL37" s="1329"/>
      <c r="FUM37" s="1329"/>
      <c r="FUN37" s="1329"/>
      <c r="FUO37" s="1329"/>
      <c r="FUP37" s="1329"/>
      <c r="FUQ37" s="1329"/>
      <c r="FUR37" s="1329"/>
      <c r="FUS37" s="1329"/>
      <c r="FUT37" s="1329"/>
      <c r="FUU37" s="1329"/>
      <c r="FUV37" s="1329"/>
      <c r="FUW37" s="1329"/>
      <c r="FUX37" s="1329"/>
      <c r="FUY37" s="1329"/>
      <c r="FUZ37" s="1329"/>
      <c r="FVA37" s="1329"/>
      <c r="FVB37" s="1329"/>
      <c r="FVC37" s="1329"/>
      <c r="FVD37" s="1329"/>
      <c r="FVE37" s="1329"/>
      <c r="FVF37" s="1329"/>
      <c r="FVG37" s="1329"/>
      <c r="FVH37" s="1329"/>
      <c r="FVI37" s="1329"/>
      <c r="FVJ37" s="1329"/>
      <c r="FVK37" s="1329"/>
      <c r="FVL37" s="1329"/>
      <c r="FVM37" s="1329"/>
      <c r="FVN37" s="1329"/>
      <c r="FVO37" s="1329"/>
      <c r="FVP37" s="1329"/>
      <c r="FVQ37" s="1329"/>
      <c r="FVR37" s="1329"/>
      <c r="FVS37" s="1329"/>
      <c r="FVT37" s="1329"/>
      <c r="FVU37" s="1329"/>
      <c r="FVV37" s="1329"/>
      <c r="FVW37" s="1329"/>
      <c r="FVX37" s="1329"/>
      <c r="FVY37" s="1329"/>
      <c r="FVZ37" s="1329"/>
      <c r="FWA37" s="1329"/>
      <c r="FWB37" s="1329"/>
      <c r="FWC37" s="1329"/>
      <c r="FWD37" s="1329"/>
      <c r="FWE37" s="1329"/>
      <c r="FWF37" s="1329"/>
      <c r="FWG37" s="1329"/>
      <c r="FWH37" s="1329"/>
      <c r="FWI37" s="1329"/>
      <c r="FWJ37" s="1329"/>
      <c r="FWK37" s="1329"/>
      <c r="FWL37" s="1329"/>
      <c r="FWM37" s="1329"/>
      <c r="FWN37" s="1329"/>
      <c r="FWO37" s="1329"/>
      <c r="FWP37" s="1329"/>
      <c r="FWQ37" s="1329"/>
      <c r="FWR37" s="1329"/>
      <c r="FWS37" s="1329"/>
      <c r="FWT37" s="1329"/>
      <c r="FWU37" s="1329"/>
      <c r="FWV37" s="1329"/>
      <c r="FWW37" s="1329"/>
      <c r="FWX37" s="1329"/>
      <c r="FWY37" s="1329"/>
      <c r="FWZ37" s="1329"/>
      <c r="FXA37" s="1329"/>
      <c r="FXB37" s="1329"/>
      <c r="FXC37" s="1329"/>
      <c r="FXD37" s="1329"/>
      <c r="FXE37" s="1329"/>
      <c r="FXF37" s="1329"/>
      <c r="FXG37" s="1329"/>
      <c r="FXH37" s="1329"/>
      <c r="FXI37" s="1329"/>
      <c r="FXJ37" s="1329"/>
      <c r="FXK37" s="1329"/>
      <c r="FXL37" s="1329"/>
      <c r="FXM37" s="1329"/>
      <c r="FXN37" s="1329"/>
      <c r="FXO37" s="1329"/>
      <c r="FXP37" s="1329"/>
      <c r="FXQ37" s="1329"/>
      <c r="FXR37" s="1329"/>
      <c r="FXS37" s="1329"/>
      <c r="FXT37" s="1329"/>
      <c r="FXU37" s="1329"/>
      <c r="FXV37" s="1329"/>
      <c r="FXW37" s="1329"/>
      <c r="FXX37" s="1329"/>
      <c r="FXY37" s="1329"/>
      <c r="FXZ37" s="1329"/>
      <c r="FYA37" s="1329"/>
      <c r="FYB37" s="1329"/>
      <c r="FYC37" s="1329"/>
      <c r="FYD37" s="1329"/>
      <c r="FYE37" s="1329"/>
      <c r="FYF37" s="1329"/>
      <c r="FYG37" s="1329"/>
      <c r="FYH37" s="1329"/>
      <c r="FYI37" s="1329"/>
      <c r="FYJ37" s="1329"/>
      <c r="FYK37" s="1329"/>
      <c r="FYL37" s="1329"/>
      <c r="FYM37" s="1329"/>
      <c r="FYN37" s="1329"/>
      <c r="FYO37" s="1329"/>
      <c r="FYP37" s="1329"/>
      <c r="FYQ37" s="1329"/>
      <c r="FYR37" s="1329"/>
      <c r="FYS37" s="1329"/>
      <c r="FYT37" s="1329"/>
      <c r="FYU37" s="1329"/>
      <c r="FYV37" s="1329"/>
      <c r="FYW37" s="1329"/>
      <c r="FYX37" s="1329"/>
      <c r="FYY37" s="1329"/>
      <c r="FYZ37" s="1329"/>
      <c r="FZA37" s="1329"/>
      <c r="FZB37" s="1329"/>
      <c r="FZC37" s="1329"/>
      <c r="FZD37" s="1329"/>
      <c r="FZE37" s="1329"/>
      <c r="FZF37" s="1329"/>
      <c r="FZG37" s="1329"/>
      <c r="FZH37" s="1329"/>
      <c r="FZI37" s="1329"/>
      <c r="FZJ37" s="1329"/>
      <c r="FZK37" s="1329"/>
      <c r="FZL37" s="1329"/>
      <c r="FZM37" s="1329"/>
      <c r="FZN37" s="1329"/>
      <c r="FZO37" s="1329"/>
      <c r="FZP37" s="1329"/>
      <c r="FZQ37" s="1329"/>
      <c r="FZR37" s="1329"/>
      <c r="FZS37" s="1329"/>
      <c r="FZT37" s="1329"/>
      <c r="FZU37" s="1329"/>
      <c r="FZV37" s="1329"/>
      <c r="FZW37" s="1329"/>
      <c r="FZX37" s="1329"/>
      <c r="FZY37" s="1329"/>
      <c r="FZZ37" s="1329"/>
      <c r="GAA37" s="1329"/>
      <c r="GAB37" s="1329"/>
      <c r="GAC37" s="1329"/>
      <c r="GAD37" s="1329"/>
      <c r="GAE37" s="1329"/>
      <c r="GAF37" s="1329"/>
      <c r="GAG37" s="1329"/>
      <c r="GAH37" s="1329"/>
      <c r="GAI37" s="1329"/>
      <c r="GAJ37" s="1329"/>
      <c r="GAK37" s="1329"/>
      <c r="GAL37" s="1329"/>
      <c r="GAM37" s="1329"/>
      <c r="GAN37" s="1329"/>
      <c r="GAO37" s="1329"/>
      <c r="GAP37" s="1329"/>
      <c r="GAQ37" s="1329"/>
      <c r="GAR37" s="1329"/>
      <c r="GAS37" s="1329"/>
      <c r="GAT37" s="1329"/>
      <c r="GAU37" s="1329"/>
      <c r="GAV37" s="1329"/>
      <c r="GAW37" s="1329"/>
      <c r="GAX37" s="1329"/>
      <c r="GAY37" s="1329"/>
      <c r="GAZ37" s="1329"/>
      <c r="GBA37" s="1329"/>
      <c r="GBB37" s="1329"/>
      <c r="GBC37" s="1329"/>
      <c r="GBD37" s="1329"/>
      <c r="GBE37" s="1329"/>
      <c r="GBF37" s="1329"/>
      <c r="GBG37" s="1329"/>
      <c r="GBH37" s="1329"/>
      <c r="GBI37" s="1329"/>
      <c r="GBJ37" s="1329"/>
      <c r="GBK37" s="1329"/>
      <c r="GBL37" s="1329"/>
      <c r="GBM37" s="1329"/>
      <c r="GBN37" s="1329"/>
      <c r="GBO37" s="1329"/>
      <c r="GBP37" s="1329"/>
      <c r="GBQ37" s="1329"/>
      <c r="GBR37" s="1329"/>
      <c r="GBS37" s="1329"/>
      <c r="GBT37" s="1329"/>
      <c r="GBU37" s="1329"/>
      <c r="GBV37" s="1329"/>
      <c r="GBW37" s="1329"/>
      <c r="GBX37" s="1329"/>
      <c r="GBY37" s="1329"/>
      <c r="GBZ37" s="1329"/>
      <c r="GCA37" s="1329"/>
      <c r="GCB37" s="1329"/>
      <c r="GCC37" s="1329"/>
      <c r="GCD37" s="1329"/>
      <c r="GCE37" s="1329"/>
      <c r="GCF37" s="1329"/>
      <c r="GCG37" s="1329"/>
      <c r="GCH37" s="1329"/>
      <c r="GCI37" s="1329"/>
      <c r="GCJ37" s="1329"/>
      <c r="GCK37" s="1329"/>
      <c r="GCL37" s="1329"/>
      <c r="GCM37" s="1329"/>
      <c r="GCN37" s="1329"/>
      <c r="GCO37" s="1329"/>
      <c r="GCP37" s="1329"/>
      <c r="GCQ37" s="1329"/>
      <c r="GCR37" s="1329"/>
      <c r="GCS37" s="1329"/>
      <c r="GCT37" s="1329"/>
      <c r="GCU37" s="1329"/>
      <c r="GCV37" s="1329"/>
      <c r="GCW37" s="1329"/>
      <c r="GCX37" s="1329"/>
      <c r="GCY37" s="1329"/>
      <c r="GCZ37" s="1329"/>
      <c r="GDA37" s="1329"/>
      <c r="GDB37" s="1329"/>
      <c r="GDC37" s="1329"/>
      <c r="GDD37" s="1329"/>
      <c r="GDE37" s="1329"/>
      <c r="GDF37" s="1329"/>
      <c r="GDG37" s="1329"/>
      <c r="GDH37" s="1329"/>
      <c r="GDI37" s="1329"/>
      <c r="GDJ37" s="1329"/>
      <c r="GDK37" s="1329"/>
      <c r="GDL37" s="1329"/>
      <c r="GDM37" s="1329"/>
      <c r="GDN37" s="1329"/>
      <c r="GDO37" s="1329"/>
      <c r="GDP37" s="1329"/>
      <c r="GDQ37" s="1329"/>
      <c r="GDR37" s="1329"/>
      <c r="GDS37" s="1329"/>
      <c r="GDT37" s="1329"/>
      <c r="GDU37" s="1329"/>
      <c r="GDV37" s="1329"/>
      <c r="GDW37" s="1329"/>
      <c r="GDX37" s="1329"/>
      <c r="GDY37" s="1329"/>
      <c r="GDZ37" s="1329"/>
      <c r="GEA37" s="1329"/>
      <c r="GEB37" s="1329"/>
      <c r="GEC37" s="1329"/>
      <c r="GED37" s="1329"/>
      <c r="GEE37" s="1329"/>
      <c r="GEF37" s="1329"/>
      <c r="GEG37" s="1329"/>
      <c r="GEH37" s="1329"/>
      <c r="GEI37" s="1329"/>
      <c r="GEJ37" s="1329"/>
      <c r="GEK37" s="1329"/>
      <c r="GEL37" s="1329"/>
      <c r="GEM37" s="1329"/>
      <c r="GEN37" s="1329"/>
      <c r="GEO37" s="1329"/>
      <c r="GEP37" s="1329"/>
      <c r="GEQ37" s="1329"/>
      <c r="GER37" s="1329"/>
      <c r="GES37" s="1329"/>
      <c r="GET37" s="1329"/>
      <c r="GEU37" s="1329"/>
      <c r="GEV37" s="1329"/>
      <c r="GEW37" s="1329"/>
      <c r="GEX37" s="1329"/>
      <c r="GEY37" s="1329"/>
      <c r="GEZ37" s="1329"/>
      <c r="GFA37" s="1329"/>
      <c r="GFB37" s="1329"/>
      <c r="GFC37" s="1329"/>
      <c r="GFD37" s="1329"/>
      <c r="GFE37" s="1329"/>
      <c r="GFF37" s="1329"/>
      <c r="GFG37" s="1329"/>
      <c r="GFH37" s="1329"/>
      <c r="GFI37" s="1329"/>
      <c r="GFJ37" s="1329"/>
      <c r="GFK37" s="1329"/>
      <c r="GFL37" s="1329"/>
      <c r="GFM37" s="1329"/>
      <c r="GFN37" s="1329"/>
      <c r="GFO37" s="1329"/>
      <c r="GFP37" s="1329"/>
      <c r="GFQ37" s="1329"/>
      <c r="GFR37" s="1329"/>
      <c r="GFS37" s="1329"/>
      <c r="GFT37" s="1329"/>
      <c r="GFU37" s="1329"/>
      <c r="GFV37" s="1329"/>
      <c r="GFW37" s="1329"/>
      <c r="GFX37" s="1329"/>
      <c r="GFY37" s="1329"/>
      <c r="GFZ37" s="1329"/>
      <c r="GGA37" s="1329"/>
      <c r="GGB37" s="1329"/>
      <c r="GGC37" s="1329"/>
      <c r="GGD37" s="1329"/>
      <c r="GGE37" s="1329"/>
      <c r="GGF37" s="1329"/>
      <c r="GGG37" s="1329"/>
      <c r="GGH37" s="1329"/>
      <c r="GGI37" s="1329"/>
      <c r="GGJ37" s="1329"/>
      <c r="GGK37" s="1329"/>
      <c r="GGL37" s="1329"/>
      <c r="GGM37" s="1329"/>
      <c r="GGN37" s="1329"/>
      <c r="GGO37" s="1329"/>
      <c r="GGP37" s="1329"/>
      <c r="GGQ37" s="1329"/>
      <c r="GGR37" s="1329"/>
      <c r="GGS37" s="1329"/>
      <c r="GGT37" s="1329"/>
      <c r="GGU37" s="1329"/>
      <c r="GGV37" s="1329"/>
      <c r="GGW37" s="1329"/>
      <c r="GGX37" s="1329"/>
      <c r="GGY37" s="1329"/>
      <c r="GGZ37" s="1329"/>
      <c r="GHA37" s="1329"/>
      <c r="GHB37" s="1329"/>
      <c r="GHC37" s="1329"/>
      <c r="GHD37" s="1329"/>
      <c r="GHE37" s="1329"/>
      <c r="GHF37" s="1329"/>
      <c r="GHG37" s="1329"/>
      <c r="GHH37" s="1329"/>
      <c r="GHI37" s="1329"/>
      <c r="GHJ37" s="1329"/>
      <c r="GHK37" s="1329"/>
      <c r="GHL37" s="1329"/>
      <c r="GHM37" s="1329"/>
      <c r="GHN37" s="1329"/>
      <c r="GHO37" s="1329"/>
      <c r="GHP37" s="1329"/>
      <c r="GHQ37" s="1329"/>
      <c r="GHR37" s="1329"/>
      <c r="GHS37" s="1329"/>
      <c r="GHT37" s="1329"/>
      <c r="GHU37" s="1329"/>
      <c r="GHV37" s="1329"/>
      <c r="GHW37" s="1329"/>
      <c r="GHX37" s="1329"/>
      <c r="GHY37" s="1329"/>
      <c r="GHZ37" s="1329"/>
      <c r="GIA37" s="1329"/>
      <c r="GIB37" s="1329"/>
      <c r="GIC37" s="1329"/>
      <c r="GID37" s="1329"/>
      <c r="GIE37" s="1329"/>
      <c r="GIF37" s="1329"/>
      <c r="GIG37" s="1329"/>
      <c r="GIH37" s="1329"/>
      <c r="GII37" s="1329"/>
      <c r="GIJ37" s="1329"/>
      <c r="GIK37" s="1329"/>
      <c r="GIL37" s="1329"/>
      <c r="GIM37" s="1329"/>
      <c r="GIN37" s="1329"/>
      <c r="GIO37" s="1329"/>
      <c r="GIP37" s="1329"/>
      <c r="GIQ37" s="1329"/>
      <c r="GIR37" s="1329"/>
      <c r="GIS37" s="1329"/>
      <c r="GIT37" s="1329"/>
      <c r="GIU37" s="1329"/>
      <c r="GIV37" s="1329"/>
      <c r="GIW37" s="1329"/>
      <c r="GIX37" s="1329"/>
      <c r="GIY37" s="1329"/>
      <c r="GIZ37" s="1329"/>
      <c r="GJA37" s="1329"/>
      <c r="GJB37" s="1329"/>
      <c r="GJC37" s="1329"/>
      <c r="GJD37" s="1329"/>
      <c r="GJE37" s="1329"/>
      <c r="GJF37" s="1329"/>
      <c r="GJG37" s="1329"/>
      <c r="GJH37" s="1329"/>
      <c r="GJI37" s="1329"/>
      <c r="GJJ37" s="1329"/>
      <c r="GJK37" s="1329"/>
      <c r="GJL37" s="1329"/>
      <c r="GJM37" s="1329"/>
      <c r="GJN37" s="1329"/>
      <c r="GJO37" s="1329"/>
      <c r="GJP37" s="1329"/>
      <c r="GJQ37" s="1329"/>
      <c r="GJR37" s="1329"/>
      <c r="GJS37" s="1329"/>
      <c r="GJT37" s="1329"/>
      <c r="GJU37" s="1329"/>
      <c r="GJV37" s="1329"/>
      <c r="GJW37" s="1329"/>
      <c r="GJX37" s="1329"/>
      <c r="GJY37" s="1329"/>
      <c r="GJZ37" s="1329"/>
      <c r="GKA37" s="1329"/>
      <c r="GKB37" s="1329"/>
      <c r="GKC37" s="1329"/>
      <c r="GKD37" s="1329"/>
      <c r="GKE37" s="1329"/>
      <c r="GKF37" s="1329"/>
      <c r="GKG37" s="1329"/>
      <c r="GKH37" s="1329"/>
      <c r="GKI37" s="1329"/>
      <c r="GKJ37" s="1329"/>
      <c r="GKK37" s="1329"/>
      <c r="GKL37" s="1329"/>
      <c r="GKM37" s="1329"/>
      <c r="GKN37" s="1329"/>
      <c r="GKO37" s="1329"/>
      <c r="GKP37" s="1329"/>
      <c r="GKQ37" s="1329"/>
      <c r="GKR37" s="1329"/>
      <c r="GKS37" s="1329"/>
      <c r="GKT37" s="1329"/>
      <c r="GKU37" s="1329"/>
      <c r="GKV37" s="1329"/>
      <c r="GKW37" s="1329"/>
      <c r="GKX37" s="1329"/>
      <c r="GKY37" s="1329"/>
      <c r="GKZ37" s="1329"/>
      <c r="GLA37" s="1329"/>
      <c r="GLB37" s="1329"/>
      <c r="GLC37" s="1329"/>
      <c r="GLD37" s="1329"/>
      <c r="GLE37" s="1329"/>
      <c r="GLF37" s="1329"/>
      <c r="GLG37" s="1329"/>
      <c r="GLH37" s="1329"/>
      <c r="GLI37" s="1329"/>
      <c r="GLJ37" s="1329"/>
      <c r="GLK37" s="1329"/>
      <c r="GLL37" s="1329"/>
      <c r="GLM37" s="1329"/>
      <c r="GLN37" s="1329"/>
      <c r="GLO37" s="1329"/>
      <c r="GLP37" s="1329"/>
      <c r="GLQ37" s="1329"/>
      <c r="GLR37" s="1329"/>
      <c r="GLS37" s="1329"/>
      <c r="GLT37" s="1329"/>
      <c r="GLU37" s="1329"/>
      <c r="GLV37" s="1329"/>
      <c r="GLW37" s="1329"/>
      <c r="GLX37" s="1329"/>
      <c r="GLY37" s="1329"/>
      <c r="GLZ37" s="1329"/>
      <c r="GMA37" s="1329"/>
      <c r="GMB37" s="1329"/>
      <c r="GMC37" s="1329"/>
      <c r="GMD37" s="1329"/>
      <c r="GME37" s="1329"/>
      <c r="GMF37" s="1329"/>
      <c r="GMG37" s="1329"/>
      <c r="GMH37" s="1329"/>
      <c r="GMI37" s="1329"/>
      <c r="GMJ37" s="1329"/>
      <c r="GMK37" s="1329"/>
      <c r="GML37" s="1329"/>
      <c r="GMM37" s="1329"/>
      <c r="GMN37" s="1329"/>
      <c r="GMO37" s="1329"/>
      <c r="GMP37" s="1329"/>
      <c r="GMQ37" s="1329"/>
      <c r="GMR37" s="1329"/>
      <c r="GMS37" s="1329"/>
      <c r="GMT37" s="1329"/>
      <c r="GMU37" s="1329"/>
      <c r="GMV37" s="1329"/>
      <c r="GMW37" s="1329"/>
      <c r="GMX37" s="1329"/>
      <c r="GMY37" s="1329"/>
      <c r="GMZ37" s="1329"/>
      <c r="GNA37" s="1329"/>
      <c r="GNB37" s="1329"/>
      <c r="GNC37" s="1329"/>
      <c r="GND37" s="1329"/>
      <c r="GNE37" s="1329"/>
      <c r="GNF37" s="1329"/>
      <c r="GNG37" s="1329"/>
      <c r="GNH37" s="1329"/>
      <c r="GNI37" s="1329"/>
      <c r="GNJ37" s="1329"/>
      <c r="GNK37" s="1329"/>
      <c r="GNL37" s="1329"/>
      <c r="GNM37" s="1329"/>
      <c r="GNN37" s="1329"/>
      <c r="GNO37" s="1329"/>
      <c r="GNP37" s="1329"/>
      <c r="GNQ37" s="1329"/>
      <c r="GNR37" s="1329"/>
      <c r="GNS37" s="1329"/>
      <c r="GNT37" s="1329"/>
      <c r="GNU37" s="1329"/>
      <c r="GNV37" s="1329"/>
      <c r="GNW37" s="1329"/>
      <c r="GNX37" s="1329"/>
      <c r="GNY37" s="1329"/>
      <c r="GNZ37" s="1329"/>
      <c r="GOA37" s="1329"/>
      <c r="GOB37" s="1329"/>
      <c r="GOC37" s="1329"/>
      <c r="GOD37" s="1329"/>
      <c r="GOE37" s="1329"/>
      <c r="GOF37" s="1329"/>
      <c r="GOG37" s="1329"/>
      <c r="GOH37" s="1329"/>
      <c r="GOI37" s="1329"/>
      <c r="GOJ37" s="1329"/>
      <c r="GOK37" s="1329"/>
      <c r="GOL37" s="1329"/>
      <c r="GOM37" s="1329"/>
      <c r="GON37" s="1329"/>
      <c r="GOO37" s="1329"/>
      <c r="GOP37" s="1329"/>
      <c r="GOQ37" s="1329"/>
      <c r="GOR37" s="1329"/>
      <c r="GOS37" s="1329"/>
      <c r="GOT37" s="1329"/>
      <c r="GOU37" s="1329"/>
      <c r="GOV37" s="1329"/>
      <c r="GOW37" s="1329"/>
      <c r="GOX37" s="1329"/>
      <c r="GOY37" s="1329"/>
      <c r="GOZ37" s="1329"/>
      <c r="GPA37" s="1329"/>
      <c r="GPB37" s="1329"/>
      <c r="GPC37" s="1329"/>
      <c r="GPD37" s="1329"/>
      <c r="GPE37" s="1329"/>
      <c r="GPF37" s="1329"/>
      <c r="GPG37" s="1329"/>
      <c r="GPH37" s="1329"/>
      <c r="GPI37" s="1329"/>
      <c r="GPJ37" s="1329"/>
      <c r="GPK37" s="1329"/>
      <c r="GPL37" s="1329"/>
      <c r="GPM37" s="1329"/>
      <c r="GPN37" s="1329"/>
      <c r="GPO37" s="1329"/>
      <c r="GPP37" s="1329"/>
      <c r="GPQ37" s="1329"/>
      <c r="GPR37" s="1329"/>
      <c r="GPS37" s="1329"/>
      <c r="GPT37" s="1329"/>
      <c r="GPU37" s="1329"/>
      <c r="GPV37" s="1329"/>
      <c r="GPW37" s="1329"/>
      <c r="GPX37" s="1329"/>
      <c r="GPY37" s="1329"/>
      <c r="GPZ37" s="1329"/>
      <c r="GQA37" s="1329"/>
      <c r="GQB37" s="1329"/>
      <c r="GQC37" s="1329"/>
      <c r="GQD37" s="1329"/>
      <c r="GQE37" s="1329"/>
      <c r="GQF37" s="1329"/>
      <c r="GQG37" s="1329"/>
      <c r="GQH37" s="1329"/>
      <c r="GQI37" s="1329"/>
      <c r="GQJ37" s="1329"/>
      <c r="GQK37" s="1329"/>
      <c r="GQL37" s="1329"/>
      <c r="GQM37" s="1329"/>
      <c r="GQN37" s="1329"/>
      <c r="GQO37" s="1329"/>
      <c r="GQP37" s="1329"/>
      <c r="GQQ37" s="1329"/>
      <c r="GQR37" s="1329"/>
      <c r="GQS37" s="1329"/>
      <c r="GQT37" s="1329"/>
      <c r="GQU37" s="1329"/>
      <c r="GQV37" s="1329"/>
      <c r="GQW37" s="1329"/>
      <c r="GQX37" s="1329"/>
      <c r="GQY37" s="1329"/>
      <c r="GQZ37" s="1329"/>
      <c r="GRA37" s="1329"/>
      <c r="GRB37" s="1329"/>
      <c r="GRC37" s="1329"/>
      <c r="GRD37" s="1329"/>
      <c r="GRE37" s="1329"/>
      <c r="GRF37" s="1329"/>
      <c r="GRG37" s="1329"/>
      <c r="GRH37" s="1329"/>
      <c r="GRI37" s="1329"/>
      <c r="GRJ37" s="1329"/>
      <c r="GRK37" s="1329"/>
      <c r="GRL37" s="1329"/>
      <c r="GRM37" s="1329"/>
      <c r="GRN37" s="1329"/>
      <c r="GRO37" s="1329"/>
      <c r="GRP37" s="1329"/>
      <c r="GRQ37" s="1329"/>
      <c r="GRR37" s="1329"/>
      <c r="GRS37" s="1329"/>
      <c r="GRT37" s="1329"/>
      <c r="GRU37" s="1329"/>
      <c r="GRV37" s="1329"/>
      <c r="GRW37" s="1329"/>
      <c r="GRX37" s="1329"/>
      <c r="GRY37" s="1329"/>
      <c r="GRZ37" s="1329"/>
      <c r="GSA37" s="1329"/>
      <c r="GSB37" s="1329"/>
      <c r="GSC37" s="1329"/>
      <c r="GSD37" s="1329"/>
      <c r="GSE37" s="1329"/>
      <c r="GSF37" s="1329"/>
      <c r="GSG37" s="1329"/>
      <c r="GSH37" s="1329"/>
      <c r="GSI37" s="1329"/>
      <c r="GSJ37" s="1329"/>
      <c r="GSK37" s="1329"/>
      <c r="GSL37" s="1329"/>
      <c r="GSM37" s="1329"/>
      <c r="GSN37" s="1329"/>
      <c r="GSO37" s="1329"/>
      <c r="GSP37" s="1329"/>
      <c r="GSQ37" s="1329"/>
      <c r="GSR37" s="1329"/>
      <c r="GSS37" s="1329"/>
      <c r="GST37" s="1329"/>
      <c r="GSU37" s="1329"/>
      <c r="GSV37" s="1329"/>
      <c r="GSW37" s="1329"/>
      <c r="GSX37" s="1329"/>
      <c r="GSY37" s="1329"/>
      <c r="GSZ37" s="1329"/>
      <c r="GTA37" s="1329"/>
      <c r="GTB37" s="1329"/>
      <c r="GTC37" s="1329"/>
      <c r="GTD37" s="1329"/>
      <c r="GTE37" s="1329"/>
      <c r="GTF37" s="1329"/>
      <c r="GTG37" s="1329"/>
      <c r="GTH37" s="1329"/>
      <c r="GTI37" s="1329"/>
      <c r="GTJ37" s="1329"/>
      <c r="GTK37" s="1329"/>
      <c r="GTL37" s="1329"/>
      <c r="GTM37" s="1329"/>
      <c r="GTN37" s="1329"/>
      <c r="GTO37" s="1329"/>
      <c r="GTP37" s="1329"/>
      <c r="GTQ37" s="1329"/>
      <c r="GTR37" s="1329"/>
      <c r="GTS37" s="1329"/>
      <c r="GTT37" s="1329"/>
      <c r="GTU37" s="1329"/>
      <c r="GTV37" s="1329"/>
      <c r="GTW37" s="1329"/>
      <c r="GTX37" s="1329"/>
      <c r="GTY37" s="1329"/>
      <c r="GTZ37" s="1329"/>
      <c r="GUA37" s="1329"/>
      <c r="GUB37" s="1329"/>
      <c r="GUC37" s="1329"/>
      <c r="GUD37" s="1329"/>
      <c r="GUE37" s="1329"/>
      <c r="GUF37" s="1329"/>
      <c r="GUG37" s="1329"/>
      <c r="GUH37" s="1329"/>
      <c r="GUI37" s="1329"/>
      <c r="GUJ37" s="1329"/>
      <c r="GUK37" s="1329"/>
      <c r="GUL37" s="1329"/>
      <c r="GUM37" s="1329"/>
      <c r="GUN37" s="1329"/>
      <c r="GUO37" s="1329"/>
      <c r="GUP37" s="1329"/>
      <c r="GUQ37" s="1329"/>
      <c r="GUR37" s="1329"/>
      <c r="GUS37" s="1329"/>
      <c r="GUT37" s="1329"/>
      <c r="GUU37" s="1329"/>
      <c r="GUV37" s="1329"/>
      <c r="GUW37" s="1329"/>
      <c r="GUX37" s="1329"/>
      <c r="GUY37" s="1329"/>
      <c r="GUZ37" s="1329"/>
      <c r="GVA37" s="1329"/>
      <c r="GVB37" s="1329"/>
      <c r="GVC37" s="1329"/>
      <c r="GVD37" s="1329"/>
      <c r="GVE37" s="1329"/>
      <c r="GVF37" s="1329"/>
      <c r="GVG37" s="1329"/>
      <c r="GVH37" s="1329"/>
      <c r="GVI37" s="1329"/>
      <c r="GVJ37" s="1329"/>
      <c r="GVK37" s="1329"/>
      <c r="GVL37" s="1329"/>
      <c r="GVM37" s="1329"/>
      <c r="GVN37" s="1329"/>
      <c r="GVO37" s="1329"/>
      <c r="GVP37" s="1329"/>
      <c r="GVQ37" s="1329"/>
      <c r="GVR37" s="1329"/>
      <c r="GVS37" s="1329"/>
      <c r="GVT37" s="1329"/>
      <c r="GVU37" s="1329"/>
      <c r="GVV37" s="1329"/>
      <c r="GVW37" s="1329"/>
      <c r="GVX37" s="1329"/>
      <c r="GVY37" s="1329"/>
      <c r="GVZ37" s="1329"/>
      <c r="GWA37" s="1329"/>
      <c r="GWB37" s="1329"/>
      <c r="GWC37" s="1329"/>
      <c r="GWD37" s="1329"/>
      <c r="GWE37" s="1329"/>
      <c r="GWF37" s="1329"/>
      <c r="GWG37" s="1329"/>
      <c r="GWH37" s="1329"/>
      <c r="GWI37" s="1329"/>
      <c r="GWJ37" s="1329"/>
      <c r="GWK37" s="1329"/>
      <c r="GWL37" s="1329"/>
      <c r="GWM37" s="1329"/>
      <c r="GWN37" s="1329"/>
      <c r="GWO37" s="1329"/>
      <c r="GWP37" s="1329"/>
      <c r="GWQ37" s="1329"/>
      <c r="GWR37" s="1329"/>
      <c r="GWS37" s="1329"/>
      <c r="GWT37" s="1329"/>
      <c r="GWU37" s="1329"/>
      <c r="GWV37" s="1329"/>
      <c r="GWW37" s="1329"/>
      <c r="GWX37" s="1329"/>
      <c r="GWY37" s="1329"/>
      <c r="GWZ37" s="1329"/>
      <c r="GXA37" s="1329"/>
      <c r="GXB37" s="1329"/>
      <c r="GXC37" s="1329"/>
      <c r="GXD37" s="1329"/>
      <c r="GXE37" s="1329"/>
      <c r="GXF37" s="1329"/>
      <c r="GXG37" s="1329"/>
      <c r="GXH37" s="1329"/>
      <c r="GXI37" s="1329"/>
      <c r="GXJ37" s="1329"/>
      <c r="GXK37" s="1329"/>
      <c r="GXL37" s="1329"/>
      <c r="GXM37" s="1329"/>
      <c r="GXN37" s="1329"/>
      <c r="GXO37" s="1329"/>
      <c r="GXP37" s="1329"/>
      <c r="GXQ37" s="1329"/>
      <c r="GXR37" s="1329"/>
      <c r="GXS37" s="1329"/>
      <c r="GXT37" s="1329"/>
      <c r="GXU37" s="1329"/>
      <c r="GXV37" s="1329"/>
      <c r="GXW37" s="1329"/>
      <c r="GXX37" s="1329"/>
      <c r="GXY37" s="1329"/>
      <c r="GXZ37" s="1329"/>
      <c r="GYA37" s="1329"/>
      <c r="GYB37" s="1329"/>
      <c r="GYC37" s="1329"/>
      <c r="GYD37" s="1329"/>
      <c r="GYE37" s="1329"/>
      <c r="GYF37" s="1329"/>
      <c r="GYG37" s="1329"/>
      <c r="GYH37" s="1329"/>
      <c r="GYI37" s="1329"/>
      <c r="GYJ37" s="1329"/>
      <c r="GYK37" s="1329"/>
      <c r="GYL37" s="1329"/>
      <c r="GYM37" s="1329"/>
      <c r="GYN37" s="1329"/>
      <c r="GYO37" s="1329"/>
      <c r="GYP37" s="1329"/>
      <c r="GYQ37" s="1329"/>
      <c r="GYR37" s="1329"/>
      <c r="GYS37" s="1329"/>
      <c r="GYT37" s="1329"/>
      <c r="GYU37" s="1329"/>
      <c r="GYV37" s="1329"/>
      <c r="GYW37" s="1329"/>
      <c r="GYX37" s="1329"/>
      <c r="GYY37" s="1329"/>
      <c r="GYZ37" s="1329"/>
      <c r="GZA37" s="1329"/>
      <c r="GZB37" s="1329"/>
      <c r="GZC37" s="1329"/>
      <c r="GZD37" s="1329"/>
      <c r="GZE37" s="1329"/>
      <c r="GZF37" s="1329"/>
      <c r="GZG37" s="1329"/>
      <c r="GZH37" s="1329"/>
      <c r="GZI37" s="1329"/>
      <c r="GZJ37" s="1329"/>
      <c r="GZK37" s="1329"/>
      <c r="GZL37" s="1329"/>
      <c r="GZM37" s="1329"/>
      <c r="GZN37" s="1329"/>
      <c r="GZO37" s="1329"/>
      <c r="GZP37" s="1329"/>
      <c r="GZQ37" s="1329"/>
      <c r="GZR37" s="1329"/>
      <c r="GZS37" s="1329"/>
      <c r="GZT37" s="1329"/>
      <c r="GZU37" s="1329"/>
      <c r="GZV37" s="1329"/>
      <c r="GZW37" s="1329"/>
      <c r="GZX37" s="1329"/>
      <c r="GZY37" s="1329"/>
      <c r="GZZ37" s="1329"/>
      <c r="HAA37" s="1329"/>
      <c r="HAB37" s="1329"/>
      <c r="HAC37" s="1329"/>
      <c r="HAD37" s="1329"/>
      <c r="HAE37" s="1329"/>
      <c r="HAF37" s="1329"/>
      <c r="HAG37" s="1329"/>
      <c r="HAH37" s="1329"/>
      <c r="HAI37" s="1329"/>
      <c r="HAJ37" s="1329"/>
      <c r="HAK37" s="1329"/>
      <c r="HAL37" s="1329"/>
      <c r="HAM37" s="1329"/>
      <c r="HAN37" s="1329"/>
      <c r="HAO37" s="1329"/>
      <c r="HAP37" s="1329"/>
      <c r="HAQ37" s="1329"/>
      <c r="HAR37" s="1329"/>
      <c r="HAS37" s="1329"/>
      <c r="HAT37" s="1329"/>
      <c r="HAU37" s="1329"/>
      <c r="HAV37" s="1329"/>
      <c r="HAW37" s="1329"/>
      <c r="HAX37" s="1329"/>
      <c r="HAY37" s="1329"/>
      <c r="HAZ37" s="1329"/>
      <c r="HBA37" s="1329"/>
      <c r="HBB37" s="1329"/>
      <c r="HBC37" s="1329"/>
      <c r="HBD37" s="1329"/>
      <c r="HBE37" s="1329"/>
      <c r="HBF37" s="1329"/>
      <c r="HBG37" s="1329"/>
      <c r="HBH37" s="1329"/>
      <c r="HBI37" s="1329"/>
      <c r="HBJ37" s="1329"/>
      <c r="HBK37" s="1329"/>
      <c r="HBL37" s="1329"/>
      <c r="HBM37" s="1329"/>
      <c r="HBN37" s="1329"/>
      <c r="HBO37" s="1329"/>
      <c r="HBP37" s="1329"/>
      <c r="HBQ37" s="1329"/>
      <c r="HBR37" s="1329"/>
      <c r="HBS37" s="1329"/>
      <c r="HBT37" s="1329"/>
      <c r="HBU37" s="1329"/>
      <c r="HBV37" s="1329"/>
      <c r="HBW37" s="1329"/>
      <c r="HBX37" s="1329"/>
      <c r="HBY37" s="1329"/>
      <c r="HBZ37" s="1329"/>
      <c r="HCA37" s="1329"/>
      <c r="HCB37" s="1329"/>
      <c r="HCC37" s="1329"/>
      <c r="HCD37" s="1329"/>
      <c r="HCE37" s="1329"/>
      <c r="HCF37" s="1329"/>
      <c r="HCG37" s="1329"/>
      <c r="HCH37" s="1329"/>
      <c r="HCI37" s="1329"/>
      <c r="HCJ37" s="1329"/>
      <c r="HCK37" s="1329"/>
      <c r="HCL37" s="1329"/>
      <c r="HCM37" s="1329"/>
      <c r="HCN37" s="1329"/>
      <c r="HCO37" s="1329"/>
      <c r="HCP37" s="1329"/>
      <c r="HCQ37" s="1329"/>
      <c r="HCR37" s="1329"/>
      <c r="HCS37" s="1329"/>
      <c r="HCT37" s="1329"/>
      <c r="HCU37" s="1329"/>
      <c r="HCV37" s="1329"/>
      <c r="HCW37" s="1329"/>
      <c r="HCX37" s="1329"/>
      <c r="HCY37" s="1329"/>
      <c r="HCZ37" s="1329"/>
      <c r="HDA37" s="1329"/>
      <c r="HDB37" s="1329"/>
      <c r="HDC37" s="1329"/>
      <c r="HDD37" s="1329"/>
      <c r="HDE37" s="1329"/>
      <c r="HDF37" s="1329"/>
      <c r="HDG37" s="1329"/>
      <c r="HDH37" s="1329"/>
      <c r="HDI37" s="1329"/>
      <c r="HDJ37" s="1329"/>
      <c r="HDK37" s="1329"/>
      <c r="HDL37" s="1329"/>
      <c r="HDM37" s="1329"/>
      <c r="HDN37" s="1329"/>
      <c r="HDO37" s="1329"/>
      <c r="HDP37" s="1329"/>
      <c r="HDQ37" s="1329"/>
      <c r="HDR37" s="1329"/>
      <c r="HDS37" s="1329"/>
      <c r="HDT37" s="1329"/>
      <c r="HDU37" s="1329"/>
      <c r="HDV37" s="1329"/>
      <c r="HDW37" s="1329"/>
      <c r="HDX37" s="1329"/>
      <c r="HDY37" s="1329"/>
      <c r="HDZ37" s="1329"/>
      <c r="HEA37" s="1329"/>
      <c r="HEB37" s="1329"/>
      <c r="HEC37" s="1329"/>
      <c r="HED37" s="1329"/>
      <c r="HEE37" s="1329"/>
      <c r="HEF37" s="1329"/>
      <c r="HEG37" s="1329"/>
      <c r="HEH37" s="1329"/>
      <c r="HEI37" s="1329"/>
      <c r="HEJ37" s="1329"/>
      <c r="HEK37" s="1329"/>
      <c r="HEL37" s="1329"/>
      <c r="HEM37" s="1329"/>
      <c r="HEN37" s="1329"/>
      <c r="HEO37" s="1329"/>
      <c r="HEP37" s="1329"/>
      <c r="HEQ37" s="1329"/>
      <c r="HER37" s="1329"/>
      <c r="HES37" s="1329"/>
      <c r="HET37" s="1329"/>
      <c r="HEU37" s="1329"/>
      <c r="HEV37" s="1329"/>
      <c r="HEW37" s="1329"/>
      <c r="HEX37" s="1329"/>
      <c r="HEY37" s="1329"/>
      <c r="HEZ37" s="1329"/>
      <c r="HFA37" s="1329"/>
      <c r="HFB37" s="1329"/>
      <c r="HFC37" s="1329"/>
      <c r="HFD37" s="1329"/>
      <c r="HFE37" s="1329"/>
      <c r="HFF37" s="1329"/>
      <c r="HFG37" s="1329"/>
      <c r="HFH37" s="1329"/>
      <c r="HFI37" s="1329"/>
      <c r="HFJ37" s="1329"/>
      <c r="HFK37" s="1329"/>
      <c r="HFL37" s="1329"/>
      <c r="HFM37" s="1329"/>
      <c r="HFN37" s="1329"/>
      <c r="HFO37" s="1329"/>
      <c r="HFP37" s="1329"/>
      <c r="HFQ37" s="1329"/>
      <c r="HFR37" s="1329"/>
      <c r="HFS37" s="1329"/>
      <c r="HFT37" s="1329"/>
      <c r="HFU37" s="1329"/>
      <c r="HFV37" s="1329"/>
      <c r="HFW37" s="1329"/>
      <c r="HFX37" s="1329"/>
      <c r="HFY37" s="1329"/>
      <c r="HFZ37" s="1329"/>
      <c r="HGA37" s="1329"/>
      <c r="HGB37" s="1329"/>
      <c r="HGC37" s="1329"/>
      <c r="HGD37" s="1329"/>
      <c r="HGE37" s="1329"/>
      <c r="HGF37" s="1329"/>
      <c r="HGG37" s="1329"/>
      <c r="HGH37" s="1329"/>
      <c r="HGI37" s="1329"/>
      <c r="HGJ37" s="1329"/>
      <c r="HGK37" s="1329"/>
      <c r="HGL37" s="1329"/>
      <c r="HGM37" s="1329"/>
      <c r="HGN37" s="1329"/>
      <c r="HGO37" s="1329"/>
      <c r="HGP37" s="1329"/>
      <c r="HGQ37" s="1329"/>
      <c r="HGR37" s="1329"/>
      <c r="HGS37" s="1329"/>
      <c r="HGT37" s="1329"/>
      <c r="HGU37" s="1329"/>
      <c r="HGV37" s="1329"/>
      <c r="HGW37" s="1329"/>
      <c r="HGX37" s="1329"/>
      <c r="HGY37" s="1329"/>
      <c r="HGZ37" s="1329"/>
      <c r="HHA37" s="1329"/>
      <c r="HHB37" s="1329"/>
      <c r="HHC37" s="1329"/>
      <c r="HHD37" s="1329"/>
      <c r="HHE37" s="1329"/>
      <c r="HHF37" s="1329"/>
      <c r="HHG37" s="1329"/>
      <c r="HHH37" s="1329"/>
      <c r="HHI37" s="1329"/>
      <c r="HHJ37" s="1329"/>
      <c r="HHK37" s="1329"/>
      <c r="HHL37" s="1329"/>
      <c r="HHM37" s="1329"/>
      <c r="HHN37" s="1329"/>
      <c r="HHO37" s="1329"/>
      <c r="HHP37" s="1329"/>
      <c r="HHQ37" s="1329"/>
      <c r="HHR37" s="1329"/>
      <c r="HHS37" s="1329"/>
      <c r="HHT37" s="1329"/>
      <c r="HHU37" s="1329"/>
      <c r="HHV37" s="1329"/>
      <c r="HHW37" s="1329"/>
      <c r="HHX37" s="1329"/>
      <c r="HHY37" s="1329"/>
      <c r="HHZ37" s="1329"/>
      <c r="HIA37" s="1329"/>
      <c r="HIB37" s="1329"/>
      <c r="HIC37" s="1329"/>
      <c r="HID37" s="1329"/>
      <c r="HIE37" s="1329"/>
      <c r="HIF37" s="1329"/>
      <c r="HIG37" s="1329"/>
      <c r="HIH37" s="1329"/>
      <c r="HII37" s="1329"/>
      <c r="HIJ37" s="1329"/>
      <c r="HIK37" s="1329"/>
      <c r="HIL37" s="1329"/>
      <c r="HIM37" s="1329"/>
      <c r="HIN37" s="1329"/>
      <c r="HIO37" s="1329"/>
      <c r="HIP37" s="1329"/>
      <c r="HIQ37" s="1329"/>
      <c r="HIR37" s="1329"/>
      <c r="HIS37" s="1329"/>
      <c r="HIT37" s="1329"/>
      <c r="HIU37" s="1329"/>
      <c r="HIV37" s="1329"/>
      <c r="HIW37" s="1329"/>
      <c r="HIX37" s="1329"/>
      <c r="HIY37" s="1329"/>
      <c r="HIZ37" s="1329"/>
      <c r="HJA37" s="1329"/>
      <c r="HJB37" s="1329"/>
      <c r="HJC37" s="1329"/>
      <c r="HJD37" s="1329"/>
      <c r="HJE37" s="1329"/>
      <c r="HJF37" s="1329"/>
      <c r="HJG37" s="1329"/>
      <c r="HJH37" s="1329"/>
      <c r="HJI37" s="1329"/>
      <c r="HJJ37" s="1329"/>
      <c r="HJK37" s="1329"/>
      <c r="HJL37" s="1329"/>
      <c r="HJM37" s="1329"/>
      <c r="HJN37" s="1329"/>
      <c r="HJO37" s="1329"/>
      <c r="HJP37" s="1329"/>
      <c r="HJQ37" s="1329"/>
      <c r="HJR37" s="1329"/>
      <c r="HJS37" s="1329"/>
      <c r="HJT37" s="1329"/>
      <c r="HJU37" s="1329"/>
      <c r="HJV37" s="1329"/>
      <c r="HJW37" s="1329"/>
      <c r="HJX37" s="1329"/>
      <c r="HJY37" s="1329"/>
      <c r="HJZ37" s="1329"/>
      <c r="HKA37" s="1329"/>
      <c r="HKB37" s="1329"/>
      <c r="HKC37" s="1329"/>
      <c r="HKD37" s="1329"/>
      <c r="HKE37" s="1329"/>
      <c r="HKF37" s="1329"/>
      <c r="HKG37" s="1329"/>
      <c r="HKH37" s="1329"/>
      <c r="HKI37" s="1329"/>
      <c r="HKJ37" s="1329"/>
      <c r="HKK37" s="1329"/>
      <c r="HKL37" s="1329"/>
      <c r="HKM37" s="1329"/>
      <c r="HKN37" s="1329"/>
      <c r="HKO37" s="1329"/>
      <c r="HKP37" s="1329"/>
      <c r="HKQ37" s="1329"/>
      <c r="HKR37" s="1329"/>
      <c r="HKS37" s="1329"/>
      <c r="HKT37" s="1329"/>
      <c r="HKU37" s="1329"/>
      <c r="HKV37" s="1329"/>
      <c r="HKW37" s="1329"/>
      <c r="HKX37" s="1329"/>
      <c r="HKY37" s="1329"/>
      <c r="HKZ37" s="1329"/>
      <c r="HLA37" s="1329"/>
      <c r="HLB37" s="1329"/>
      <c r="HLC37" s="1329"/>
      <c r="HLD37" s="1329"/>
      <c r="HLE37" s="1329"/>
      <c r="HLF37" s="1329"/>
      <c r="HLG37" s="1329"/>
      <c r="HLH37" s="1329"/>
      <c r="HLI37" s="1329"/>
      <c r="HLJ37" s="1329"/>
      <c r="HLK37" s="1329"/>
      <c r="HLL37" s="1329"/>
      <c r="HLM37" s="1329"/>
      <c r="HLN37" s="1329"/>
      <c r="HLO37" s="1329"/>
      <c r="HLP37" s="1329"/>
      <c r="HLQ37" s="1329"/>
      <c r="HLR37" s="1329"/>
      <c r="HLS37" s="1329"/>
      <c r="HLT37" s="1329"/>
      <c r="HLU37" s="1329"/>
      <c r="HLV37" s="1329"/>
      <c r="HLW37" s="1329"/>
      <c r="HLX37" s="1329"/>
      <c r="HLY37" s="1329"/>
      <c r="HLZ37" s="1329"/>
      <c r="HMA37" s="1329"/>
      <c r="HMB37" s="1329"/>
      <c r="HMC37" s="1329"/>
      <c r="HMD37" s="1329"/>
      <c r="HME37" s="1329"/>
      <c r="HMF37" s="1329"/>
      <c r="HMG37" s="1329"/>
      <c r="HMH37" s="1329"/>
      <c r="HMI37" s="1329"/>
      <c r="HMJ37" s="1329"/>
      <c r="HMK37" s="1329"/>
      <c r="HML37" s="1329"/>
      <c r="HMM37" s="1329"/>
      <c r="HMN37" s="1329"/>
      <c r="HMO37" s="1329"/>
      <c r="HMP37" s="1329"/>
      <c r="HMQ37" s="1329"/>
      <c r="HMR37" s="1329"/>
      <c r="HMS37" s="1329"/>
      <c r="HMT37" s="1329"/>
      <c r="HMU37" s="1329"/>
      <c r="HMV37" s="1329"/>
      <c r="HMW37" s="1329"/>
      <c r="HMX37" s="1329"/>
      <c r="HMY37" s="1329"/>
      <c r="HMZ37" s="1329"/>
      <c r="HNA37" s="1329"/>
      <c r="HNB37" s="1329"/>
      <c r="HNC37" s="1329"/>
      <c r="HND37" s="1329"/>
      <c r="HNE37" s="1329"/>
      <c r="HNF37" s="1329"/>
      <c r="HNG37" s="1329"/>
      <c r="HNH37" s="1329"/>
      <c r="HNI37" s="1329"/>
      <c r="HNJ37" s="1329"/>
      <c r="HNK37" s="1329"/>
      <c r="HNL37" s="1329"/>
      <c r="HNM37" s="1329"/>
      <c r="HNN37" s="1329"/>
      <c r="HNO37" s="1329"/>
      <c r="HNP37" s="1329"/>
      <c r="HNQ37" s="1329"/>
      <c r="HNR37" s="1329"/>
      <c r="HNS37" s="1329"/>
      <c r="HNT37" s="1329"/>
      <c r="HNU37" s="1329"/>
      <c r="HNV37" s="1329"/>
      <c r="HNW37" s="1329"/>
      <c r="HNX37" s="1329"/>
      <c r="HNY37" s="1329"/>
      <c r="HNZ37" s="1329"/>
      <c r="HOA37" s="1329"/>
      <c r="HOB37" s="1329"/>
      <c r="HOC37" s="1329"/>
      <c r="HOD37" s="1329"/>
      <c r="HOE37" s="1329"/>
      <c r="HOF37" s="1329"/>
      <c r="HOG37" s="1329"/>
      <c r="HOH37" s="1329"/>
      <c r="HOI37" s="1329"/>
      <c r="HOJ37" s="1329"/>
      <c r="HOK37" s="1329"/>
      <c r="HOL37" s="1329"/>
      <c r="HOM37" s="1329"/>
      <c r="HON37" s="1329"/>
      <c r="HOO37" s="1329"/>
      <c r="HOP37" s="1329"/>
      <c r="HOQ37" s="1329"/>
      <c r="HOR37" s="1329"/>
      <c r="HOS37" s="1329"/>
      <c r="HOT37" s="1329"/>
      <c r="HOU37" s="1329"/>
      <c r="HOV37" s="1329"/>
      <c r="HOW37" s="1329"/>
      <c r="HOX37" s="1329"/>
      <c r="HOY37" s="1329"/>
      <c r="HOZ37" s="1329"/>
      <c r="HPA37" s="1329"/>
      <c r="HPB37" s="1329"/>
      <c r="HPC37" s="1329"/>
      <c r="HPD37" s="1329"/>
      <c r="HPE37" s="1329"/>
      <c r="HPF37" s="1329"/>
      <c r="HPG37" s="1329"/>
      <c r="HPH37" s="1329"/>
      <c r="HPI37" s="1329"/>
      <c r="HPJ37" s="1329"/>
      <c r="HPK37" s="1329"/>
      <c r="HPL37" s="1329"/>
      <c r="HPM37" s="1329"/>
      <c r="HPN37" s="1329"/>
      <c r="HPO37" s="1329"/>
      <c r="HPP37" s="1329"/>
      <c r="HPQ37" s="1329"/>
      <c r="HPR37" s="1329"/>
      <c r="HPS37" s="1329"/>
      <c r="HPT37" s="1329"/>
      <c r="HPU37" s="1329"/>
      <c r="HPV37" s="1329"/>
      <c r="HPW37" s="1329"/>
      <c r="HPX37" s="1329"/>
      <c r="HPY37" s="1329"/>
      <c r="HPZ37" s="1329"/>
      <c r="HQA37" s="1329"/>
      <c r="HQB37" s="1329"/>
      <c r="HQC37" s="1329"/>
      <c r="HQD37" s="1329"/>
      <c r="HQE37" s="1329"/>
      <c r="HQF37" s="1329"/>
      <c r="HQG37" s="1329"/>
      <c r="HQH37" s="1329"/>
      <c r="HQI37" s="1329"/>
      <c r="HQJ37" s="1329"/>
      <c r="HQK37" s="1329"/>
      <c r="HQL37" s="1329"/>
      <c r="HQM37" s="1329"/>
      <c r="HQN37" s="1329"/>
      <c r="HQO37" s="1329"/>
      <c r="HQP37" s="1329"/>
      <c r="HQQ37" s="1329"/>
      <c r="HQR37" s="1329"/>
      <c r="HQS37" s="1329"/>
      <c r="HQT37" s="1329"/>
      <c r="HQU37" s="1329"/>
      <c r="HQV37" s="1329"/>
      <c r="HQW37" s="1329"/>
      <c r="HQX37" s="1329"/>
      <c r="HQY37" s="1329"/>
      <c r="HQZ37" s="1329"/>
      <c r="HRA37" s="1329"/>
      <c r="HRB37" s="1329"/>
      <c r="HRC37" s="1329"/>
      <c r="HRD37" s="1329"/>
      <c r="HRE37" s="1329"/>
      <c r="HRF37" s="1329"/>
      <c r="HRG37" s="1329"/>
      <c r="HRH37" s="1329"/>
      <c r="HRI37" s="1329"/>
      <c r="HRJ37" s="1329"/>
      <c r="HRK37" s="1329"/>
      <c r="HRL37" s="1329"/>
      <c r="HRM37" s="1329"/>
      <c r="HRN37" s="1329"/>
      <c r="HRO37" s="1329"/>
      <c r="HRP37" s="1329"/>
      <c r="HRQ37" s="1329"/>
      <c r="HRR37" s="1329"/>
      <c r="HRS37" s="1329"/>
      <c r="HRT37" s="1329"/>
      <c r="HRU37" s="1329"/>
      <c r="HRV37" s="1329"/>
      <c r="HRW37" s="1329"/>
      <c r="HRX37" s="1329"/>
      <c r="HRY37" s="1329"/>
      <c r="HRZ37" s="1329"/>
      <c r="HSA37" s="1329"/>
      <c r="HSB37" s="1329"/>
      <c r="HSC37" s="1329"/>
      <c r="HSD37" s="1329"/>
      <c r="HSE37" s="1329"/>
      <c r="HSF37" s="1329"/>
      <c r="HSG37" s="1329"/>
      <c r="HSH37" s="1329"/>
      <c r="HSI37" s="1329"/>
      <c r="HSJ37" s="1329"/>
      <c r="HSK37" s="1329"/>
      <c r="HSL37" s="1329"/>
      <c r="HSM37" s="1329"/>
      <c r="HSN37" s="1329"/>
      <c r="HSO37" s="1329"/>
      <c r="HSP37" s="1329"/>
      <c r="HSQ37" s="1329"/>
      <c r="HSR37" s="1329"/>
      <c r="HSS37" s="1329"/>
      <c r="HST37" s="1329"/>
      <c r="HSU37" s="1329"/>
      <c r="HSV37" s="1329"/>
      <c r="HSW37" s="1329"/>
      <c r="HSX37" s="1329"/>
      <c r="HSY37" s="1329"/>
      <c r="HSZ37" s="1329"/>
      <c r="HTA37" s="1329"/>
      <c r="HTB37" s="1329"/>
      <c r="HTC37" s="1329"/>
      <c r="HTD37" s="1329"/>
      <c r="HTE37" s="1329"/>
      <c r="HTF37" s="1329"/>
      <c r="HTG37" s="1329"/>
      <c r="HTH37" s="1329"/>
      <c r="HTI37" s="1329"/>
      <c r="HTJ37" s="1329"/>
      <c r="HTK37" s="1329"/>
      <c r="HTL37" s="1329"/>
      <c r="HTM37" s="1329"/>
      <c r="HTN37" s="1329"/>
      <c r="HTO37" s="1329"/>
      <c r="HTP37" s="1329"/>
      <c r="HTQ37" s="1329"/>
      <c r="HTR37" s="1329"/>
      <c r="HTS37" s="1329"/>
      <c r="HTT37" s="1329"/>
      <c r="HTU37" s="1329"/>
      <c r="HTV37" s="1329"/>
      <c r="HTW37" s="1329"/>
      <c r="HTX37" s="1329"/>
      <c r="HTY37" s="1329"/>
      <c r="HTZ37" s="1329"/>
      <c r="HUA37" s="1329"/>
      <c r="HUB37" s="1329"/>
      <c r="HUC37" s="1329"/>
      <c r="HUD37" s="1329"/>
      <c r="HUE37" s="1329"/>
      <c r="HUF37" s="1329"/>
      <c r="HUG37" s="1329"/>
      <c r="HUH37" s="1329"/>
      <c r="HUI37" s="1329"/>
      <c r="HUJ37" s="1329"/>
      <c r="HUK37" s="1329"/>
      <c r="HUL37" s="1329"/>
      <c r="HUM37" s="1329"/>
      <c r="HUN37" s="1329"/>
      <c r="HUO37" s="1329"/>
      <c r="HUP37" s="1329"/>
      <c r="HUQ37" s="1329"/>
      <c r="HUR37" s="1329"/>
      <c r="HUS37" s="1329"/>
      <c r="HUT37" s="1329"/>
      <c r="HUU37" s="1329"/>
      <c r="HUV37" s="1329"/>
      <c r="HUW37" s="1329"/>
      <c r="HUX37" s="1329"/>
      <c r="HUY37" s="1329"/>
      <c r="HUZ37" s="1329"/>
      <c r="HVA37" s="1329"/>
      <c r="HVB37" s="1329"/>
      <c r="HVC37" s="1329"/>
      <c r="HVD37" s="1329"/>
      <c r="HVE37" s="1329"/>
      <c r="HVF37" s="1329"/>
      <c r="HVG37" s="1329"/>
      <c r="HVH37" s="1329"/>
      <c r="HVI37" s="1329"/>
      <c r="HVJ37" s="1329"/>
      <c r="HVK37" s="1329"/>
      <c r="HVL37" s="1329"/>
      <c r="HVM37" s="1329"/>
      <c r="HVN37" s="1329"/>
      <c r="HVO37" s="1329"/>
      <c r="HVP37" s="1329"/>
      <c r="HVQ37" s="1329"/>
      <c r="HVR37" s="1329"/>
      <c r="HVS37" s="1329"/>
      <c r="HVT37" s="1329"/>
      <c r="HVU37" s="1329"/>
      <c r="HVV37" s="1329"/>
      <c r="HVW37" s="1329"/>
      <c r="HVX37" s="1329"/>
      <c r="HVY37" s="1329"/>
      <c r="HVZ37" s="1329"/>
      <c r="HWA37" s="1329"/>
      <c r="HWB37" s="1329"/>
      <c r="HWC37" s="1329"/>
      <c r="HWD37" s="1329"/>
      <c r="HWE37" s="1329"/>
      <c r="HWF37" s="1329"/>
      <c r="HWG37" s="1329"/>
      <c r="HWH37" s="1329"/>
      <c r="HWI37" s="1329"/>
      <c r="HWJ37" s="1329"/>
      <c r="HWK37" s="1329"/>
      <c r="HWL37" s="1329"/>
      <c r="HWM37" s="1329"/>
      <c r="HWN37" s="1329"/>
      <c r="HWO37" s="1329"/>
      <c r="HWP37" s="1329"/>
      <c r="HWQ37" s="1329"/>
      <c r="HWR37" s="1329"/>
      <c r="HWS37" s="1329"/>
      <c r="HWT37" s="1329"/>
      <c r="HWU37" s="1329"/>
      <c r="HWV37" s="1329"/>
      <c r="HWW37" s="1329"/>
      <c r="HWX37" s="1329"/>
      <c r="HWY37" s="1329"/>
      <c r="HWZ37" s="1329"/>
      <c r="HXA37" s="1329"/>
      <c r="HXB37" s="1329"/>
      <c r="HXC37" s="1329"/>
      <c r="HXD37" s="1329"/>
      <c r="HXE37" s="1329"/>
      <c r="HXF37" s="1329"/>
      <c r="HXG37" s="1329"/>
      <c r="HXH37" s="1329"/>
      <c r="HXI37" s="1329"/>
      <c r="HXJ37" s="1329"/>
      <c r="HXK37" s="1329"/>
      <c r="HXL37" s="1329"/>
      <c r="HXM37" s="1329"/>
      <c r="HXN37" s="1329"/>
      <c r="HXO37" s="1329"/>
      <c r="HXP37" s="1329"/>
      <c r="HXQ37" s="1329"/>
      <c r="HXR37" s="1329"/>
      <c r="HXS37" s="1329"/>
      <c r="HXT37" s="1329"/>
      <c r="HXU37" s="1329"/>
      <c r="HXV37" s="1329"/>
      <c r="HXW37" s="1329"/>
      <c r="HXX37" s="1329"/>
      <c r="HXY37" s="1329"/>
      <c r="HXZ37" s="1329"/>
      <c r="HYA37" s="1329"/>
      <c r="HYB37" s="1329"/>
      <c r="HYC37" s="1329"/>
      <c r="HYD37" s="1329"/>
      <c r="HYE37" s="1329"/>
      <c r="HYF37" s="1329"/>
      <c r="HYG37" s="1329"/>
      <c r="HYH37" s="1329"/>
      <c r="HYI37" s="1329"/>
      <c r="HYJ37" s="1329"/>
      <c r="HYK37" s="1329"/>
      <c r="HYL37" s="1329"/>
      <c r="HYM37" s="1329"/>
      <c r="HYN37" s="1329"/>
      <c r="HYO37" s="1329"/>
      <c r="HYP37" s="1329"/>
      <c r="HYQ37" s="1329"/>
      <c r="HYR37" s="1329"/>
      <c r="HYS37" s="1329"/>
      <c r="HYT37" s="1329"/>
      <c r="HYU37" s="1329"/>
      <c r="HYV37" s="1329"/>
      <c r="HYW37" s="1329"/>
      <c r="HYX37" s="1329"/>
      <c r="HYY37" s="1329"/>
      <c r="HYZ37" s="1329"/>
      <c r="HZA37" s="1329"/>
      <c r="HZB37" s="1329"/>
      <c r="HZC37" s="1329"/>
      <c r="HZD37" s="1329"/>
      <c r="HZE37" s="1329"/>
      <c r="HZF37" s="1329"/>
      <c r="HZG37" s="1329"/>
      <c r="HZH37" s="1329"/>
      <c r="HZI37" s="1329"/>
      <c r="HZJ37" s="1329"/>
      <c r="HZK37" s="1329"/>
      <c r="HZL37" s="1329"/>
      <c r="HZM37" s="1329"/>
      <c r="HZN37" s="1329"/>
      <c r="HZO37" s="1329"/>
      <c r="HZP37" s="1329"/>
      <c r="HZQ37" s="1329"/>
      <c r="HZR37" s="1329"/>
      <c r="HZS37" s="1329"/>
      <c r="HZT37" s="1329"/>
      <c r="HZU37" s="1329"/>
      <c r="HZV37" s="1329"/>
      <c r="HZW37" s="1329"/>
      <c r="HZX37" s="1329"/>
      <c r="HZY37" s="1329"/>
      <c r="HZZ37" s="1329"/>
      <c r="IAA37" s="1329"/>
      <c r="IAB37" s="1329"/>
      <c r="IAC37" s="1329"/>
      <c r="IAD37" s="1329"/>
      <c r="IAE37" s="1329"/>
      <c r="IAF37" s="1329"/>
      <c r="IAG37" s="1329"/>
      <c r="IAH37" s="1329"/>
      <c r="IAI37" s="1329"/>
      <c r="IAJ37" s="1329"/>
      <c r="IAK37" s="1329"/>
      <c r="IAL37" s="1329"/>
      <c r="IAM37" s="1329"/>
      <c r="IAN37" s="1329"/>
      <c r="IAO37" s="1329"/>
      <c r="IAP37" s="1329"/>
      <c r="IAQ37" s="1329"/>
      <c r="IAR37" s="1329"/>
      <c r="IAS37" s="1329"/>
      <c r="IAT37" s="1329"/>
      <c r="IAU37" s="1329"/>
      <c r="IAV37" s="1329"/>
      <c r="IAW37" s="1329"/>
      <c r="IAX37" s="1329"/>
      <c r="IAY37" s="1329"/>
      <c r="IAZ37" s="1329"/>
      <c r="IBA37" s="1329"/>
      <c r="IBB37" s="1329"/>
      <c r="IBC37" s="1329"/>
      <c r="IBD37" s="1329"/>
      <c r="IBE37" s="1329"/>
      <c r="IBF37" s="1329"/>
      <c r="IBG37" s="1329"/>
      <c r="IBH37" s="1329"/>
      <c r="IBI37" s="1329"/>
      <c r="IBJ37" s="1329"/>
      <c r="IBK37" s="1329"/>
      <c r="IBL37" s="1329"/>
      <c r="IBM37" s="1329"/>
      <c r="IBN37" s="1329"/>
      <c r="IBO37" s="1329"/>
      <c r="IBP37" s="1329"/>
      <c r="IBQ37" s="1329"/>
      <c r="IBR37" s="1329"/>
      <c r="IBS37" s="1329"/>
      <c r="IBT37" s="1329"/>
      <c r="IBU37" s="1329"/>
      <c r="IBV37" s="1329"/>
      <c r="IBW37" s="1329"/>
      <c r="IBX37" s="1329"/>
      <c r="IBY37" s="1329"/>
      <c r="IBZ37" s="1329"/>
      <c r="ICA37" s="1329"/>
      <c r="ICB37" s="1329"/>
      <c r="ICC37" s="1329"/>
      <c r="ICD37" s="1329"/>
      <c r="ICE37" s="1329"/>
      <c r="ICF37" s="1329"/>
      <c r="ICG37" s="1329"/>
      <c r="ICH37" s="1329"/>
      <c r="ICI37" s="1329"/>
      <c r="ICJ37" s="1329"/>
      <c r="ICK37" s="1329"/>
      <c r="ICL37" s="1329"/>
      <c r="ICM37" s="1329"/>
      <c r="ICN37" s="1329"/>
      <c r="ICO37" s="1329"/>
      <c r="ICP37" s="1329"/>
      <c r="ICQ37" s="1329"/>
      <c r="ICR37" s="1329"/>
      <c r="ICS37" s="1329"/>
      <c r="ICT37" s="1329"/>
      <c r="ICU37" s="1329"/>
      <c r="ICV37" s="1329"/>
      <c r="ICW37" s="1329"/>
      <c r="ICX37" s="1329"/>
      <c r="ICY37" s="1329"/>
      <c r="ICZ37" s="1329"/>
      <c r="IDA37" s="1329"/>
      <c r="IDB37" s="1329"/>
      <c r="IDC37" s="1329"/>
      <c r="IDD37" s="1329"/>
      <c r="IDE37" s="1329"/>
      <c r="IDF37" s="1329"/>
      <c r="IDG37" s="1329"/>
      <c r="IDH37" s="1329"/>
      <c r="IDI37" s="1329"/>
      <c r="IDJ37" s="1329"/>
      <c r="IDK37" s="1329"/>
      <c r="IDL37" s="1329"/>
      <c r="IDM37" s="1329"/>
      <c r="IDN37" s="1329"/>
      <c r="IDO37" s="1329"/>
      <c r="IDP37" s="1329"/>
      <c r="IDQ37" s="1329"/>
      <c r="IDR37" s="1329"/>
      <c r="IDS37" s="1329"/>
      <c r="IDT37" s="1329"/>
      <c r="IDU37" s="1329"/>
      <c r="IDV37" s="1329"/>
      <c r="IDW37" s="1329"/>
      <c r="IDX37" s="1329"/>
      <c r="IDY37" s="1329"/>
      <c r="IDZ37" s="1329"/>
      <c r="IEA37" s="1329"/>
      <c r="IEB37" s="1329"/>
      <c r="IEC37" s="1329"/>
      <c r="IED37" s="1329"/>
      <c r="IEE37" s="1329"/>
      <c r="IEF37" s="1329"/>
      <c r="IEG37" s="1329"/>
      <c r="IEH37" s="1329"/>
      <c r="IEI37" s="1329"/>
      <c r="IEJ37" s="1329"/>
      <c r="IEK37" s="1329"/>
      <c r="IEL37" s="1329"/>
      <c r="IEM37" s="1329"/>
      <c r="IEN37" s="1329"/>
      <c r="IEO37" s="1329"/>
      <c r="IEP37" s="1329"/>
      <c r="IEQ37" s="1329"/>
      <c r="IER37" s="1329"/>
      <c r="IES37" s="1329"/>
      <c r="IET37" s="1329"/>
      <c r="IEU37" s="1329"/>
      <c r="IEV37" s="1329"/>
      <c r="IEW37" s="1329"/>
      <c r="IEX37" s="1329"/>
      <c r="IEY37" s="1329"/>
      <c r="IEZ37" s="1329"/>
      <c r="IFA37" s="1329"/>
      <c r="IFB37" s="1329"/>
      <c r="IFC37" s="1329"/>
      <c r="IFD37" s="1329"/>
      <c r="IFE37" s="1329"/>
      <c r="IFF37" s="1329"/>
      <c r="IFG37" s="1329"/>
      <c r="IFH37" s="1329"/>
      <c r="IFI37" s="1329"/>
      <c r="IFJ37" s="1329"/>
      <c r="IFK37" s="1329"/>
      <c r="IFL37" s="1329"/>
      <c r="IFM37" s="1329"/>
      <c r="IFN37" s="1329"/>
      <c r="IFO37" s="1329"/>
      <c r="IFP37" s="1329"/>
      <c r="IFQ37" s="1329"/>
      <c r="IFR37" s="1329"/>
      <c r="IFS37" s="1329"/>
      <c r="IFT37" s="1329"/>
      <c r="IFU37" s="1329"/>
      <c r="IFV37" s="1329"/>
      <c r="IFW37" s="1329"/>
      <c r="IFX37" s="1329"/>
      <c r="IFY37" s="1329"/>
      <c r="IFZ37" s="1329"/>
      <c r="IGA37" s="1329"/>
      <c r="IGB37" s="1329"/>
      <c r="IGC37" s="1329"/>
      <c r="IGD37" s="1329"/>
      <c r="IGE37" s="1329"/>
      <c r="IGF37" s="1329"/>
      <c r="IGG37" s="1329"/>
      <c r="IGH37" s="1329"/>
      <c r="IGI37" s="1329"/>
      <c r="IGJ37" s="1329"/>
      <c r="IGK37" s="1329"/>
      <c r="IGL37" s="1329"/>
      <c r="IGM37" s="1329"/>
      <c r="IGN37" s="1329"/>
      <c r="IGO37" s="1329"/>
      <c r="IGP37" s="1329"/>
      <c r="IGQ37" s="1329"/>
      <c r="IGR37" s="1329"/>
      <c r="IGS37" s="1329"/>
      <c r="IGT37" s="1329"/>
      <c r="IGU37" s="1329"/>
      <c r="IGV37" s="1329"/>
      <c r="IGW37" s="1329"/>
      <c r="IGX37" s="1329"/>
      <c r="IGY37" s="1329"/>
      <c r="IGZ37" s="1329"/>
      <c r="IHA37" s="1329"/>
      <c r="IHB37" s="1329"/>
      <c r="IHC37" s="1329"/>
      <c r="IHD37" s="1329"/>
      <c r="IHE37" s="1329"/>
      <c r="IHF37" s="1329"/>
      <c r="IHG37" s="1329"/>
      <c r="IHH37" s="1329"/>
      <c r="IHI37" s="1329"/>
      <c r="IHJ37" s="1329"/>
      <c r="IHK37" s="1329"/>
      <c r="IHL37" s="1329"/>
      <c r="IHM37" s="1329"/>
      <c r="IHN37" s="1329"/>
      <c r="IHO37" s="1329"/>
      <c r="IHP37" s="1329"/>
      <c r="IHQ37" s="1329"/>
      <c r="IHR37" s="1329"/>
      <c r="IHS37" s="1329"/>
      <c r="IHT37" s="1329"/>
      <c r="IHU37" s="1329"/>
      <c r="IHV37" s="1329"/>
      <c r="IHW37" s="1329"/>
      <c r="IHX37" s="1329"/>
      <c r="IHY37" s="1329"/>
      <c r="IHZ37" s="1329"/>
      <c r="IIA37" s="1329"/>
      <c r="IIB37" s="1329"/>
      <c r="IIC37" s="1329"/>
      <c r="IID37" s="1329"/>
      <c r="IIE37" s="1329"/>
      <c r="IIF37" s="1329"/>
      <c r="IIG37" s="1329"/>
      <c r="IIH37" s="1329"/>
      <c r="III37" s="1329"/>
      <c r="IIJ37" s="1329"/>
      <c r="IIK37" s="1329"/>
      <c r="IIL37" s="1329"/>
      <c r="IIM37" s="1329"/>
      <c r="IIN37" s="1329"/>
      <c r="IIO37" s="1329"/>
      <c r="IIP37" s="1329"/>
      <c r="IIQ37" s="1329"/>
      <c r="IIR37" s="1329"/>
      <c r="IIS37" s="1329"/>
      <c r="IIT37" s="1329"/>
      <c r="IIU37" s="1329"/>
      <c r="IIV37" s="1329"/>
      <c r="IIW37" s="1329"/>
      <c r="IIX37" s="1329"/>
      <c r="IIY37" s="1329"/>
      <c r="IIZ37" s="1329"/>
      <c r="IJA37" s="1329"/>
      <c r="IJB37" s="1329"/>
      <c r="IJC37" s="1329"/>
      <c r="IJD37" s="1329"/>
      <c r="IJE37" s="1329"/>
      <c r="IJF37" s="1329"/>
      <c r="IJG37" s="1329"/>
      <c r="IJH37" s="1329"/>
      <c r="IJI37" s="1329"/>
      <c r="IJJ37" s="1329"/>
      <c r="IJK37" s="1329"/>
      <c r="IJL37" s="1329"/>
      <c r="IJM37" s="1329"/>
      <c r="IJN37" s="1329"/>
      <c r="IJO37" s="1329"/>
      <c r="IJP37" s="1329"/>
      <c r="IJQ37" s="1329"/>
      <c r="IJR37" s="1329"/>
      <c r="IJS37" s="1329"/>
      <c r="IJT37" s="1329"/>
      <c r="IJU37" s="1329"/>
      <c r="IJV37" s="1329"/>
      <c r="IJW37" s="1329"/>
      <c r="IJX37" s="1329"/>
      <c r="IJY37" s="1329"/>
      <c r="IJZ37" s="1329"/>
      <c r="IKA37" s="1329"/>
      <c r="IKB37" s="1329"/>
      <c r="IKC37" s="1329"/>
      <c r="IKD37" s="1329"/>
      <c r="IKE37" s="1329"/>
      <c r="IKF37" s="1329"/>
      <c r="IKG37" s="1329"/>
      <c r="IKH37" s="1329"/>
      <c r="IKI37" s="1329"/>
      <c r="IKJ37" s="1329"/>
      <c r="IKK37" s="1329"/>
      <c r="IKL37" s="1329"/>
      <c r="IKM37" s="1329"/>
      <c r="IKN37" s="1329"/>
      <c r="IKO37" s="1329"/>
      <c r="IKP37" s="1329"/>
      <c r="IKQ37" s="1329"/>
      <c r="IKR37" s="1329"/>
      <c r="IKS37" s="1329"/>
      <c r="IKT37" s="1329"/>
      <c r="IKU37" s="1329"/>
      <c r="IKV37" s="1329"/>
      <c r="IKW37" s="1329"/>
      <c r="IKX37" s="1329"/>
      <c r="IKY37" s="1329"/>
      <c r="IKZ37" s="1329"/>
      <c r="ILA37" s="1329"/>
      <c r="ILB37" s="1329"/>
      <c r="ILC37" s="1329"/>
      <c r="ILD37" s="1329"/>
      <c r="ILE37" s="1329"/>
      <c r="ILF37" s="1329"/>
      <c r="ILG37" s="1329"/>
      <c r="ILH37" s="1329"/>
      <c r="ILI37" s="1329"/>
      <c r="ILJ37" s="1329"/>
      <c r="ILK37" s="1329"/>
      <c r="ILL37" s="1329"/>
      <c r="ILM37" s="1329"/>
      <c r="ILN37" s="1329"/>
      <c r="ILO37" s="1329"/>
      <c r="ILP37" s="1329"/>
      <c r="ILQ37" s="1329"/>
      <c r="ILR37" s="1329"/>
      <c r="ILS37" s="1329"/>
      <c r="ILT37" s="1329"/>
      <c r="ILU37" s="1329"/>
      <c r="ILV37" s="1329"/>
      <c r="ILW37" s="1329"/>
      <c r="ILX37" s="1329"/>
      <c r="ILY37" s="1329"/>
      <c r="ILZ37" s="1329"/>
      <c r="IMA37" s="1329"/>
      <c r="IMB37" s="1329"/>
      <c r="IMC37" s="1329"/>
      <c r="IMD37" s="1329"/>
      <c r="IME37" s="1329"/>
      <c r="IMF37" s="1329"/>
      <c r="IMG37" s="1329"/>
      <c r="IMH37" s="1329"/>
      <c r="IMI37" s="1329"/>
      <c r="IMJ37" s="1329"/>
      <c r="IMK37" s="1329"/>
      <c r="IML37" s="1329"/>
      <c r="IMM37" s="1329"/>
      <c r="IMN37" s="1329"/>
      <c r="IMO37" s="1329"/>
      <c r="IMP37" s="1329"/>
      <c r="IMQ37" s="1329"/>
      <c r="IMR37" s="1329"/>
      <c r="IMS37" s="1329"/>
      <c r="IMT37" s="1329"/>
      <c r="IMU37" s="1329"/>
      <c r="IMV37" s="1329"/>
      <c r="IMW37" s="1329"/>
      <c r="IMX37" s="1329"/>
      <c r="IMY37" s="1329"/>
      <c r="IMZ37" s="1329"/>
      <c r="INA37" s="1329"/>
      <c r="INB37" s="1329"/>
      <c r="INC37" s="1329"/>
      <c r="IND37" s="1329"/>
      <c r="INE37" s="1329"/>
      <c r="INF37" s="1329"/>
      <c r="ING37" s="1329"/>
      <c r="INH37" s="1329"/>
      <c r="INI37" s="1329"/>
      <c r="INJ37" s="1329"/>
      <c r="INK37" s="1329"/>
      <c r="INL37" s="1329"/>
      <c r="INM37" s="1329"/>
      <c r="INN37" s="1329"/>
      <c r="INO37" s="1329"/>
      <c r="INP37" s="1329"/>
      <c r="INQ37" s="1329"/>
      <c r="INR37" s="1329"/>
      <c r="INS37" s="1329"/>
      <c r="INT37" s="1329"/>
      <c r="INU37" s="1329"/>
      <c r="INV37" s="1329"/>
      <c r="INW37" s="1329"/>
      <c r="INX37" s="1329"/>
      <c r="INY37" s="1329"/>
      <c r="INZ37" s="1329"/>
      <c r="IOA37" s="1329"/>
      <c r="IOB37" s="1329"/>
      <c r="IOC37" s="1329"/>
      <c r="IOD37" s="1329"/>
      <c r="IOE37" s="1329"/>
      <c r="IOF37" s="1329"/>
      <c r="IOG37" s="1329"/>
      <c r="IOH37" s="1329"/>
      <c r="IOI37" s="1329"/>
      <c r="IOJ37" s="1329"/>
      <c r="IOK37" s="1329"/>
      <c r="IOL37" s="1329"/>
      <c r="IOM37" s="1329"/>
      <c r="ION37" s="1329"/>
      <c r="IOO37" s="1329"/>
      <c r="IOP37" s="1329"/>
      <c r="IOQ37" s="1329"/>
      <c r="IOR37" s="1329"/>
      <c r="IOS37" s="1329"/>
      <c r="IOT37" s="1329"/>
      <c r="IOU37" s="1329"/>
      <c r="IOV37" s="1329"/>
      <c r="IOW37" s="1329"/>
      <c r="IOX37" s="1329"/>
      <c r="IOY37" s="1329"/>
      <c r="IOZ37" s="1329"/>
      <c r="IPA37" s="1329"/>
      <c r="IPB37" s="1329"/>
      <c r="IPC37" s="1329"/>
      <c r="IPD37" s="1329"/>
      <c r="IPE37" s="1329"/>
      <c r="IPF37" s="1329"/>
      <c r="IPG37" s="1329"/>
      <c r="IPH37" s="1329"/>
      <c r="IPI37" s="1329"/>
      <c r="IPJ37" s="1329"/>
      <c r="IPK37" s="1329"/>
      <c r="IPL37" s="1329"/>
      <c r="IPM37" s="1329"/>
      <c r="IPN37" s="1329"/>
      <c r="IPO37" s="1329"/>
      <c r="IPP37" s="1329"/>
      <c r="IPQ37" s="1329"/>
      <c r="IPR37" s="1329"/>
      <c r="IPS37" s="1329"/>
      <c r="IPT37" s="1329"/>
      <c r="IPU37" s="1329"/>
      <c r="IPV37" s="1329"/>
      <c r="IPW37" s="1329"/>
      <c r="IPX37" s="1329"/>
      <c r="IPY37" s="1329"/>
      <c r="IPZ37" s="1329"/>
      <c r="IQA37" s="1329"/>
      <c r="IQB37" s="1329"/>
      <c r="IQC37" s="1329"/>
      <c r="IQD37" s="1329"/>
      <c r="IQE37" s="1329"/>
      <c r="IQF37" s="1329"/>
      <c r="IQG37" s="1329"/>
      <c r="IQH37" s="1329"/>
      <c r="IQI37" s="1329"/>
      <c r="IQJ37" s="1329"/>
      <c r="IQK37" s="1329"/>
      <c r="IQL37" s="1329"/>
      <c r="IQM37" s="1329"/>
      <c r="IQN37" s="1329"/>
      <c r="IQO37" s="1329"/>
      <c r="IQP37" s="1329"/>
      <c r="IQQ37" s="1329"/>
      <c r="IQR37" s="1329"/>
      <c r="IQS37" s="1329"/>
      <c r="IQT37" s="1329"/>
      <c r="IQU37" s="1329"/>
      <c r="IQV37" s="1329"/>
      <c r="IQW37" s="1329"/>
      <c r="IQX37" s="1329"/>
      <c r="IQY37" s="1329"/>
      <c r="IQZ37" s="1329"/>
      <c r="IRA37" s="1329"/>
      <c r="IRB37" s="1329"/>
      <c r="IRC37" s="1329"/>
      <c r="IRD37" s="1329"/>
      <c r="IRE37" s="1329"/>
      <c r="IRF37" s="1329"/>
      <c r="IRG37" s="1329"/>
      <c r="IRH37" s="1329"/>
      <c r="IRI37" s="1329"/>
      <c r="IRJ37" s="1329"/>
      <c r="IRK37" s="1329"/>
      <c r="IRL37" s="1329"/>
      <c r="IRM37" s="1329"/>
      <c r="IRN37" s="1329"/>
      <c r="IRO37" s="1329"/>
      <c r="IRP37" s="1329"/>
      <c r="IRQ37" s="1329"/>
      <c r="IRR37" s="1329"/>
      <c r="IRS37" s="1329"/>
      <c r="IRT37" s="1329"/>
      <c r="IRU37" s="1329"/>
      <c r="IRV37" s="1329"/>
      <c r="IRW37" s="1329"/>
      <c r="IRX37" s="1329"/>
      <c r="IRY37" s="1329"/>
      <c r="IRZ37" s="1329"/>
      <c r="ISA37" s="1329"/>
      <c r="ISB37" s="1329"/>
      <c r="ISC37" s="1329"/>
      <c r="ISD37" s="1329"/>
      <c r="ISE37" s="1329"/>
      <c r="ISF37" s="1329"/>
      <c r="ISG37" s="1329"/>
      <c r="ISH37" s="1329"/>
      <c r="ISI37" s="1329"/>
      <c r="ISJ37" s="1329"/>
      <c r="ISK37" s="1329"/>
      <c r="ISL37" s="1329"/>
      <c r="ISM37" s="1329"/>
      <c r="ISN37" s="1329"/>
      <c r="ISO37" s="1329"/>
      <c r="ISP37" s="1329"/>
      <c r="ISQ37" s="1329"/>
      <c r="ISR37" s="1329"/>
      <c r="ISS37" s="1329"/>
      <c r="IST37" s="1329"/>
      <c r="ISU37" s="1329"/>
      <c r="ISV37" s="1329"/>
      <c r="ISW37" s="1329"/>
      <c r="ISX37" s="1329"/>
      <c r="ISY37" s="1329"/>
      <c r="ISZ37" s="1329"/>
      <c r="ITA37" s="1329"/>
      <c r="ITB37" s="1329"/>
      <c r="ITC37" s="1329"/>
      <c r="ITD37" s="1329"/>
      <c r="ITE37" s="1329"/>
      <c r="ITF37" s="1329"/>
      <c r="ITG37" s="1329"/>
      <c r="ITH37" s="1329"/>
      <c r="ITI37" s="1329"/>
      <c r="ITJ37" s="1329"/>
      <c r="ITK37" s="1329"/>
      <c r="ITL37" s="1329"/>
      <c r="ITM37" s="1329"/>
      <c r="ITN37" s="1329"/>
      <c r="ITO37" s="1329"/>
      <c r="ITP37" s="1329"/>
      <c r="ITQ37" s="1329"/>
      <c r="ITR37" s="1329"/>
      <c r="ITS37" s="1329"/>
      <c r="ITT37" s="1329"/>
      <c r="ITU37" s="1329"/>
      <c r="ITV37" s="1329"/>
      <c r="ITW37" s="1329"/>
      <c r="ITX37" s="1329"/>
      <c r="ITY37" s="1329"/>
      <c r="ITZ37" s="1329"/>
      <c r="IUA37" s="1329"/>
      <c r="IUB37" s="1329"/>
      <c r="IUC37" s="1329"/>
      <c r="IUD37" s="1329"/>
      <c r="IUE37" s="1329"/>
      <c r="IUF37" s="1329"/>
      <c r="IUG37" s="1329"/>
      <c r="IUH37" s="1329"/>
      <c r="IUI37" s="1329"/>
      <c r="IUJ37" s="1329"/>
      <c r="IUK37" s="1329"/>
      <c r="IUL37" s="1329"/>
      <c r="IUM37" s="1329"/>
      <c r="IUN37" s="1329"/>
      <c r="IUO37" s="1329"/>
      <c r="IUP37" s="1329"/>
      <c r="IUQ37" s="1329"/>
      <c r="IUR37" s="1329"/>
      <c r="IUS37" s="1329"/>
      <c r="IUT37" s="1329"/>
      <c r="IUU37" s="1329"/>
      <c r="IUV37" s="1329"/>
      <c r="IUW37" s="1329"/>
      <c r="IUX37" s="1329"/>
      <c r="IUY37" s="1329"/>
      <c r="IUZ37" s="1329"/>
      <c r="IVA37" s="1329"/>
      <c r="IVB37" s="1329"/>
      <c r="IVC37" s="1329"/>
      <c r="IVD37" s="1329"/>
      <c r="IVE37" s="1329"/>
      <c r="IVF37" s="1329"/>
      <c r="IVG37" s="1329"/>
      <c r="IVH37" s="1329"/>
      <c r="IVI37" s="1329"/>
      <c r="IVJ37" s="1329"/>
      <c r="IVK37" s="1329"/>
      <c r="IVL37" s="1329"/>
      <c r="IVM37" s="1329"/>
      <c r="IVN37" s="1329"/>
      <c r="IVO37" s="1329"/>
      <c r="IVP37" s="1329"/>
      <c r="IVQ37" s="1329"/>
      <c r="IVR37" s="1329"/>
      <c r="IVS37" s="1329"/>
      <c r="IVT37" s="1329"/>
      <c r="IVU37" s="1329"/>
      <c r="IVV37" s="1329"/>
      <c r="IVW37" s="1329"/>
      <c r="IVX37" s="1329"/>
      <c r="IVY37" s="1329"/>
      <c r="IVZ37" s="1329"/>
      <c r="IWA37" s="1329"/>
      <c r="IWB37" s="1329"/>
      <c r="IWC37" s="1329"/>
      <c r="IWD37" s="1329"/>
      <c r="IWE37" s="1329"/>
      <c r="IWF37" s="1329"/>
      <c r="IWG37" s="1329"/>
      <c r="IWH37" s="1329"/>
      <c r="IWI37" s="1329"/>
      <c r="IWJ37" s="1329"/>
      <c r="IWK37" s="1329"/>
      <c r="IWL37" s="1329"/>
      <c r="IWM37" s="1329"/>
      <c r="IWN37" s="1329"/>
      <c r="IWO37" s="1329"/>
      <c r="IWP37" s="1329"/>
      <c r="IWQ37" s="1329"/>
      <c r="IWR37" s="1329"/>
      <c r="IWS37" s="1329"/>
      <c r="IWT37" s="1329"/>
      <c r="IWU37" s="1329"/>
      <c r="IWV37" s="1329"/>
      <c r="IWW37" s="1329"/>
      <c r="IWX37" s="1329"/>
      <c r="IWY37" s="1329"/>
      <c r="IWZ37" s="1329"/>
      <c r="IXA37" s="1329"/>
      <c r="IXB37" s="1329"/>
      <c r="IXC37" s="1329"/>
      <c r="IXD37" s="1329"/>
      <c r="IXE37" s="1329"/>
      <c r="IXF37" s="1329"/>
      <c r="IXG37" s="1329"/>
      <c r="IXH37" s="1329"/>
      <c r="IXI37" s="1329"/>
      <c r="IXJ37" s="1329"/>
      <c r="IXK37" s="1329"/>
      <c r="IXL37" s="1329"/>
      <c r="IXM37" s="1329"/>
      <c r="IXN37" s="1329"/>
      <c r="IXO37" s="1329"/>
      <c r="IXP37" s="1329"/>
      <c r="IXQ37" s="1329"/>
      <c r="IXR37" s="1329"/>
      <c r="IXS37" s="1329"/>
      <c r="IXT37" s="1329"/>
      <c r="IXU37" s="1329"/>
      <c r="IXV37" s="1329"/>
      <c r="IXW37" s="1329"/>
      <c r="IXX37" s="1329"/>
      <c r="IXY37" s="1329"/>
      <c r="IXZ37" s="1329"/>
      <c r="IYA37" s="1329"/>
      <c r="IYB37" s="1329"/>
      <c r="IYC37" s="1329"/>
      <c r="IYD37" s="1329"/>
      <c r="IYE37" s="1329"/>
      <c r="IYF37" s="1329"/>
      <c r="IYG37" s="1329"/>
      <c r="IYH37" s="1329"/>
      <c r="IYI37" s="1329"/>
      <c r="IYJ37" s="1329"/>
      <c r="IYK37" s="1329"/>
      <c r="IYL37" s="1329"/>
      <c r="IYM37" s="1329"/>
      <c r="IYN37" s="1329"/>
      <c r="IYO37" s="1329"/>
      <c r="IYP37" s="1329"/>
      <c r="IYQ37" s="1329"/>
      <c r="IYR37" s="1329"/>
      <c r="IYS37" s="1329"/>
      <c r="IYT37" s="1329"/>
      <c r="IYU37" s="1329"/>
      <c r="IYV37" s="1329"/>
      <c r="IYW37" s="1329"/>
      <c r="IYX37" s="1329"/>
      <c r="IYY37" s="1329"/>
      <c r="IYZ37" s="1329"/>
      <c r="IZA37" s="1329"/>
      <c r="IZB37" s="1329"/>
      <c r="IZC37" s="1329"/>
      <c r="IZD37" s="1329"/>
      <c r="IZE37" s="1329"/>
      <c r="IZF37" s="1329"/>
      <c r="IZG37" s="1329"/>
      <c r="IZH37" s="1329"/>
      <c r="IZI37" s="1329"/>
      <c r="IZJ37" s="1329"/>
      <c r="IZK37" s="1329"/>
      <c r="IZL37" s="1329"/>
      <c r="IZM37" s="1329"/>
      <c r="IZN37" s="1329"/>
      <c r="IZO37" s="1329"/>
      <c r="IZP37" s="1329"/>
      <c r="IZQ37" s="1329"/>
      <c r="IZR37" s="1329"/>
      <c r="IZS37" s="1329"/>
      <c r="IZT37" s="1329"/>
      <c r="IZU37" s="1329"/>
      <c r="IZV37" s="1329"/>
      <c r="IZW37" s="1329"/>
      <c r="IZX37" s="1329"/>
      <c r="IZY37" s="1329"/>
      <c r="IZZ37" s="1329"/>
      <c r="JAA37" s="1329"/>
      <c r="JAB37" s="1329"/>
      <c r="JAC37" s="1329"/>
      <c r="JAD37" s="1329"/>
      <c r="JAE37" s="1329"/>
      <c r="JAF37" s="1329"/>
      <c r="JAG37" s="1329"/>
      <c r="JAH37" s="1329"/>
      <c r="JAI37" s="1329"/>
      <c r="JAJ37" s="1329"/>
      <c r="JAK37" s="1329"/>
      <c r="JAL37" s="1329"/>
      <c r="JAM37" s="1329"/>
      <c r="JAN37" s="1329"/>
      <c r="JAO37" s="1329"/>
      <c r="JAP37" s="1329"/>
      <c r="JAQ37" s="1329"/>
      <c r="JAR37" s="1329"/>
      <c r="JAS37" s="1329"/>
      <c r="JAT37" s="1329"/>
      <c r="JAU37" s="1329"/>
      <c r="JAV37" s="1329"/>
      <c r="JAW37" s="1329"/>
      <c r="JAX37" s="1329"/>
      <c r="JAY37" s="1329"/>
      <c r="JAZ37" s="1329"/>
      <c r="JBA37" s="1329"/>
      <c r="JBB37" s="1329"/>
      <c r="JBC37" s="1329"/>
      <c r="JBD37" s="1329"/>
      <c r="JBE37" s="1329"/>
      <c r="JBF37" s="1329"/>
      <c r="JBG37" s="1329"/>
      <c r="JBH37" s="1329"/>
      <c r="JBI37" s="1329"/>
      <c r="JBJ37" s="1329"/>
      <c r="JBK37" s="1329"/>
      <c r="JBL37" s="1329"/>
      <c r="JBM37" s="1329"/>
      <c r="JBN37" s="1329"/>
      <c r="JBO37" s="1329"/>
      <c r="JBP37" s="1329"/>
      <c r="JBQ37" s="1329"/>
      <c r="JBR37" s="1329"/>
      <c r="JBS37" s="1329"/>
      <c r="JBT37" s="1329"/>
      <c r="JBU37" s="1329"/>
      <c r="JBV37" s="1329"/>
      <c r="JBW37" s="1329"/>
      <c r="JBX37" s="1329"/>
      <c r="JBY37" s="1329"/>
      <c r="JBZ37" s="1329"/>
      <c r="JCA37" s="1329"/>
      <c r="JCB37" s="1329"/>
      <c r="JCC37" s="1329"/>
      <c r="JCD37" s="1329"/>
      <c r="JCE37" s="1329"/>
      <c r="JCF37" s="1329"/>
      <c r="JCG37" s="1329"/>
      <c r="JCH37" s="1329"/>
      <c r="JCI37" s="1329"/>
      <c r="JCJ37" s="1329"/>
      <c r="JCK37" s="1329"/>
      <c r="JCL37" s="1329"/>
      <c r="JCM37" s="1329"/>
      <c r="JCN37" s="1329"/>
      <c r="JCO37" s="1329"/>
      <c r="JCP37" s="1329"/>
      <c r="JCQ37" s="1329"/>
      <c r="JCR37" s="1329"/>
      <c r="JCS37" s="1329"/>
      <c r="JCT37" s="1329"/>
      <c r="JCU37" s="1329"/>
      <c r="JCV37" s="1329"/>
      <c r="JCW37" s="1329"/>
      <c r="JCX37" s="1329"/>
      <c r="JCY37" s="1329"/>
      <c r="JCZ37" s="1329"/>
      <c r="JDA37" s="1329"/>
      <c r="JDB37" s="1329"/>
      <c r="JDC37" s="1329"/>
      <c r="JDD37" s="1329"/>
      <c r="JDE37" s="1329"/>
      <c r="JDF37" s="1329"/>
      <c r="JDG37" s="1329"/>
      <c r="JDH37" s="1329"/>
      <c r="JDI37" s="1329"/>
      <c r="JDJ37" s="1329"/>
      <c r="JDK37" s="1329"/>
      <c r="JDL37" s="1329"/>
      <c r="JDM37" s="1329"/>
      <c r="JDN37" s="1329"/>
      <c r="JDO37" s="1329"/>
      <c r="JDP37" s="1329"/>
      <c r="JDQ37" s="1329"/>
      <c r="JDR37" s="1329"/>
      <c r="JDS37" s="1329"/>
      <c r="JDT37" s="1329"/>
      <c r="JDU37" s="1329"/>
      <c r="JDV37" s="1329"/>
      <c r="JDW37" s="1329"/>
      <c r="JDX37" s="1329"/>
      <c r="JDY37" s="1329"/>
      <c r="JDZ37" s="1329"/>
      <c r="JEA37" s="1329"/>
      <c r="JEB37" s="1329"/>
      <c r="JEC37" s="1329"/>
      <c r="JED37" s="1329"/>
      <c r="JEE37" s="1329"/>
      <c r="JEF37" s="1329"/>
      <c r="JEG37" s="1329"/>
      <c r="JEH37" s="1329"/>
      <c r="JEI37" s="1329"/>
      <c r="JEJ37" s="1329"/>
      <c r="JEK37" s="1329"/>
      <c r="JEL37" s="1329"/>
      <c r="JEM37" s="1329"/>
      <c r="JEN37" s="1329"/>
      <c r="JEO37" s="1329"/>
      <c r="JEP37" s="1329"/>
      <c r="JEQ37" s="1329"/>
      <c r="JER37" s="1329"/>
      <c r="JES37" s="1329"/>
      <c r="JET37" s="1329"/>
      <c r="JEU37" s="1329"/>
      <c r="JEV37" s="1329"/>
      <c r="JEW37" s="1329"/>
      <c r="JEX37" s="1329"/>
      <c r="JEY37" s="1329"/>
      <c r="JEZ37" s="1329"/>
      <c r="JFA37" s="1329"/>
      <c r="JFB37" s="1329"/>
      <c r="JFC37" s="1329"/>
      <c r="JFD37" s="1329"/>
      <c r="JFE37" s="1329"/>
      <c r="JFF37" s="1329"/>
      <c r="JFG37" s="1329"/>
      <c r="JFH37" s="1329"/>
      <c r="JFI37" s="1329"/>
      <c r="JFJ37" s="1329"/>
      <c r="JFK37" s="1329"/>
      <c r="JFL37" s="1329"/>
      <c r="JFM37" s="1329"/>
      <c r="JFN37" s="1329"/>
      <c r="JFO37" s="1329"/>
      <c r="JFP37" s="1329"/>
      <c r="JFQ37" s="1329"/>
      <c r="JFR37" s="1329"/>
      <c r="JFS37" s="1329"/>
      <c r="JFT37" s="1329"/>
      <c r="JFU37" s="1329"/>
      <c r="JFV37" s="1329"/>
      <c r="JFW37" s="1329"/>
      <c r="JFX37" s="1329"/>
      <c r="JFY37" s="1329"/>
      <c r="JFZ37" s="1329"/>
      <c r="JGA37" s="1329"/>
      <c r="JGB37" s="1329"/>
      <c r="JGC37" s="1329"/>
      <c r="JGD37" s="1329"/>
      <c r="JGE37" s="1329"/>
      <c r="JGF37" s="1329"/>
      <c r="JGG37" s="1329"/>
      <c r="JGH37" s="1329"/>
      <c r="JGI37" s="1329"/>
      <c r="JGJ37" s="1329"/>
      <c r="JGK37" s="1329"/>
      <c r="JGL37" s="1329"/>
      <c r="JGM37" s="1329"/>
      <c r="JGN37" s="1329"/>
      <c r="JGO37" s="1329"/>
      <c r="JGP37" s="1329"/>
      <c r="JGQ37" s="1329"/>
      <c r="JGR37" s="1329"/>
      <c r="JGS37" s="1329"/>
      <c r="JGT37" s="1329"/>
      <c r="JGU37" s="1329"/>
      <c r="JGV37" s="1329"/>
      <c r="JGW37" s="1329"/>
      <c r="JGX37" s="1329"/>
      <c r="JGY37" s="1329"/>
      <c r="JGZ37" s="1329"/>
      <c r="JHA37" s="1329"/>
      <c r="JHB37" s="1329"/>
      <c r="JHC37" s="1329"/>
      <c r="JHD37" s="1329"/>
      <c r="JHE37" s="1329"/>
      <c r="JHF37" s="1329"/>
      <c r="JHG37" s="1329"/>
      <c r="JHH37" s="1329"/>
      <c r="JHI37" s="1329"/>
      <c r="JHJ37" s="1329"/>
      <c r="JHK37" s="1329"/>
      <c r="JHL37" s="1329"/>
      <c r="JHM37" s="1329"/>
      <c r="JHN37" s="1329"/>
      <c r="JHO37" s="1329"/>
      <c r="JHP37" s="1329"/>
      <c r="JHQ37" s="1329"/>
      <c r="JHR37" s="1329"/>
      <c r="JHS37" s="1329"/>
      <c r="JHT37" s="1329"/>
      <c r="JHU37" s="1329"/>
      <c r="JHV37" s="1329"/>
      <c r="JHW37" s="1329"/>
      <c r="JHX37" s="1329"/>
      <c r="JHY37" s="1329"/>
      <c r="JHZ37" s="1329"/>
      <c r="JIA37" s="1329"/>
      <c r="JIB37" s="1329"/>
      <c r="JIC37" s="1329"/>
      <c r="JID37" s="1329"/>
      <c r="JIE37" s="1329"/>
      <c r="JIF37" s="1329"/>
      <c r="JIG37" s="1329"/>
      <c r="JIH37" s="1329"/>
      <c r="JII37" s="1329"/>
      <c r="JIJ37" s="1329"/>
      <c r="JIK37" s="1329"/>
      <c r="JIL37" s="1329"/>
      <c r="JIM37" s="1329"/>
      <c r="JIN37" s="1329"/>
      <c r="JIO37" s="1329"/>
      <c r="JIP37" s="1329"/>
      <c r="JIQ37" s="1329"/>
      <c r="JIR37" s="1329"/>
      <c r="JIS37" s="1329"/>
      <c r="JIT37" s="1329"/>
      <c r="JIU37" s="1329"/>
      <c r="JIV37" s="1329"/>
      <c r="JIW37" s="1329"/>
      <c r="JIX37" s="1329"/>
      <c r="JIY37" s="1329"/>
      <c r="JIZ37" s="1329"/>
      <c r="JJA37" s="1329"/>
      <c r="JJB37" s="1329"/>
      <c r="JJC37" s="1329"/>
      <c r="JJD37" s="1329"/>
      <c r="JJE37" s="1329"/>
      <c r="JJF37" s="1329"/>
      <c r="JJG37" s="1329"/>
      <c r="JJH37" s="1329"/>
      <c r="JJI37" s="1329"/>
      <c r="JJJ37" s="1329"/>
      <c r="JJK37" s="1329"/>
      <c r="JJL37" s="1329"/>
      <c r="JJM37" s="1329"/>
      <c r="JJN37" s="1329"/>
      <c r="JJO37" s="1329"/>
      <c r="JJP37" s="1329"/>
      <c r="JJQ37" s="1329"/>
      <c r="JJR37" s="1329"/>
      <c r="JJS37" s="1329"/>
      <c r="JJT37" s="1329"/>
      <c r="JJU37" s="1329"/>
      <c r="JJV37" s="1329"/>
      <c r="JJW37" s="1329"/>
      <c r="JJX37" s="1329"/>
      <c r="JJY37" s="1329"/>
      <c r="JJZ37" s="1329"/>
      <c r="JKA37" s="1329"/>
      <c r="JKB37" s="1329"/>
      <c r="JKC37" s="1329"/>
      <c r="JKD37" s="1329"/>
      <c r="JKE37" s="1329"/>
      <c r="JKF37" s="1329"/>
      <c r="JKG37" s="1329"/>
      <c r="JKH37" s="1329"/>
      <c r="JKI37" s="1329"/>
      <c r="JKJ37" s="1329"/>
      <c r="JKK37" s="1329"/>
      <c r="JKL37" s="1329"/>
      <c r="JKM37" s="1329"/>
      <c r="JKN37" s="1329"/>
      <c r="JKO37" s="1329"/>
      <c r="JKP37" s="1329"/>
      <c r="JKQ37" s="1329"/>
      <c r="JKR37" s="1329"/>
      <c r="JKS37" s="1329"/>
      <c r="JKT37" s="1329"/>
      <c r="JKU37" s="1329"/>
      <c r="JKV37" s="1329"/>
      <c r="JKW37" s="1329"/>
      <c r="JKX37" s="1329"/>
      <c r="JKY37" s="1329"/>
      <c r="JKZ37" s="1329"/>
      <c r="JLA37" s="1329"/>
      <c r="JLB37" s="1329"/>
      <c r="JLC37" s="1329"/>
      <c r="JLD37" s="1329"/>
      <c r="JLE37" s="1329"/>
      <c r="JLF37" s="1329"/>
      <c r="JLG37" s="1329"/>
      <c r="JLH37" s="1329"/>
      <c r="JLI37" s="1329"/>
      <c r="JLJ37" s="1329"/>
      <c r="JLK37" s="1329"/>
      <c r="JLL37" s="1329"/>
      <c r="JLM37" s="1329"/>
      <c r="JLN37" s="1329"/>
      <c r="JLO37" s="1329"/>
      <c r="JLP37" s="1329"/>
      <c r="JLQ37" s="1329"/>
      <c r="JLR37" s="1329"/>
      <c r="JLS37" s="1329"/>
      <c r="JLT37" s="1329"/>
      <c r="JLU37" s="1329"/>
      <c r="JLV37" s="1329"/>
      <c r="JLW37" s="1329"/>
      <c r="JLX37" s="1329"/>
      <c r="JLY37" s="1329"/>
      <c r="JLZ37" s="1329"/>
      <c r="JMA37" s="1329"/>
      <c r="JMB37" s="1329"/>
      <c r="JMC37" s="1329"/>
      <c r="JMD37" s="1329"/>
      <c r="JME37" s="1329"/>
      <c r="JMF37" s="1329"/>
      <c r="JMG37" s="1329"/>
      <c r="JMH37" s="1329"/>
      <c r="JMI37" s="1329"/>
      <c r="JMJ37" s="1329"/>
      <c r="JMK37" s="1329"/>
      <c r="JML37" s="1329"/>
      <c r="JMM37" s="1329"/>
      <c r="JMN37" s="1329"/>
      <c r="JMO37" s="1329"/>
      <c r="JMP37" s="1329"/>
      <c r="JMQ37" s="1329"/>
      <c r="JMR37" s="1329"/>
      <c r="JMS37" s="1329"/>
      <c r="JMT37" s="1329"/>
      <c r="JMU37" s="1329"/>
      <c r="JMV37" s="1329"/>
      <c r="JMW37" s="1329"/>
      <c r="JMX37" s="1329"/>
      <c r="JMY37" s="1329"/>
      <c r="JMZ37" s="1329"/>
      <c r="JNA37" s="1329"/>
      <c r="JNB37" s="1329"/>
      <c r="JNC37" s="1329"/>
      <c r="JND37" s="1329"/>
      <c r="JNE37" s="1329"/>
      <c r="JNF37" s="1329"/>
      <c r="JNG37" s="1329"/>
      <c r="JNH37" s="1329"/>
      <c r="JNI37" s="1329"/>
      <c r="JNJ37" s="1329"/>
      <c r="JNK37" s="1329"/>
      <c r="JNL37" s="1329"/>
      <c r="JNM37" s="1329"/>
      <c r="JNN37" s="1329"/>
      <c r="JNO37" s="1329"/>
      <c r="JNP37" s="1329"/>
      <c r="JNQ37" s="1329"/>
      <c r="JNR37" s="1329"/>
      <c r="JNS37" s="1329"/>
      <c r="JNT37" s="1329"/>
      <c r="JNU37" s="1329"/>
      <c r="JNV37" s="1329"/>
      <c r="JNW37" s="1329"/>
      <c r="JNX37" s="1329"/>
      <c r="JNY37" s="1329"/>
      <c r="JNZ37" s="1329"/>
      <c r="JOA37" s="1329"/>
      <c r="JOB37" s="1329"/>
      <c r="JOC37" s="1329"/>
      <c r="JOD37" s="1329"/>
      <c r="JOE37" s="1329"/>
      <c r="JOF37" s="1329"/>
      <c r="JOG37" s="1329"/>
      <c r="JOH37" s="1329"/>
      <c r="JOI37" s="1329"/>
      <c r="JOJ37" s="1329"/>
      <c r="JOK37" s="1329"/>
      <c r="JOL37" s="1329"/>
      <c r="JOM37" s="1329"/>
      <c r="JON37" s="1329"/>
      <c r="JOO37" s="1329"/>
      <c r="JOP37" s="1329"/>
      <c r="JOQ37" s="1329"/>
      <c r="JOR37" s="1329"/>
      <c r="JOS37" s="1329"/>
      <c r="JOT37" s="1329"/>
      <c r="JOU37" s="1329"/>
      <c r="JOV37" s="1329"/>
      <c r="JOW37" s="1329"/>
      <c r="JOX37" s="1329"/>
      <c r="JOY37" s="1329"/>
      <c r="JOZ37" s="1329"/>
      <c r="JPA37" s="1329"/>
      <c r="JPB37" s="1329"/>
      <c r="JPC37" s="1329"/>
      <c r="JPD37" s="1329"/>
      <c r="JPE37" s="1329"/>
      <c r="JPF37" s="1329"/>
      <c r="JPG37" s="1329"/>
      <c r="JPH37" s="1329"/>
      <c r="JPI37" s="1329"/>
      <c r="JPJ37" s="1329"/>
      <c r="JPK37" s="1329"/>
      <c r="JPL37" s="1329"/>
      <c r="JPM37" s="1329"/>
      <c r="JPN37" s="1329"/>
      <c r="JPO37" s="1329"/>
      <c r="JPP37" s="1329"/>
      <c r="JPQ37" s="1329"/>
      <c r="JPR37" s="1329"/>
      <c r="JPS37" s="1329"/>
      <c r="JPT37" s="1329"/>
      <c r="JPU37" s="1329"/>
      <c r="JPV37" s="1329"/>
      <c r="JPW37" s="1329"/>
      <c r="JPX37" s="1329"/>
      <c r="JPY37" s="1329"/>
      <c r="JPZ37" s="1329"/>
      <c r="JQA37" s="1329"/>
      <c r="JQB37" s="1329"/>
      <c r="JQC37" s="1329"/>
      <c r="JQD37" s="1329"/>
      <c r="JQE37" s="1329"/>
      <c r="JQF37" s="1329"/>
      <c r="JQG37" s="1329"/>
      <c r="JQH37" s="1329"/>
      <c r="JQI37" s="1329"/>
      <c r="JQJ37" s="1329"/>
      <c r="JQK37" s="1329"/>
      <c r="JQL37" s="1329"/>
      <c r="JQM37" s="1329"/>
      <c r="JQN37" s="1329"/>
      <c r="JQO37" s="1329"/>
      <c r="JQP37" s="1329"/>
      <c r="JQQ37" s="1329"/>
      <c r="JQR37" s="1329"/>
      <c r="JQS37" s="1329"/>
      <c r="JQT37" s="1329"/>
      <c r="JQU37" s="1329"/>
      <c r="JQV37" s="1329"/>
      <c r="JQW37" s="1329"/>
      <c r="JQX37" s="1329"/>
      <c r="JQY37" s="1329"/>
      <c r="JQZ37" s="1329"/>
      <c r="JRA37" s="1329"/>
      <c r="JRB37" s="1329"/>
      <c r="JRC37" s="1329"/>
      <c r="JRD37" s="1329"/>
      <c r="JRE37" s="1329"/>
      <c r="JRF37" s="1329"/>
      <c r="JRG37" s="1329"/>
      <c r="JRH37" s="1329"/>
      <c r="JRI37" s="1329"/>
      <c r="JRJ37" s="1329"/>
      <c r="JRK37" s="1329"/>
      <c r="JRL37" s="1329"/>
      <c r="JRM37" s="1329"/>
      <c r="JRN37" s="1329"/>
      <c r="JRO37" s="1329"/>
      <c r="JRP37" s="1329"/>
      <c r="JRQ37" s="1329"/>
      <c r="JRR37" s="1329"/>
      <c r="JRS37" s="1329"/>
      <c r="JRT37" s="1329"/>
      <c r="JRU37" s="1329"/>
      <c r="JRV37" s="1329"/>
      <c r="JRW37" s="1329"/>
      <c r="JRX37" s="1329"/>
      <c r="JRY37" s="1329"/>
      <c r="JRZ37" s="1329"/>
      <c r="JSA37" s="1329"/>
      <c r="JSB37" s="1329"/>
      <c r="JSC37" s="1329"/>
      <c r="JSD37" s="1329"/>
      <c r="JSE37" s="1329"/>
      <c r="JSF37" s="1329"/>
      <c r="JSG37" s="1329"/>
      <c r="JSH37" s="1329"/>
      <c r="JSI37" s="1329"/>
      <c r="JSJ37" s="1329"/>
      <c r="JSK37" s="1329"/>
      <c r="JSL37" s="1329"/>
      <c r="JSM37" s="1329"/>
      <c r="JSN37" s="1329"/>
      <c r="JSO37" s="1329"/>
      <c r="JSP37" s="1329"/>
      <c r="JSQ37" s="1329"/>
      <c r="JSR37" s="1329"/>
      <c r="JSS37" s="1329"/>
      <c r="JST37" s="1329"/>
      <c r="JSU37" s="1329"/>
      <c r="JSV37" s="1329"/>
      <c r="JSW37" s="1329"/>
      <c r="JSX37" s="1329"/>
      <c r="JSY37" s="1329"/>
      <c r="JSZ37" s="1329"/>
      <c r="JTA37" s="1329"/>
      <c r="JTB37" s="1329"/>
      <c r="JTC37" s="1329"/>
      <c r="JTD37" s="1329"/>
      <c r="JTE37" s="1329"/>
      <c r="JTF37" s="1329"/>
      <c r="JTG37" s="1329"/>
      <c r="JTH37" s="1329"/>
      <c r="JTI37" s="1329"/>
      <c r="JTJ37" s="1329"/>
      <c r="JTK37" s="1329"/>
      <c r="JTL37" s="1329"/>
      <c r="JTM37" s="1329"/>
      <c r="JTN37" s="1329"/>
      <c r="JTO37" s="1329"/>
      <c r="JTP37" s="1329"/>
      <c r="JTQ37" s="1329"/>
      <c r="JTR37" s="1329"/>
      <c r="JTS37" s="1329"/>
      <c r="JTT37" s="1329"/>
      <c r="JTU37" s="1329"/>
      <c r="JTV37" s="1329"/>
      <c r="JTW37" s="1329"/>
      <c r="JTX37" s="1329"/>
      <c r="JTY37" s="1329"/>
      <c r="JTZ37" s="1329"/>
      <c r="JUA37" s="1329"/>
      <c r="JUB37" s="1329"/>
      <c r="JUC37" s="1329"/>
      <c r="JUD37" s="1329"/>
      <c r="JUE37" s="1329"/>
      <c r="JUF37" s="1329"/>
      <c r="JUG37" s="1329"/>
      <c r="JUH37" s="1329"/>
      <c r="JUI37" s="1329"/>
      <c r="JUJ37" s="1329"/>
      <c r="JUK37" s="1329"/>
      <c r="JUL37" s="1329"/>
      <c r="JUM37" s="1329"/>
      <c r="JUN37" s="1329"/>
      <c r="JUO37" s="1329"/>
      <c r="JUP37" s="1329"/>
      <c r="JUQ37" s="1329"/>
      <c r="JUR37" s="1329"/>
      <c r="JUS37" s="1329"/>
      <c r="JUT37" s="1329"/>
      <c r="JUU37" s="1329"/>
      <c r="JUV37" s="1329"/>
      <c r="JUW37" s="1329"/>
      <c r="JUX37" s="1329"/>
      <c r="JUY37" s="1329"/>
      <c r="JUZ37" s="1329"/>
      <c r="JVA37" s="1329"/>
      <c r="JVB37" s="1329"/>
      <c r="JVC37" s="1329"/>
      <c r="JVD37" s="1329"/>
      <c r="JVE37" s="1329"/>
      <c r="JVF37" s="1329"/>
      <c r="JVG37" s="1329"/>
      <c r="JVH37" s="1329"/>
      <c r="JVI37" s="1329"/>
      <c r="JVJ37" s="1329"/>
      <c r="JVK37" s="1329"/>
      <c r="JVL37" s="1329"/>
      <c r="JVM37" s="1329"/>
      <c r="JVN37" s="1329"/>
      <c r="JVO37" s="1329"/>
      <c r="JVP37" s="1329"/>
      <c r="JVQ37" s="1329"/>
      <c r="JVR37" s="1329"/>
      <c r="JVS37" s="1329"/>
      <c r="JVT37" s="1329"/>
      <c r="JVU37" s="1329"/>
      <c r="JVV37" s="1329"/>
      <c r="JVW37" s="1329"/>
      <c r="JVX37" s="1329"/>
      <c r="JVY37" s="1329"/>
      <c r="JVZ37" s="1329"/>
      <c r="JWA37" s="1329"/>
      <c r="JWB37" s="1329"/>
      <c r="JWC37" s="1329"/>
      <c r="JWD37" s="1329"/>
      <c r="JWE37" s="1329"/>
      <c r="JWF37" s="1329"/>
      <c r="JWG37" s="1329"/>
      <c r="JWH37" s="1329"/>
      <c r="JWI37" s="1329"/>
      <c r="JWJ37" s="1329"/>
      <c r="JWK37" s="1329"/>
      <c r="JWL37" s="1329"/>
      <c r="JWM37" s="1329"/>
      <c r="JWN37" s="1329"/>
      <c r="JWO37" s="1329"/>
      <c r="JWP37" s="1329"/>
      <c r="JWQ37" s="1329"/>
      <c r="JWR37" s="1329"/>
      <c r="JWS37" s="1329"/>
      <c r="JWT37" s="1329"/>
      <c r="JWU37" s="1329"/>
      <c r="JWV37" s="1329"/>
      <c r="JWW37" s="1329"/>
      <c r="JWX37" s="1329"/>
      <c r="JWY37" s="1329"/>
      <c r="JWZ37" s="1329"/>
      <c r="JXA37" s="1329"/>
      <c r="JXB37" s="1329"/>
      <c r="JXC37" s="1329"/>
      <c r="JXD37" s="1329"/>
      <c r="JXE37" s="1329"/>
      <c r="JXF37" s="1329"/>
      <c r="JXG37" s="1329"/>
      <c r="JXH37" s="1329"/>
      <c r="JXI37" s="1329"/>
      <c r="JXJ37" s="1329"/>
      <c r="JXK37" s="1329"/>
      <c r="JXL37" s="1329"/>
      <c r="JXM37" s="1329"/>
      <c r="JXN37" s="1329"/>
      <c r="JXO37" s="1329"/>
      <c r="JXP37" s="1329"/>
      <c r="JXQ37" s="1329"/>
      <c r="JXR37" s="1329"/>
      <c r="JXS37" s="1329"/>
      <c r="JXT37" s="1329"/>
      <c r="JXU37" s="1329"/>
      <c r="JXV37" s="1329"/>
      <c r="JXW37" s="1329"/>
      <c r="JXX37" s="1329"/>
      <c r="JXY37" s="1329"/>
      <c r="JXZ37" s="1329"/>
      <c r="JYA37" s="1329"/>
      <c r="JYB37" s="1329"/>
      <c r="JYC37" s="1329"/>
      <c r="JYD37" s="1329"/>
      <c r="JYE37" s="1329"/>
      <c r="JYF37" s="1329"/>
      <c r="JYG37" s="1329"/>
      <c r="JYH37" s="1329"/>
      <c r="JYI37" s="1329"/>
      <c r="JYJ37" s="1329"/>
      <c r="JYK37" s="1329"/>
      <c r="JYL37" s="1329"/>
      <c r="JYM37" s="1329"/>
      <c r="JYN37" s="1329"/>
      <c r="JYO37" s="1329"/>
      <c r="JYP37" s="1329"/>
      <c r="JYQ37" s="1329"/>
      <c r="JYR37" s="1329"/>
      <c r="JYS37" s="1329"/>
      <c r="JYT37" s="1329"/>
      <c r="JYU37" s="1329"/>
      <c r="JYV37" s="1329"/>
      <c r="JYW37" s="1329"/>
      <c r="JYX37" s="1329"/>
      <c r="JYY37" s="1329"/>
      <c r="JYZ37" s="1329"/>
      <c r="JZA37" s="1329"/>
      <c r="JZB37" s="1329"/>
      <c r="JZC37" s="1329"/>
      <c r="JZD37" s="1329"/>
      <c r="JZE37" s="1329"/>
      <c r="JZF37" s="1329"/>
      <c r="JZG37" s="1329"/>
      <c r="JZH37" s="1329"/>
      <c r="JZI37" s="1329"/>
      <c r="JZJ37" s="1329"/>
      <c r="JZK37" s="1329"/>
      <c r="JZL37" s="1329"/>
      <c r="JZM37" s="1329"/>
      <c r="JZN37" s="1329"/>
      <c r="JZO37" s="1329"/>
      <c r="JZP37" s="1329"/>
      <c r="JZQ37" s="1329"/>
      <c r="JZR37" s="1329"/>
      <c r="JZS37" s="1329"/>
      <c r="JZT37" s="1329"/>
      <c r="JZU37" s="1329"/>
      <c r="JZV37" s="1329"/>
      <c r="JZW37" s="1329"/>
      <c r="JZX37" s="1329"/>
      <c r="JZY37" s="1329"/>
      <c r="JZZ37" s="1329"/>
      <c r="KAA37" s="1329"/>
      <c r="KAB37" s="1329"/>
      <c r="KAC37" s="1329"/>
      <c r="KAD37" s="1329"/>
      <c r="KAE37" s="1329"/>
      <c r="KAF37" s="1329"/>
      <c r="KAG37" s="1329"/>
      <c r="KAH37" s="1329"/>
      <c r="KAI37" s="1329"/>
      <c r="KAJ37" s="1329"/>
      <c r="KAK37" s="1329"/>
      <c r="KAL37" s="1329"/>
      <c r="KAM37" s="1329"/>
      <c r="KAN37" s="1329"/>
      <c r="KAO37" s="1329"/>
      <c r="KAP37" s="1329"/>
      <c r="KAQ37" s="1329"/>
      <c r="KAR37" s="1329"/>
      <c r="KAS37" s="1329"/>
      <c r="KAT37" s="1329"/>
      <c r="KAU37" s="1329"/>
      <c r="KAV37" s="1329"/>
      <c r="KAW37" s="1329"/>
      <c r="KAX37" s="1329"/>
      <c r="KAY37" s="1329"/>
      <c r="KAZ37" s="1329"/>
      <c r="KBA37" s="1329"/>
      <c r="KBB37" s="1329"/>
      <c r="KBC37" s="1329"/>
      <c r="KBD37" s="1329"/>
      <c r="KBE37" s="1329"/>
      <c r="KBF37" s="1329"/>
      <c r="KBG37" s="1329"/>
      <c r="KBH37" s="1329"/>
      <c r="KBI37" s="1329"/>
      <c r="KBJ37" s="1329"/>
      <c r="KBK37" s="1329"/>
      <c r="KBL37" s="1329"/>
      <c r="KBM37" s="1329"/>
      <c r="KBN37" s="1329"/>
      <c r="KBO37" s="1329"/>
      <c r="KBP37" s="1329"/>
      <c r="KBQ37" s="1329"/>
      <c r="KBR37" s="1329"/>
      <c r="KBS37" s="1329"/>
      <c r="KBT37" s="1329"/>
      <c r="KBU37" s="1329"/>
      <c r="KBV37" s="1329"/>
      <c r="KBW37" s="1329"/>
      <c r="KBX37" s="1329"/>
      <c r="KBY37" s="1329"/>
      <c r="KBZ37" s="1329"/>
      <c r="KCA37" s="1329"/>
      <c r="KCB37" s="1329"/>
      <c r="KCC37" s="1329"/>
      <c r="KCD37" s="1329"/>
      <c r="KCE37" s="1329"/>
      <c r="KCF37" s="1329"/>
      <c r="KCG37" s="1329"/>
      <c r="KCH37" s="1329"/>
      <c r="KCI37" s="1329"/>
      <c r="KCJ37" s="1329"/>
      <c r="KCK37" s="1329"/>
      <c r="KCL37" s="1329"/>
      <c r="KCM37" s="1329"/>
      <c r="KCN37" s="1329"/>
      <c r="KCO37" s="1329"/>
      <c r="KCP37" s="1329"/>
      <c r="KCQ37" s="1329"/>
      <c r="KCR37" s="1329"/>
      <c r="KCS37" s="1329"/>
      <c r="KCT37" s="1329"/>
      <c r="KCU37" s="1329"/>
      <c r="KCV37" s="1329"/>
      <c r="KCW37" s="1329"/>
      <c r="KCX37" s="1329"/>
      <c r="KCY37" s="1329"/>
      <c r="KCZ37" s="1329"/>
      <c r="KDA37" s="1329"/>
      <c r="KDB37" s="1329"/>
      <c r="KDC37" s="1329"/>
      <c r="KDD37" s="1329"/>
      <c r="KDE37" s="1329"/>
      <c r="KDF37" s="1329"/>
      <c r="KDG37" s="1329"/>
      <c r="KDH37" s="1329"/>
      <c r="KDI37" s="1329"/>
      <c r="KDJ37" s="1329"/>
      <c r="KDK37" s="1329"/>
      <c r="KDL37" s="1329"/>
      <c r="KDM37" s="1329"/>
      <c r="KDN37" s="1329"/>
      <c r="KDO37" s="1329"/>
      <c r="KDP37" s="1329"/>
      <c r="KDQ37" s="1329"/>
      <c r="KDR37" s="1329"/>
      <c r="KDS37" s="1329"/>
      <c r="KDT37" s="1329"/>
      <c r="KDU37" s="1329"/>
      <c r="KDV37" s="1329"/>
      <c r="KDW37" s="1329"/>
      <c r="KDX37" s="1329"/>
      <c r="KDY37" s="1329"/>
      <c r="KDZ37" s="1329"/>
      <c r="KEA37" s="1329"/>
      <c r="KEB37" s="1329"/>
      <c r="KEC37" s="1329"/>
      <c r="KED37" s="1329"/>
      <c r="KEE37" s="1329"/>
      <c r="KEF37" s="1329"/>
      <c r="KEG37" s="1329"/>
      <c r="KEH37" s="1329"/>
      <c r="KEI37" s="1329"/>
      <c r="KEJ37" s="1329"/>
      <c r="KEK37" s="1329"/>
      <c r="KEL37" s="1329"/>
      <c r="KEM37" s="1329"/>
      <c r="KEN37" s="1329"/>
      <c r="KEO37" s="1329"/>
      <c r="KEP37" s="1329"/>
      <c r="KEQ37" s="1329"/>
      <c r="KER37" s="1329"/>
      <c r="KES37" s="1329"/>
      <c r="KET37" s="1329"/>
      <c r="KEU37" s="1329"/>
      <c r="KEV37" s="1329"/>
      <c r="KEW37" s="1329"/>
      <c r="KEX37" s="1329"/>
      <c r="KEY37" s="1329"/>
      <c r="KEZ37" s="1329"/>
      <c r="KFA37" s="1329"/>
      <c r="KFB37" s="1329"/>
      <c r="KFC37" s="1329"/>
      <c r="KFD37" s="1329"/>
      <c r="KFE37" s="1329"/>
      <c r="KFF37" s="1329"/>
      <c r="KFG37" s="1329"/>
      <c r="KFH37" s="1329"/>
      <c r="KFI37" s="1329"/>
      <c r="KFJ37" s="1329"/>
      <c r="KFK37" s="1329"/>
      <c r="KFL37" s="1329"/>
      <c r="KFM37" s="1329"/>
      <c r="KFN37" s="1329"/>
      <c r="KFO37" s="1329"/>
      <c r="KFP37" s="1329"/>
      <c r="KFQ37" s="1329"/>
      <c r="KFR37" s="1329"/>
      <c r="KFS37" s="1329"/>
      <c r="KFT37" s="1329"/>
      <c r="KFU37" s="1329"/>
      <c r="KFV37" s="1329"/>
      <c r="KFW37" s="1329"/>
      <c r="KFX37" s="1329"/>
      <c r="KFY37" s="1329"/>
      <c r="KFZ37" s="1329"/>
      <c r="KGA37" s="1329"/>
      <c r="KGB37" s="1329"/>
      <c r="KGC37" s="1329"/>
      <c r="KGD37" s="1329"/>
      <c r="KGE37" s="1329"/>
      <c r="KGF37" s="1329"/>
      <c r="KGG37" s="1329"/>
      <c r="KGH37" s="1329"/>
      <c r="KGI37" s="1329"/>
      <c r="KGJ37" s="1329"/>
      <c r="KGK37" s="1329"/>
      <c r="KGL37" s="1329"/>
      <c r="KGM37" s="1329"/>
      <c r="KGN37" s="1329"/>
      <c r="KGO37" s="1329"/>
      <c r="KGP37" s="1329"/>
      <c r="KGQ37" s="1329"/>
      <c r="KGR37" s="1329"/>
      <c r="KGS37" s="1329"/>
      <c r="KGT37" s="1329"/>
      <c r="KGU37" s="1329"/>
      <c r="KGV37" s="1329"/>
      <c r="KGW37" s="1329"/>
      <c r="KGX37" s="1329"/>
      <c r="KGY37" s="1329"/>
      <c r="KGZ37" s="1329"/>
      <c r="KHA37" s="1329"/>
      <c r="KHB37" s="1329"/>
      <c r="KHC37" s="1329"/>
      <c r="KHD37" s="1329"/>
      <c r="KHE37" s="1329"/>
      <c r="KHF37" s="1329"/>
      <c r="KHG37" s="1329"/>
      <c r="KHH37" s="1329"/>
      <c r="KHI37" s="1329"/>
      <c r="KHJ37" s="1329"/>
      <c r="KHK37" s="1329"/>
      <c r="KHL37" s="1329"/>
      <c r="KHM37" s="1329"/>
      <c r="KHN37" s="1329"/>
      <c r="KHO37" s="1329"/>
      <c r="KHP37" s="1329"/>
      <c r="KHQ37" s="1329"/>
      <c r="KHR37" s="1329"/>
      <c r="KHS37" s="1329"/>
      <c r="KHT37" s="1329"/>
      <c r="KHU37" s="1329"/>
      <c r="KHV37" s="1329"/>
      <c r="KHW37" s="1329"/>
      <c r="KHX37" s="1329"/>
      <c r="KHY37" s="1329"/>
      <c r="KHZ37" s="1329"/>
      <c r="KIA37" s="1329"/>
      <c r="KIB37" s="1329"/>
      <c r="KIC37" s="1329"/>
      <c r="KID37" s="1329"/>
      <c r="KIE37" s="1329"/>
      <c r="KIF37" s="1329"/>
      <c r="KIG37" s="1329"/>
      <c r="KIH37" s="1329"/>
      <c r="KII37" s="1329"/>
      <c r="KIJ37" s="1329"/>
      <c r="KIK37" s="1329"/>
      <c r="KIL37" s="1329"/>
      <c r="KIM37" s="1329"/>
      <c r="KIN37" s="1329"/>
      <c r="KIO37" s="1329"/>
      <c r="KIP37" s="1329"/>
      <c r="KIQ37" s="1329"/>
      <c r="KIR37" s="1329"/>
      <c r="KIS37" s="1329"/>
      <c r="KIT37" s="1329"/>
      <c r="KIU37" s="1329"/>
      <c r="KIV37" s="1329"/>
      <c r="KIW37" s="1329"/>
      <c r="KIX37" s="1329"/>
      <c r="KIY37" s="1329"/>
      <c r="KIZ37" s="1329"/>
      <c r="KJA37" s="1329"/>
      <c r="KJB37" s="1329"/>
      <c r="KJC37" s="1329"/>
      <c r="KJD37" s="1329"/>
      <c r="KJE37" s="1329"/>
      <c r="KJF37" s="1329"/>
      <c r="KJG37" s="1329"/>
      <c r="KJH37" s="1329"/>
      <c r="KJI37" s="1329"/>
      <c r="KJJ37" s="1329"/>
      <c r="KJK37" s="1329"/>
      <c r="KJL37" s="1329"/>
      <c r="KJM37" s="1329"/>
      <c r="KJN37" s="1329"/>
      <c r="KJO37" s="1329"/>
      <c r="KJP37" s="1329"/>
      <c r="KJQ37" s="1329"/>
      <c r="KJR37" s="1329"/>
      <c r="KJS37" s="1329"/>
      <c r="KJT37" s="1329"/>
      <c r="KJU37" s="1329"/>
      <c r="KJV37" s="1329"/>
      <c r="KJW37" s="1329"/>
      <c r="KJX37" s="1329"/>
      <c r="KJY37" s="1329"/>
      <c r="KJZ37" s="1329"/>
      <c r="KKA37" s="1329"/>
      <c r="KKB37" s="1329"/>
      <c r="KKC37" s="1329"/>
      <c r="KKD37" s="1329"/>
      <c r="KKE37" s="1329"/>
      <c r="KKF37" s="1329"/>
      <c r="KKG37" s="1329"/>
      <c r="KKH37" s="1329"/>
      <c r="KKI37" s="1329"/>
      <c r="KKJ37" s="1329"/>
      <c r="KKK37" s="1329"/>
      <c r="KKL37" s="1329"/>
      <c r="KKM37" s="1329"/>
      <c r="KKN37" s="1329"/>
      <c r="KKO37" s="1329"/>
      <c r="KKP37" s="1329"/>
      <c r="KKQ37" s="1329"/>
      <c r="KKR37" s="1329"/>
      <c r="KKS37" s="1329"/>
      <c r="KKT37" s="1329"/>
      <c r="KKU37" s="1329"/>
      <c r="KKV37" s="1329"/>
      <c r="KKW37" s="1329"/>
      <c r="KKX37" s="1329"/>
      <c r="KKY37" s="1329"/>
      <c r="KKZ37" s="1329"/>
      <c r="KLA37" s="1329"/>
      <c r="KLB37" s="1329"/>
      <c r="KLC37" s="1329"/>
      <c r="KLD37" s="1329"/>
      <c r="KLE37" s="1329"/>
      <c r="KLF37" s="1329"/>
      <c r="KLG37" s="1329"/>
      <c r="KLH37" s="1329"/>
      <c r="KLI37" s="1329"/>
      <c r="KLJ37" s="1329"/>
      <c r="KLK37" s="1329"/>
      <c r="KLL37" s="1329"/>
      <c r="KLM37" s="1329"/>
      <c r="KLN37" s="1329"/>
      <c r="KLO37" s="1329"/>
      <c r="KLP37" s="1329"/>
      <c r="KLQ37" s="1329"/>
      <c r="KLR37" s="1329"/>
      <c r="KLS37" s="1329"/>
      <c r="KLT37" s="1329"/>
      <c r="KLU37" s="1329"/>
      <c r="KLV37" s="1329"/>
      <c r="KLW37" s="1329"/>
      <c r="KLX37" s="1329"/>
      <c r="KLY37" s="1329"/>
      <c r="KLZ37" s="1329"/>
      <c r="KMA37" s="1329"/>
      <c r="KMB37" s="1329"/>
      <c r="KMC37" s="1329"/>
      <c r="KMD37" s="1329"/>
      <c r="KME37" s="1329"/>
      <c r="KMF37" s="1329"/>
      <c r="KMG37" s="1329"/>
      <c r="KMH37" s="1329"/>
      <c r="KMI37" s="1329"/>
      <c r="KMJ37" s="1329"/>
      <c r="KMK37" s="1329"/>
      <c r="KML37" s="1329"/>
      <c r="KMM37" s="1329"/>
      <c r="KMN37" s="1329"/>
      <c r="KMO37" s="1329"/>
      <c r="KMP37" s="1329"/>
      <c r="KMQ37" s="1329"/>
      <c r="KMR37" s="1329"/>
      <c r="KMS37" s="1329"/>
      <c r="KMT37" s="1329"/>
      <c r="KMU37" s="1329"/>
      <c r="KMV37" s="1329"/>
      <c r="KMW37" s="1329"/>
      <c r="KMX37" s="1329"/>
      <c r="KMY37" s="1329"/>
      <c r="KMZ37" s="1329"/>
      <c r="KNA37" s="1329"/>
      <c r="KNB37" s="1329"/>
      <c r="KNC37" s="1329"/>
      <c r="KND37" s="1329"/>
      <c r="KNE37" s="1329"/>
      <c r="KNF37" s="1329"/>
      <c r="KNG37" s="1329"/>
      <c r="KNH37" s="1329"/>
      <c r="KNI37" s="1329"/>
      <c r="KNJ37" s="1329"/>
      <c r="KNK37" s="1329"/>
      <c r="KNL37" s="1329"/>
      <c r="KNM37" s="1329"/>
      <c r="KNN37" s="1329"/>
      <c r="KNO37" s="1329"/>
      <c r="KNP37" s="1329"/>
      <c r="KNQ37" s="1329"/>
      <c r="KNR37" s="1329"/>
      <c r="KNS37" s="1329"/>
      <c r="KNT37" s="1329"/>
      <c r="KNU37" s="1329"/>
      <c r="KNV37" s="1329"/>
      <c r="KNW37" s="1329"/>
      <c r="KNX37" s="1329"/>
      <c r="KNY37" s="1329"/>
      <c r="KNZ37" s="1329"/>
      <c r="KOA37" s="1329"/>
      <c r="KOB37" s="1329"/>
      <c r="KOC37" s="1329"/>
      <c r="KOD37" s="1329"/>
      <c r="KOE37" s="1329"/>
      <c r="KOF37" s="1329"/>
      <c r="KOG37" s="1329"/>
      <c r="KOH37" s="1329"/>
      <c r="KOI37" s="1329"/>
      <c r="KOJ37" s="1329"/>
      <c r="KOK37" s="1329"/>
      <c r="KOL37" s="1329"/>
      <c r="KOM37" s="1329"/>
      <c r="KON37" s="1329"/>
      <c r="KOO37" s="1329"/>
      <c r="KOP37" s="1329"/>
      <c r="KOQ37" s="1329"/>
      <c r="KOR37" s="1329"/>
      <c r="KOS37" s="1329"/>
      <c r="KOT37" s="1329"/>
      <c r="KOU37" s="1329"/>
      <c r="KOV37" s="1329"/>
      <c r="KOW37" s="1329"/>
      <c r="KOX37" s="1329"/>
      <c r="KOY37" s="1329"/>
      <c r="KOZ37" s="1329"/>
      <c r="KPA37" s="1329"/>
      <c r="KPB37" s="1329"/>
      <c r="KPC37" s="1329"/>
      <c r="KPD37" s="1329"/>
      <c r="KPE37" s="1329"/>
      <c r="KPF37" s="1329"/>
      <c r="KPG37" s="1329"/>
      <c r="KPH37" s="1329"/>
      <c r="KPI37" s="1329"/>
      <c r="KPJ37" s="1329"/>
      <c r="KPK37" s="1329"/>
      <c r="KPL37" s="1329"/>
      <c r="KPM37" s="1329"/>
      <c r="KPN37" s="1329"/>
      <c r="KPO37" s="1329"/>
      <c r="KPP37" s="1329"/>
      <c r="KPQ37" s="1329"/>
      <c r="KPR37" s="1329"/>
      <c r="KPS37" s="1329"/>
      <c r="KPT37" s="1329"/>
      <c r="KPU37" s="1329"/>
      <c r="KPV37" s="1329"/>
      <c r="KPW37" s="1329"/>
      <c r="KPX37" s="1329"/>
      <c r="KPY37" s="1329"/>
      <c r="KPZ37" s="1329"/>
      <c r="KQA37" s="1329"/>
      <c r="KQB37" s="1329"/>
      <c r="KQC37" s="1329"/>
      <c r="KQD37" s="1329"/>
      <c r="KQE37" s="1329"/>
      <c r="KQF37" s="1329"/>
      <c r="KQG37" s="1329"/>
      <c r="KQH37" s="1329"/>
      <c r="KQI37" s="1329"/>
      <c r="KQJ37" s="1329"/>
      <c r="KQK37" s="1329"/>
      <c r="KQL37" s="1329"/>
      <c r="KQM37" s="1329"/>
      <c r="KQN37" s="1329"/>
      <c r="KQO37" s="1329"/>
      <c r="KQP37" s="1329"/>
      <c r="KQQ37" s="1329"/>
      <c r="KQR37" s="1329"/>
      <c r="KQS37" s="1329"/>
      <c r="KQT37" s="1329"/>
      <c r="KQU37" s="1329"/>
      <c r="KQV37" s="1329"/>
      <c r="KQW37" s="1329"/>
      <c r="KQX37" s="1329"/>
      <c r="KQY37" s="1329"/>
      <c r="KQZ37" s="1329"/>
      <c r="KRA37" s="1329"/>
      <c r="KRB37" s="1329"/>
      <c r="KRC37" s="1329"/>
      <c r="KRD37" s="1329"/>
      <c r="KRE37" s="1329"/>
      <c r="KRF37" s="1329"/>
      <c r="KRG37" s="1329"/>
      <c r="KRH37" s="1329"/>
      <c r="KRI37" s="1329"/>
      <c r="KRJ37" s="1329"/>
      <c r="KRK37" s="1329"/>
      <c r="KRL37" s="1329"/>
      <c r="KRM37" s="1329"/>
      <c r="KRN37" s="1329"/>
      <c r="KRO37" s="1329"/>
      <c r="KRP37" s="1329"/>
      <c r="KRQ37" s="1329"/>
      <c r="KRR37" s="1329"/>
      <c r="KRS37" s="1329"/>
      <c r="KRT37" s="1329"/>
      <c r="KRU37" s="1329"/>
      <c r="KRV37" s="1329"/>
      <c r="KRW37" s="1329"/>
      <c r="KRX37" s="1329"/>
      <c r="KRY37" s="1329"/>
      <c r="KRZ37" s="1329"/>
      <c r="KSA37" s="1329"/>
      <c r="KSB37" s="1329"/>
      <c r="KSC37" s="1329"/>
      <c r="KSD37" s="1329"/>
      <c r="KSE37" s="1329"/>
      <c r="KSF37" s="1329"/>
      <c r="KSG37" s="1329"/>
      <c r="KSH37" s="1329"/>
      <c r="KSI37" s="1329"/>
      <c r="KSJ37" s="1329"/>
      <c r="KSK37" s="1329"/>
      <c r="KSL37" s="1329"/>
      <c r="KSM37" s="1329"/>
      <c r="KSN37" s="1329"/>
      <c r="KSO37" s="1329"/>
      <c r="KSP37" s="1329"/>
      <c r="KSQ37" s="1329"/>
      <c r="KSR37" s="1329"/>
      <c r="KSS37" s="1329"/>
      <c r="KST37" s="1329"/>
      <c r="KSU37" s="1329"/>
      <c r="KSV37" s="1329"/>
      <c r="KSW37" s="1329"/>
      <c r="KSX37" s="1329"/>
      <c r="KSY37" s="1329"/>
      <c r="KSZ37" s="1329"/>
      <c r="KTA37" s="1329"/>
      <c r="KTB37" s="1329"/>
      <c r="KTC37" s="1329"/>
      <c r="KTD37" s="1329"/>
      <c r="KTE37" s="1329"/>
      <c r="KTF37" s="1329"/>
      <c r="KTG37" s="1329"/>
      <c r="KTH37" s="1329"/>
      <c r="KTI37" s="1329"/>
      <c r="KTJ37" s="1329"/>
      <c r="KTK37" s="1329"/>
      <c r="KTL37" s="1329"/>
      <c r="KTM37" s="1329"/>
      <c r="KTN37" s="1329"/>
      <c r="KTO37" s="1329"/>
      <c r="KTP37" s="1329"/>
      <c r="KTQ37" s="1329"/>
      <c r="KTR37" s="1329"/>
      <c r="KTS37" s="1329"/>
      <c r="KTT37" s="1329"/>
      <c r="KTU37" s="1329"/>
      <c r="KTV37" s="1329"/>
      <c r="KTW37" s="1329"/>
      <c r="KTX37" s="1329"/>
      <c r="KTY37" s="1329"/>
      <c r="KTZ37" s="1329"/>
      <c r="KUA37" s="1329"/>
      <c r="KUB37" s="1329"/>
      <c r="KUC37" s="1329"/>
      <c r="KUD37" s="1329"/>
      <c r="KUE37" s="1329"/>
      <c r="KUF37" s="1329"/>
      <c r="KUG37" s="1329"/>
      <c r="KUH37" s="1329"/>
      <c r="KUI37" s="1329"/>
      <c r="KUJ37" s="1329"/>
      <c r="KUK37" s="1329"/>
      <c r="KUL37" s="1329"/>
      <c r="KUM37" s="1329"/>
      <c r="KUN37" s="1329"/>
      <c r="KUO37" s="1329"/>
      <c r="KUP37" s="1329"/>
      <c r="KUQ37" s="1329"/>
      <c r="KUR37" s="1329"/>
      <c r="KUS37" s="1329"/>
      <c r="KUT37" s="1329"/>
      <c r="KUU37" s="1329"/>
      <c r="KUV37" s="1329"/>
      <c r="KUW37" s="1329"/>
      <c r="KUX37" s="1329"/>
      <c r="KUY37" s="1329"/>
      <c r="KUZ37" s="1329"/>
      <c r="KVA37" s="1329"/>
      <c r="KVB37" s="1329"/>
      <c r="KVC37" s="1329"/>
      <c r="KVD37" s="1329"/>
      <c r="KVE37" s="1329"/>
      <c r="KVF37" s="1329"/>
      <c r="KVG37" s="1329"/>
      <c r="KVH37" s="1329"/>
      <c r="KVI37" s="1329"/>
      <c r="KVJ37" s="1329"/>
      <c r="KVK37" s="1329"/>
      <c r="KVL37" s="1329"/>
      <c r="KVM37" s="1329"/>
      <c r="KVN37" s="1329"/>
      <c r="KVO37" s="1329"/>
      <c r="KVP37" s="1329"/>
      <c r="KVQ37" s="1329"/>
      <c r="KVR37" s="1329"/>
      <c r="KVS37" s="1329"/>
      <c r="KVT37" s="1329"/>
      <c r="KVU37" s="1329"/>
      <c r="KVV37" s="1329"/>
      <c r="KVW37" s="1329"/>
      <c r="KVX37" s="1329"/>
      <c r="KVY37" s="1329"/>
      <c r="KVZ37" s="1329"/>
      <c r="KWA37" s="1329"/>
      <c r="KWB37" s="1329"/>
      <c r="KWC37" s="1329"/>
      <c r="KWD37" s="1329"/>
      <c r="KWE37" s="1329"/>
      <c r="KWF37" s="1329"/>
      <c r="KWG37" s="1329"/>
      <c r="KWH37" s="1329"/>
      <c r="KWI37" s="1329"/>
      <c r="KWJ37" s="1329"/>
      <c r="KWK37" s="1329"/>
      <c r="KWL37" s="1329"/>
      <c r="KWM37" s="1329"/>
      <c r="KWN37" s="1329"/>
      <c r="KWO37" s="1329"/>
      <c r="KWP37" s="1329"/>
      <c r="KWQ37" s="1329"/>
      <c r="KWR37" s="1329"/>
      <c r="KWS37" s="1329"/>
      <c r="KWT37" s="1329"/>
      <c r="KWU37" s="1329"/>
      <c r="KWV37" s="1329"/>
      <c r="KWW37" s="1329"/>
      <c r="KWX37" s="1329"/>
      <c r="KWY37" s="1329"/>
      <c r="KWZ37" s="1329"/>
      <c r="KXA37" s="1329"/>
      <c r="KXB37" s="1329"/>
      <c r="KXC37" s="1329"/>
      <c r="KXD37" s="1329"/>
      <c r="KXE37" s="1329"/>
      <c r="KXF37" s="1329"/>
      <c r="KXG37" s="1329"/>
      <c r="KXH37" s="1329"/>
      <c r="KXI37" s="1329"/>
      <c r="KXJ37" s="1329"/>
      <c r="KXK37" s="1329"/>
      <c r="KXL37" s="1329"/>
      <c r="KXM37" s="1329"/>
      <c r="KXN37" s="1329"/>
      <c r="KXO37" s="1329"/>
      <c r="KXP37" s="1329"/>
      <c r="KXQ37" s="1329"/>
      <c r="KXR37" s="1329"/>
      <c r="KXS37" s="1329"/>
      <c r="KXT37" s="1329"/>
      <c r="KXU37" s="1329"/>
      <c r="KXV37" s="1329"/>
      <c r="KXW37" s="1329"/>
      <c r="KXX37" s="1329"/>
      <c r="KXY37" s="1329"/>
      <c r="KXZ37" s="1329"/>
      <c r="KYA37" s="1329"/>
      <c r="KYB37" s="1329"/>
      <c r="KYC37" s="1329"/>
      <c r="KYD37" s="1329"/>
      <c r="KYE37" s="1329"/>
      <c r="KYF37" s="1329"/>
      <c r="KYG37" s="1329"/>
      <c r="KYH37" s="1329"/>
      <c r="KYI37" s="1329"/>
      <c r="KYJ37" s="1329"/>
      <c r="KYK37" s="1329"/>
      <c r="KYL37" s="1329"/>
      <c r="KYM37" s="1329"/>
      <c r="KYN37" s="1329"/>
      <c r="KYO37" s="1329"/>
      <c r="KYP37" s="1329"/>
      <c r="KYQ37" s="1329"/>
      <c r="KYR37" s="1329"/>
      <c r="KYS37" s="1329"/>
      <c r="KYT37" s="1329"/>
      <c r="KYU37" s="1329"/>
      <c r="KYV37" s="1329"/>
      <c r="KYW37" s="1329"/>
      <c r="KYX37" s="1329"/>
      <c r="KYY37" s="1329"/>
      <c r="KYZ37" s="1329"/>
      <c r="KZA37" s="1329"/>
      <c r="KZB37" s="1329"/>
      <c r="KZC37" s="1329"/>
      <c r="KZD37" s="1329"/>
      <c r="KZE37" s="1329"/>
      <c r="KZF37" s="1329"/>
      <c r="KZG37" s="1329"/>
      <c r="KZH37" s="1329"/>
      <c r="KZI37" s="1329"/>
      <c r="KZJ37" s="1329"/>
      <c r="KZK37" s="1329"/>
      <c r="KZL37" s="1329"/>
      <c r="KZM37" s="1329"/>
      <c r="KZN37" s="1329"/>
      <c r="KZO37" s="1329"/>
      <c r="KZP37" s="1329"/>
      <c r="KZQ37" s="1329"/>
      <c r="KZR37" s="1329"/>
      <c r="KZS37" s="1329"/>
      <c r="KZT37" s="1329"/>
      <c r="KZU37" s="1329"/>
      <c r="KZV37" s="1329"/>
      <c r="KZW37" s="1329"/>
      <c r="KZX37" s="1329"/>
      <c r="KZY37" s="1329"/>
      <c r="KZZ37" s="1329"/>
      <c r="LAA37" s="1329"/>
      <c r="LAB37" s="1329"/>
      <c r="LAC37" s="1329"/>
      <c r="LAD37" s="1329"/>
      <c r="LAE37" s="1329"/>
      <c r="LAF37" s="1329"/>
      <c r="LAG37" s="1329"/>
      <c r="LAH37" s="1329"/>
      <c r="LAI37" s="1329"/>
      <c r="LAJ37" s="1329"/>
      <c r="LAK37" s="1329"/>
      <c r="LAL37" s="1329"/>
      <c r="LAM37" s="1329"/>
      <c r="LAN37" s="1329"/>
      <c r="LAO37" s="1329"/>
      <c r="LAP37" s="1329"/>
      <c r="LAQ37" s="1329"/>
      <c r="LAR37" s="1329"/>
      <c r="LAS37" s="1329"/>
      <c r="LAT37" s="1329"/>
      <c r="LAU37" s="1329"/>
      <c r="LAV37" s="1329"/>
      <c r="LAW37" s="1329"/>
      <c r="LAX37" s="1329"/>
      <c r="LAY37" s="1329"/>
      <c r="LAZ37" s="1329"/>
      <c r="LBA37" s="1329"/>
      <c r="LBB37" s="1329"/>
      <c r="LBC37" s="1329"/>
      <c r="LBD37" s="1329"/>
      <c r="LBE37" s="1329"/>
      <c r="LBF37" s="1329"/>
      <c r="LBG37" s="1329"/>
      <c r="LBH37" s="1329"/>
      <c r="LBI37" s="1329"/>
      <c r="LBJ37" s="1329"/>
      <c r="LBK37" s="1329"/>
      <c r="LBL37" s="1329"/>
      <c r="LBM37" s="1329"/>
      <c r="LBN37" s="1329"/>
      <c r="LBO37" s="1329"/>
      <c r="LBP37" s="1329"/>
      <c r="LBQ37" s="1329"/>
      <c r="LBR37" s="1329"/>
      <c r="LBS37" s="1329"/>
      <c r="LBT37" s="1329"/>
      <c r="LBU37" s="1329"/>
      <c r="LBV37" s="1329"/>
      <c r="LBW37" s="1329"/>
      <c r="LBX37" s="1329"/>
      <c r="LBY37" s="1329"/>
      <c r="LBZ37" s="1329"/>
      <c r="LCA37" s="1329"/>
      <c r="LCB37" s="1329"/>
      <c r="LCC37" s="1329"/>
      <c r="LCD37" s="1329"/>
      <c r="LCE37" s="1329"/>
      <c r="LCF37" s="1329"/>
      <c r="LCG37" s="1329"/>
      <c r="LCH37" s="1329"/>
      <c r="LCI37" s="1329"/>
      <c r="LCJ37" s="1329"/>
      <c r="LCK37" s="1329"/>
      <c r="LCL37" s="1329"/>
      <c r="LCM37" s="1329"/>
      <c r="LCN37" s="1329"/>
      <c r="LCO37" s="1329"/>
      <c r="LCP37" s="1329"/>
      <c r="LCQ37" s="1329"/>
      <c r="LCR37" s="1329"/>
      <c r="LCS37" s="1329"/>
      <c r="LCT37" s="1329"/>
      <c r="LCU37" s="1329"/>
      <c r="LCV37" s="1329"/>
      <c r="LCW37" s="1329"/>
      <c r="LCX37" s="1329"/>
      <c r="LCY37" s="1329"/>
      <c r="LCZ37" s="1329"/>
      <c r="LDA37" s="1329"/>
      <c r="LDB37" s="1329"/>
      <c r="LDC37" s="1329"/>
      <c r="LDD37" s="1329"/>
      <c r="LDE37" s="1329"/>
      <c r="LDF37" s="1329"/>
      <c r="LDG37" s="1329"/>
      <c r="LDH37" s="1329"/>
      <c r="LDI37" s="1329"/>
      <c r="LDJ37" s="1329"/>
      <c r="LDK37" s="1329"/>
      <c r="LDL37" s="1329"/>
      <c r="LDM37" s="1329"/>
      <c r="LDN37" s="1329"/>
      <c r="LDO37" s="1329"/>
      <c r="LDP37" s="1329"/>
      <c r="LDQ37" s="1329"/>
      <c r="LDR37" s="1329"/>
      <c r="LDS37" s="1329"/>
      <c r="LDT37" s="1329"/>
      <c r="LDU37" s="1329"/>
      <c r="LDV37" s="1329"/>
      <c r="LDW37" s="1329"/>
      <c r="LDX37" s="1329"/>
      <c r="LDY37" s="1329"/>
      <c r="LDZ37" s="1329"/>
      <c r="LEA37" s="1329"/>
      <c r="LEB37" s="1329"/>
      <c r="LEC37" s="1329"/>
      <c r="LED37" s="1329"/>
      <c r="LEE37" s="1329"/>
      <c r="LEF37" s="1329"/>
      <c r="LEG37" s="1329"/>
      <c r="LEH37" s="1329"/>
      <c r="LEI37" s="1329"/>
      <c r="LEJ37" s="1329"/>
      <c r="LEK37" s="1329"/>
      <c r="LEL37" s="1329"/>
      <c r="LEM37" s="1329"/>
      <c r="LEN37" s="1329"/>
      <c r="LEO37" s="1329"/>
      <c r="LEP37" s="1329"/>
      <c r="LEQ37" s="1329"/>
      <c r="LER37" s="1329"/>
      <c r="LES37" s="1329"/>
      <c r="LET37" s="1329"/>
      <c r="LEU37" s="1329"/>
      <c r="LEV37" s="1329"/>
      <c r="LEW37" s="1329"/>
      <c r="LEX37" s="1329"/>
      <c r="LEY37" s="1329"/>
      <c r="LEZ37" s="1329"/>
      <c r="LFA37" s="1329"/>
      <c r="LFB37" s="1329"/>
      <c r="LFC37" s="1329"/>
      <c r="LFD37" s="1329"/>
      <c r="LFE37" s="1329"/>
      <c r="LFF37" s="1329"/>
      <c r="LFG37" s="1329"/>
      <c r="LFH37" s="1329"/>
      <c r="LFI37" s="1329"/>
      <c r="LFJ37" s="1329"/>
      <c r="LFK37" s="1329"/>
      <c r="LFL37" s="1329"/>
      <c r="LFM37" s="1329"/>
      <c r="LFN37" s="1329"/>
      <c r="LFO37" s="1329"/>
      <c r="LFP37" s="1329"/>
      <c r="LFQ37" s="1329"/>
      <c r="LFR37" s="1329"/>
      <c r="LFS37" s="1329"/>
      <c r="LFT37" s="1329"/>
      <c r="LFU37" s="1329"/>
      <c r="LFV37" s="1329"/>
      <c r="LFW37" s="1329"/>
      <c r="LFX37" s="1329"/>
      <c r="LFY37" s="1329"/>
      <c r="LFZ37" s="1329"/>
      <c r="LGA37" s="1329"/>
      <c r="LGB37" s="1329"/>
      <c r="LGC37" s="1329"/>
      <c r="LGD37" s="1329"/>
      <c r="LGE37" s="1329"/>
      <c r="LGF37" s="1329"/>
      <c r="LGG37" s="1329"/>
      <c r="LGH37" s="1329"/>
      <c r="LGI37" s="1329"/>
      <c r="LGJ37" s="1329"/>
      <c r="LGK37" s="1329"/>
      <c r="LGL37" s="1329"/>
      <c r="LGM37" s="1329"/>
      <c r="LGN37" s="1329"/>
      <c r="LGO37" s="1329"/>
      <c r="LGP37" s="1329"/>
      <c r="LGQ37" s="1329"/>
      <c r="LGR37" s="1329"/>
      <c r="LGS37" s="1329"/>
      <c r="LGT37" s="1329"/>
      <c r="LGU37" s="1329"/>
      <c r="LGV37" s="1329"/>
      <c r="LGW37" s="1329"/>
      <c r="LGX37" s="1329"/>
      <c r="LGY37" s="1329"/>
      <c r="LGZ37" s="1329"/>
      <c r="LHA37" s="1329"/>
      <c r="LHB37" s="1329"/>
      <c r="LHC37" s="1329"/>
      <c r="LHD37" s="1329"/>
      <c r="LHE37" s="1329"/>
      <c r="LHF37" s="1329"/>
      <c r="LHG37" s="1329"/>
      <c r="LHH37" s="1329"/>
      <c r="LHI37" s="1329"/>
      <c r="LHJ37" s="1329"/>
      <c r="LHK37" s="1329"/>
      <c r="LHL37" s="1329"/>
      <c r="LHM37" s="1329"/>
      <c r="LHN37" s="1329"/>
      <c r="LHO37" s="1329"/>
      <c r="LHP37" s="1329"/>
      <c r="LHQ37" s="1329"/>
      <c r="LHR37" s="1329"/>
      <c r="LHS37" s="1329"/>
      <c r="LHT37" s="1329"/>
      <c r="LHU37" s="1329"/>
      <c r="LHV37" s="1329"/>
      <c r="LHW37" s="1329"/>
      <c r="LHX37" s="1329"/>
      <c r="LHY37" s="1329"/>
      <c r="LHZ37" s="1329"/>
      <c r="LIA37" s="1329"/>
      <c r="LIB37" s="1329"/>
      <c r="LIC37" s="1329"/>
      <c r="LID37" s="1329"/>
      <c r="LIE37" s="1329"/>
      <c r="LIF37" s="1329"/>
      <c r="LIG37" s="1329"/>
      <c r="LIH37" s="1329"/>
      <c r="LII37" s="1329"/>
      <c r="LIJ37" s="1329"/>
      <c r="LIK37" s="1329"/>
      <c r="LIL37" s="1329"/>
      <c r="LIM37" s="1329"/>
      <c r="LIN37" s="1329"/>
      <c r="LIO37" s="1329"/>
      <c r="LIP37" s="1329"/>
      <c r="LIQ37" s="1329"/>
      <c r="LIR37" s="1329"/>
      <c r="LIS37" s="1329"/>
      <c r="LIT37" s="1329"/>
      <c r="LIU37" s="1329"/>
      <c r="LIV37" s="1329"/>
      <c r="LIW37" s="1329"/>
      <c r="LIX37" s="1329"/>
      <c r="LIY37" s="1329"/>
      <c r="LIZ37" s="1329"/>
      <c r="LJA37" s="1329"/>
      <c r="LJB37" s="1329"/>
      <c r="LJC37" s="1329"/>
      <c r="LJD37" s="1329"/>
      <c r="LJE37" s="1329"/>
      <c r="LJF37" s="1329"/>
      <c r="LJG37" s="1329"/>
      <c r="LJH37" s="1329"/>
      <c r="LJI37" s="1329"/>
      <c r="LJJ37" s="1329"/>
      <c r="LJK37" s="1329"/>
      <c r="LJL37" s="1329"/>
      <c r="LJM37" s="1329"/>
      <c r="LJN37" s="1329"/>
      <c r="LJO37" s="1329"/>
      <c r="LJP37" s="1329"/>
      <c r="LJQ37" s="1329"/>
      <c r="LJR37" s="1329"/>
      <c r="LJS37" s="1329"/>
      <c r="LJT37" s="1329"/>
      <c r="LJU37" s="1329"/>
      <c r="LJV37" s="1329"/>
      <c r="LJW37" s="1329"/>
      <c r="LJX37" s="1329"/>
      <c r="LJY37" s="1329"/>
      <c r="LJZ37" s="1329"/>
      <c r="LKA37" s="1329"/>
      <c r="LKB37" s="1329"/>
      <c r="LKC37" s="1329"/>
      <c r="LKD37" s="1329"/>
      <c r="LKE37" s="1329"/>
      <c r="LKF37" s="1329"/>
      <c r="LKG37" s="1329"/>
      <c r="LKH37" s="1329"/>
      <c r="LKI37" s="1329"/>
      <c r="LKJ37" s="1329"/>
      <c r="LKK37" s="1329"/>
      <c r="LKL37" s="1329"/>
      <c r="LKM37" s="1329"/>
      <c r="LKN37" s="1329"/>
      <c r="LKO37" s="1329"/>
      <c r="LKP37" s="1329"/>
      <c r="LKQ37" s="1329"/>
      <c r="LKR37" s="1329"/>
      <c r="LKS37" s="1329"/>
      <c r="LKT37" s="1329"/>
      <c r="LKU37" s="1329"/>
      <c r="LKV37" s="1329"/>
      <c r="LKW37" s="1329"/>
      <c r="LKX37" s="1329"/>
      <c r="LKY37" s="1329"/>
      <c r="LKZ37" s="1329"/>
      <c r="LLA37" s="1329"/>
      <c r="LLB37" s="1329"/>
      <c r="LLC37" s="1329"/>
      <c r="LLD37" s="1329"/>
      <c r="LLE37" s="1329"/>
      <c r="LLF37" s="1329"/>
      <c r="LLG37" s="1329"/>
      <c r="LLH37" s="1329"/>
      <c r="LLI37" s="1329"/>
      <c r="LLJ37" s="1329"/>
      <c r="LLK37" s="1329"/>
      <c r="LLL37" s="1329"/>
      <c r="LLM37" s="1329"/>
      <c r="LLN37" s="1329"/>
      <c r="LLO37" s="1329"/>
      <c r="LLP37" s="1329"/>
      <c r="LLQ37" s="1329"/>
      <c r="LLR37" s="1329"/>
      <c r="LLS37" s="1329"/>
      <c r="LLT37" s="1329"/>
      <c r="LLU37" s="1329"/>
      <c r="LLV37" s="1329"/>
      <c r="LLW37" s="1329"/>
      <c r="LLX37" s="1329"/>
      <c r="LLY37" s="1329"/>
      <c r="LLZ37" s="1329"/>
      <c r="LMA37" s="1329"/>
      <c r="LMB37" s="1329"/>
      <c r="LMC37" s="1329"/>
      <c r="LMD37" s="1329"/>
      <c r="LME37" s="1329"/>
      <c r="LMF37" s="1329"/>
      <c r="LMG37" s="1329"/>
      <c r="LMH37" s="1329"/>
      <c r="LMI37" s="1329"/>
      <c r="LMJ37" s="1329"/>
      <c r="LMK37" s="1329"/>
      <c r="LML37" s="1329"/>
      <c r="LMM37" s="1329"/>
      <c r="LMN37" s="1329"/>
      <c r="LMO37" s="1329"/>
      <c r="LMP37" s="1329"/>
      <c r="LMQ37" s="1329"/>
      <c r="LMR37" s="1329"/>
      <c r="LMS37" s="1329"/>
      <c r="LMT37" s="1329"/>
      <c r="LMU37" s="1329"/>
      <c r="LMV37" s="1329"/>
      <c r="LMW37" s="1329"/>
      <c r="LMX37" s="1329"/>
      <c r="LMY37" s="1329"/>
      <c r="LMZ37" s="1329"/>
      <c r="LNA37" s="1329"/>
      <c r="LNB37" s="1329"/>
      <c r="LNC37" s="1329"/>
      <c r="LND37" s="1329"/>
      <c r="LNE37" s="1329"/>
      <c r="LNF37" s="1329"/>
      <c r="LNG37" s="1329"/>
      <c r="LNH37" s="1329"/>
      <c r="LNI37" s="1329"/>
      <c r="LNJ37" s="1329"/>
      <c r="LNK37" s="1329"/>
      <c r="LNL37" s="1329"/>
      <c r="LNM37" s="1329"/>
      <c r="LNN37" s="1329"/>
      <c r="LNO37" s="1329"/>
      <c r="LNP37" s="1329"/>
      <c r="LNQ37" s="1329"/>
      <c r="LNR37" s="1329"/>
      <c r="LNS37" s="1329"/>
      <c r="LNT37" s="1329"/>
      <c r="LNU37" s="1329"/>
      <c r="LNV37" s="1329"/>
      <c r="LNW37" s="1329"/>
      <c r="LNX37" s="1329"/>
      <c r="LNY37" s="1329"/>
      <c r="LNZ37" s="1329"/>
      <c r="LOA37" s="1329"/>
      <c r="LOB37" s="1329"/>
      <c r="LOC37" s="1329"/>
      <c r="LOD37" s="1329"/>
      <c r="LOE37" s="1329"/>
      <c r="LOF37" s="1329"/>
      <c r="LOG37" s="1329"/>
      <c r="LOH37" s="1329"/>
      <c r="LOI37" s="1329"/>
      <c r="LOJ37" s="1329"/>
      <c r="LOK37" s="1329"/>
      <c r="LOL37" s="1329"/>
      <c r="LOM37" s="1329"/>
      <c r="LON37" s="1329"/>
      <c r="LOO37" s="1329"/>
      <c r="LOP37" s="1329"/>
      <c r="LOQ37" s="1329"/>
      <c r="LOR37" s="1329"/>
      <c r="LOS37" s="1329"/>
      <c r="LOT37" s="1329"/>
      <c r="LOU37" s="1329"/>
      <c r="LOV37" s="1329"/>
      <c r="LOW37" s="1329"/>
      <c r="LOX37" s="1329"/>
      <c r="LOY37" s="1329"/>
      <c r="LOZ37" s="1329"/>
      <c r="LPA37" s="1329"/>
      <c r="LPB37" s="1329"/>
      <c r="LPC37" s="1329"/>
      <c r="LPD37" s="1329"/>
      <c r="LPE37" s="1329"/>
      <c r="LPF37" s="1329"/>
      <c r="LPG37" s="1329"/>
      <c r="LPH37" s="1329"/>
      <c r="LPI37" s="1329"/>
      <c r="LPJ37" s="1329"/>
      <c r="LPK37" s="1329"/>
      <c r="LPL37" s="1329"/>
      <c r="LPM37" s="1329"/>
      <c r="LPN37" s="1329"/>
      <c r="LPO37" s="1329"/>
      <c r="LPP37" s="1329"/>
      <c r="LPQ37" s="1329"/>
      <c r="LPR37" s="1329"/>
      <c r="LPS37" s="1329"/>
      <c r="LPT37" s="1329"/>
      <c r="LPU37" s="1329"/>
      <c r="LPV37" s="1329"/>
      <c r="LPW37" s="1329"/>
      <c r="LPX37" s="1329"/>
      <c r="LPY37" s="1329"/>
      <c r="LPZ37" s="1329"/>
      <c r="LQA37" s="1329"/>
      <c r="LQB37" s="1329"/>
      <c r="LQC37" s="1329"/>
      <c r="LQD37" s="1329"/>
      <c r="LQE37" s="1329"/>
      <c r="LQF37" s="1329"/>
      <c r="LQG37" s="1329"/>
      <c r="LQH37" s="1329"/>
      <c r="LQI37" s="1329"/>
      <c r="LQJ37" s="1329"/>
      <c r="LQK37" s="1329"/>
      <c r="LQL37" s="1329"/>
      <c r="LQM37" s="1329"/>
      <c r="LQN37" s="1329"/>
      <c r="LQO37" s="1329"/>
      <c r="LQP37" s="1329"/>
      <c r="LQQ37" s="1329"/>
      <c r="LQR37" s="1329"/>
      <c r="LQS37" s="1329"/>
      <c r="LQT37" s="1329"/>
      <c r="LQU37" s="1329"/>
      <c r="LQV37" s="1329"/>
      <c r="LQW37" s="1329"/>
      <c r="LQX37" s="1329"/>
      <c r="LQY37" s="1329"/>
      <c r="LQZ37" s="1329"/>
      <c r="LRA37" s="1329"/>
      <c r="LRB37" s="1329"/>
      <c r="LRC37" s="1329"/>
      <c r="LRD37" s="1329"/>
      <c r="LRE37" s="1329"/>
      <c r="LRF37" s="1329"/>
      <c r="LRG37" s="1329"/>
      <c r="LRH37" s="1329"/>
      <c r="LRI37" s="1329"/>
      <c r="LRJ37" s="1329"/>
      <c r="LRK37" s="1329"/>
      <c r="LRL37" s="1329"/>
      <c r="LRM37" s="1329"/>
      <c r="LRN37" s="1329"/>
      <c r="LRO37" s="1329"/>
      <c r="LRP37" s="1329"/>
      <c r="LRQ37" s="1329"/>
      <c r="LRR37" s="1329"/>
      <c r="LRS37" s="1329"/>
      <c r="LRT37" s="1329"/>
      <c r="LRU37" s="1329"/>
      <c r="LRV37" s="1329"/>
      <c r="LRW37" s="1329"/>
      <c r="LRX37" s="1329"/>
      <c r="LRY37" s="1329"/>
      <c r="LRZ37" s="1329"/>
      <c r="LSA37" s="1329"/>
      <c r="LSB37" s="1329"/>
      <c r="LSC37" s="1329"/>
      <c r="LSD37" s="1329"/>
      <c r="LSE37" s="1329"/>
      <c r="LSF37" s="1329"/>
      <c r="LSG37" s="1329"/>
      <c r="LSH37" s="1329"/>
      <c r="LSI37" s="1329"/>
      <c r="LSJ37" s="1329"/>
      <c r="LSK37" s="1329"/>
      <c r="LSL37" s="1329"/>
      <c r="LSM37" s="1329"/>
      <c r="LSN37" s="1329"/>
      <c r="LSO37" s="1329"/>
      <c r="LSP37" s="1329"/>
      <c r="LSQ37" s="1329"/>
      <c r="LSR37" s="1329"/>
      <c r="LSS37" s="1329"/>
      <c r="LST37" s="1329"/>
      <c r="LSU37" s="1329"/>
      <c r="LSV37" s="1329"/>
      <c r="LSW37" s="1329"/>
      <c r="LSX37" s="1329"/>
      <c r="LSY37" s="1329"/>
      <c r="LSZ37" s="1329"/>
      <c r="LTA37" s="1329"/>
      <c r="LTB37" s="1329"/>
      <c r="LTC37" s="1329"/>
      <c r="LTD37" s="1329"/>
      <c r="LTE37" s="1329"/>
      <c r="LTF37" s="1329"/>
      <c r="LTG37" s="1329"/>
      <c r="LTH37" s="1329"/>
      <c r="LTI37" s="1329"/>
      <c r="LTJ37" s="1329"/>
      <c r="LTK37" s="1329"/>
      <c r="LTL37" s="1329"/>
      <c r="LTM37" s="1329"/>
      <c r="LTN37" s="1329"/>
      <c r="LTO37" s="1329"/>
      <c r="LTP37" s="1329"/>
      <c r="LTQ37" s="1329"/>
      <c r="LTR37" s="1329"/>
      <c r="LTS37" s="1329"/>
      <c r="LTT37" s="1329"/>
      <c r="LTU37" s="1329"/>
      <c r="LTV37" s="1329"/>
      <c r="LTW37" s="1329"/>
      <c r="LTX37" s="1329"/>
      <c r="LTY37" s="1329"/>
      <c r="LTZ37" s="1329"/>
      <c r="LUA37" s="1329"/>
      <c r="LUB37" s="1329"/>
      <c r="LUC37" s="1329"/>
      <c r="LUD37" s="1329"/>
      <c r="LUE37" s="1329"/>
      <c r="LUF37" s="1329"/>
      <c r="LUG37" s="1329"/>
      <c r="LUH37" s="1329"/>
      <c r="LUI37" s="1329"/>
      <c r="LUJ37" s="1329"/>
      <c r="LUK37" s="1329"/>
      <c r="LUL37" s="1329"/>
      <c r="LUM37" s="1329"/>
      <c r="LUN37" s="1329"/>
      <c r="LUO37" s="1329"/>
      <c r="LUP37" s="1329"/>
      <c r="LUQ37" s="1329"/>
      <c r="LUR37" s="1329"/>
      <c r="LUS37" s="1329"/>
      <c r="LUT37" s="1329"/>
      <c r="LUU37" s="1329"/>
      <c r="LUV37" s="1329"/>
      <c r="LUW37" s="1329"/>
      <c r="LUX37" s="1329"/>
      <c r="LUY37" s="1329"/>
      <c r="LUZ37" s="1329"/>
      <c r="LVA37" s="1329"/>
      <c r="LVB37" s="1329"/>
      <c r="LVC37" s="1329"/>
      <c r="LVD37" s="1329"/>
      <c r="LVE37" s="1329"/>
      <c r="LVF37" s="1329"/>
      <c r="LVG37" s="1329"/>
      <c r="LVH37" s="1329"/>
      <c r="LVI37" s="1329"/>
      <c r="LVJ37" s="1329"/>
      <c r="LVK37" s="1329"/>
      <c r="LVL37" s="1329"/>
      <c r="LVM37" s="1329"/>
      <c r="LVN37" s="1329"/>
      <c r="LVO37" s="1329"/>
      <c r="LVP37" s="1329"/>
      <c r="LVQ37" s="1329"/>
      <c r="LVR37" s="1329"/>
      <c r="LVS37" s="1329"/>
      <c r="LVT37" s="1329"/>
      <c r="LVU37" s="1329"/>
      <c r="LVV37" s="1329"/>
      <c r="LVW37" s="1329"/>
      <c r="LVX37" s="1329"/>
      <c r="LVY37" s="1329"/>
      <c r="LVZ37" s="1329"/>
      <c r="LWA37" s="1329"/>
      <c r="LWB37" s="1329"/>
      <c r="LWC37" s="1329"/>
      <c r="LWD37" s="1329"/>
      <c r="LWE37" s="1329"/>
      <c r="LWF37" s="1329"/>
      <c r="LWG37" s="1329"/>
      <c r="LWH37" s="1329"/>
      <c r="LWI37" s="1329"/>
      <c r="LWJ37" s="1329"/>
      <c r="LWK37" s="1329"/>
      <c r="LWL37" s="1329"/>
      <c r="LWM37" s="1329"/>
      <c r="LWN37" s="1329"/>
      <c r="LWO37" s="1329"/>
      <c r="LWP37" s="1329"/>
      <c r="LWQ37" s="1329"/>
      <c r="LWR37" s="1329"/>
      <c r="LWS37" s="1329"/>
      <c r="LWT37" s="1329"/>
      <c r="LWU37" s="1329"/>
      <c r="LWV37" s="1329"/>
      <c r="LWW37" s="1329"/>
      <c r="LWX37" s="1329"/>
      <c r="LWY37" s="1329"/>
      <c r="LWZ37" s="1329"/>
      <c r="LXA37" s="1329"/>
      <c r="LXB37" s="1329"/>
      <c r="LXC37" s="1329"/>
      <c r="LXD37" s="1329"/>
      <c r="LXE37" s="1329"/>
      <c r="LXF37" s="1329"/>
      <c r="LXG37" s="1329"/>
      <c r="LXH37" s="1329"/>
      <c r="LXI37" s="1329"/>
      <c r="LXJ37" s="1329"/>
      <c r="LXK37" s="1329"/>
      <c r="LXL37" s="1329"/>
      <c r="LXM37" s="1329"/>
      <c r="LXN37" s="1329"/>
      <c r="LXO37" s="1329"/>
      <c r="LXP37" s="1329"/>
      <c r="LXQ37" s="1329"/>
      <c r="LXR37" s="1329"/>
      <c r="LXS37" s="1329"/>
      <c r="LXT37" s="1329"/>
      <c r="LXU37" s="1329"/>
      <c r="LXV37" s="1329"/>
      <c r="LXW37" s="1329"/>
      <c r="LXX37" s="1329"/>
      <c r="LXY37" s="1329"/>
      <c r="LXZ37" s="1329"/>
      <c r="LYA37" s="1329"/>
      <c r="LYB37" s="1329"/>
      <c r="LYC37" s="1329"/>
      <c r="LYD37" s="1329"/>
      <c r="LYE37" s="1329"/>
      <c r="LYF37" s="1329"/>
      <c r="LYG37" s="1329"/>
      <c r="LYH37" s="1329"/>
      <c r="LYI37" s="1329"/>
      <c r="LYJ37" s="1329"/>
      <c r="LYK37" s="1329"/>
      <c r="LYL37" s="1329"/>
      <c r="LYM37" s="1329"/>
      <c r="LYN37" s="1329"/>
      <c r="LYO37" s="1329"/>
      <c r="LYP37" s="1329"/>
      <c r="LYQ37" s="1329"/>
      <c r="LYR37" s="1329"/>
      <c r="LYS37" s="1329"/>
      <c r="LYT37" s="1329"/>
      <c r="LYU37" s="1329"/>
      <c r="LYV37" s="1329"/>
      <c r="LYW37" s="1329"/>
      <c r="LYX37" s="1329"/>
      <c r="LYY37" s="1329"/>
      <c r="LYZ37" s="1329"/>
      <c r="LZA37" s="1329"/>
      <c r="LZB37" s="1329"/>
      <c r="LZC37" s="1329"/>
      <c r="LZD37" s="1329"/>
      <c r="LZE37" s="1329"/>
      <c r="LZF37" s="1329"/>
      <c r="LZG37" s="1329"/>
      <c r="LZH37" s="1329"/>
      <c r="LZI37" s="1329"/>
      <c r="LZJ37" s="1329"/>
      <c r="LZK37" s="1329"/>
      <c r="LZL37" s="1329"/>
      <c r="LZM37" s="1329"/>
      <c r="LZN37" s="1329"/>
      <c r="LZO37" s="1329"/>
      <c r="LZP37" s="1329"/>
      <c r="LZQ37" s="1329"/>
      <c r="LZR37" s="1329"/>
      <c r="LZS37" s="1329"/>
      <c r="LZT37" s="1329"/>
      <c r="LZU37" s="1329"/>
      <c r="LZV37" s="1329"/>
      <c r="LZW37" s="1329"/>
      <c r="LZX37" s="1329"/>
      <c r="LZY37" s="1329"/>
      <c r="LZZ37" s="1329"/>
      <c r="MAA37" s="1329"/>
      <c r="MAB37" s="1329"/>
      <c r="MAC37" s="1329"/>
      <c r="MAD37" s="1329"/>
      <c r="MAE37" s="1329"/>
      <c r="MAF37" s="1329"/>
      <c r="MAG37" s="1329"/>
      <c r="MAH37" s="1329"/>
      <c r="MAI37" s="1329"/>
      <c r="MAJ37" s="1329"/>
      <c r="MAK37" s="1329"/>
      <c r="MAL37" s="1329"/>
      <c r="MAM37" s="1329"/>
      <c r="MAN37" s="1329"/>
      <c r="MAO37" s="1329"/>
      <c r="MAP37" s="1329"/>
      <c r="MAQ37" s="1329"/>
      <c r="MAR37" s="1329"/>
      <c r="MAS37" s="1329"/>
      <c r="MAT37" s="1329"/>
      <c r="MAU37" s="1329"/>
      <c r="MAV37" s="1329"/>
      <c r="MAW37" s="1329"/>
      <c r="MAX37" s="1329"/>
      <c r="MAY37" s="1329"/>
      <c r="MAZ37" s="1329"/>
      <c r="MBA37" s="1329"/>
      <c r="MBB37" s="1329"/>
      <c r="MBC37" s="1329"/>
      <c r="MBD37" s="1329"/>
      <c r="MBE37" s="1329"/>
      <c r="MBF37" s="1329"/>
      <c r="MBG37" s="1329"/>
      <c r="MBH37" s="1329"/>
      <c r="MBI37" s="1329"/>
      <c r="MBJ37" s="1329"/>
      <c r="MBK37" s="1329"/>
      <c r="MBL37" s="1329"/>
      <c r="MBM37" s="1329"/>
      <c r="MBN37" s="1329"/>
      <c r="MBO37" s="1329"/>
      <c r="MBP37" s="1329"/>
      <c r="MBQ37" s="1329"/>
      <c r="MBR37" s="1329"/>
      <c r="MBS37" s="1329"/>
      <c r="MBT37" s="1329"/>
      <c r="MBU37" s="1329"/>
      <c r="MBV37" s="1329"/>
      <c r="MBW37" s="1329"/>
      <c r="MBX37" s="1329"/>
      <c r="MBY37" s="1329"/>
      <c r="MBZ37" s="1329"/>
      <c r="MCA37" s="1329"/>
      <c r="MCB37" s="1329"/>
      <c r="MCC37" s="1329"/>
      <c r="MCD37" s="1329"/>
      <c r="MCE37" s="1329"/>
      <c r="MCF37" s="1329"/>
      <c r="MCG37" s="1329"/>
      <c r="MCH37" s="1329"/>
      <c r="MCI37" s="1329"/>
      <c r="MCJ37" s="1329"/>
      <c r="MCK37" s="1329"/>
      <c r="MCL37" s="1329"/>
      <c r="MCM37" s="1329"/>
      <c r="MCN37" s="1329"/>
      <c r="MCO37" s="1329"/>
      <c r="MCP37" s="1329"/>
      <c r="MCQ37" s="1329"/>
      <c r="MCR37" s="1329"/>
      <c r="MCS37" s="1329"/>
      <c r="MCT37" s="1329"/>
      <c r="MCU37" s="1329"/>
      <c r="MCV37" s="1329"/>
      <c r="MCW37" s="1329"/>
      <c r="MCX37" s="1329"/>
      <c r="MCY37" s="1329"/>
      <c r="MCZ37" s="1329"/>
      <c r="MDA37" s="1329"/>
      <c r="MDB37" s="1329"/>
      <c r="MDC37" s="1329"/>
      <c r="MDD37" s="1329"/>
      <c r="MDE37" s="1329"/>
      <c r="MDF37" s="1329"/>
      <c r="MDG37" s="1329"/>
      <c r="MDH37" s="1329"/>
      <c r="MDI37" s="1329"/>
      <c r="MDJ37" s="1329"/>
      <c r="MDK37" s="1329"/>
      <c r="MDL37" s="1329"/>
      <c r="MDM37" s="1329"/>
      <c r="MDN37" s="1329"/>
      <c r="MDO37" s="1329"/>
      <c r="MDP37" s="1329"/>
      <c r="MDQ37" s="1329"/>
      <c r="MDR37" s="1329"/>
      <c r="MDS37" s="1329"/>
      <c r="MDT37" s="1329"/>
      <c r="MDU37" s="1329"/>
      <c r="MDV37" s="1329"/>
      <c r="MDW37" s="1329"/>
      <c r="MDX37" s="1329"/>
      <c r="MDY37" s="1329"/>
      <c r="MDZ37" s="1329"/>
      <c r="MEA37" s="1329"/>
      <c r="MEB37" s="1329"/>
      <c r="MEC37" s="1329"/>
      <c r="MED37" s="1329"/>
      <c r="MEE37" s="1329"/>
      <c r="MEF37" s="1329"/>
      <c r="MEG37" s="1329"/>
      <c r="MEH37" s="1329"/>
      <c r="MEI37" s="1329"/>
      <c r="MEJ37" s="1329"/>
      <c r="MEK37" s="1329"/>
      <c r="MEL37" s="1329"/>
      <c r="MEM37" s="1329"/>
      <c r="MEN37" s="1329"/>
      <c r="MEO37" s="1329"/>
      <c r="MEP37" s="1329"/>
      <c r="MEQ37" s="1329"/>
      <c r="MER37" s="1329"/>
      <c r="MES37" s="1329"/>
      <c r="MET37" s="1329"/>
      <c r="MEU37" s="1329"/>
      <c r="MEV37" s="1329"/>
      <c r="MEW37" s="1329"/>
      <c r="MEX37" s="1329"/>
      <c r="MEY37" s="1329"/>
      <c r="MEZ37" s="1329"/>
      <c r="MFA37" s="1329"/>
      <c r="MFB37" s="1329"/>
      <c r="MFC37" s="1329"/>
      <c r="MFD37" s="1329"/>
      <c r="MFE37" s="1329"/>
      <c r="MFF37" s="1329"/>
      <c r="MFG37" s="1329"/>
      <c r="MFH37" s="1329"/>
      <c r="MFI37" s="1329"/>
      <c r="MFJ37" s="1329"/>
      <c r="MFK37" s="1329"/>
      <c r="MFL37" s="1329"/>
      <c r="MFM37" s="1329"/>
      <c r="MFN37" s="1329"/>
      <c r="MFO37" s="1329"/>
      <c r="MFP37" s="1329"/>
      <c r="MFQ37" s="1329"/>
      <c r="MFR37" s="1329"/>
      <c r="MFS37" s="1329"/>
      <c r="MFT37" s="1329"/>
      <c r="MFU37" s="1329"/>
      <c r="MFV37" s="1329"/>
      <c r="MFW37" s="1329"/>
      <c r="MFX37" s="1329"/>
      <c r="MFY37" s="1329"/>
      <c r="MFZ37" s="1329"/>
      <c r="MGA37" s="1329"/>
      <c r="MGB37" s="1329"/>
      <c r="MGC37" s="1329"/>
      <c r="MGD37" s="1329"/>
      <c r="MGE37" s="1329"/>
      <c r="MGF37" s="1329"/>
      <c r="MGG37" s="1329"/>
      <c r="MGH37" s="1329"/>
      <c r="MGI37" s="1329"/>
      <c r="MGJ37" s="1329"/>
      <c r="MGK37" s="1329"/>
      <c r="MGL37" s="1329"/>
      <c r="MGM37" s="1329"/>
      <c r="MGN37" s="1329"/>
      <c r="MGO37" s="1329"/>
      <c r="MGP37" s="1329"/>
      <c r="MGQ37" s="1329"/>
      <c r="MGR37" s="1329"/>
      <c r="MGS37" s="1329"/>
      <c r="MGT37" s="1329"/>
      <c r="MGU37" s="1329"/>
      <c r="MGV37" s="1329"/>
      <c r="MGW37" s="1329"/>
      <c r="MGX37" s="1329"/>
      <c r="MGY37" s="1329"/>
      <c r="MGZ37" s="1329"/>
      <c r="MHA37" s="1329"/>
      <c r="MHB37" s="1329"/>
      <c r="MHC37" s="1329"/>
      <c r="MHD37" s="1329"/>
      <c r="MHE37" s="1329"/>
      <c r="MHF37" s="1329"/>
      <c r="MHG37" s="1329"/>
      <c r="MHH37" s="1329"/>
      <c r="MHI37" s="1329"/>
      <c r="MHJ37" s="1329"/>
      <c r="MHK37" s="1329"/>
      <c r="MHL37" s="1329"/>
      <c r="MHM37" s="1329"/>
      <c r="MHN37" s="1329"/>
      <c r="MHO37" s="1329"/>
      <c r="MHP37" s="1329"/>
      <c r="MHQ37" s="1329"/>
      <c r="MHR37" s="1329"/>
      <c r="MHS37" s="1329"/>
      <c r="MHT37" s="1329"/>
      <c r="MHU37" s="1329"/>
      <c r="MHV37" s="1329"/>
      <c r="MHW37" s="1329"/>
      <c r="MHX37" s="1329"/>
      <c r="MHY37" s="1329"/>
      <c r="MHZ37" s="1329"/>
      <c r="MIA37" s="1329"/>
      <c r="MIB37" s="1329"/>
      <c r="MIC37" s="1329"/>
      <c r="MID37" s="1329"/>
      <c r="MIE37" s="1329"/>
      <c r="MIF37" s="1329"/>
      <c r="MIG37" s="1329"/>
      <c r="MIH37" s="1329"/>
      <c r="MII37" s="1329"/>
      <c r="MIJ37" s="1329"/>
      <c r="MIK37" s="1329"/>
      <c r="MIL37" s="1329"/>
      <c r="MIM37" s="1329"/>
      <c r="MIN37" s="1329"/>
      <c r="MIO37" s="1329"/>
      <c r="MIP37" s="1329"/>
      <c r="MIQ37" s="1329"/>
      <c r="MIR37" s="1329"/>
      <c r="MIS37" s="1329"/>
      <c r="MIT37" s="1329"/>
      <c r="MIU37" s="1329"/>
      <c r="MIV37" s="1329"/>
      <c r="MIW37" s="1329"/>
      <c r="MIX37" s="1329"/>
      <c r="MIY37" s="1329"/>
      <c r="MIZ37" s="1329"/>
      <c r="MJA37" s="1329"/>
      <c r="MJB37" s="1329"/>
      <c r="MJC37" s="1329"/>
      <c r="MJD37" s="1329"/>
      <c r="MJE37" s="1329"/>
      <c r="MJF37" s="1329"/>
      <c r="MJG37" s="1329"/>
      <c r="MJH37" s="1329"/>
      <c r="MJI37" s="1329"/>
      <c r="MJJ37" s="1329"/>
      <c r="MJK37" s="1329"/>
      <c r="MJL37" s="1329"/>
      <c r="MJM37" s="1329"/>
      <c r="MJN37" s="1329"/>
      <c r="MJO37" s="1329"/>
      <c r="MJP37" s="1329"/>
      <c r="MJQ37" s="1329"/>
      <c r="MJR37" s="1329"/>
      <c r="MJS37" s="1329"/>
      <c r="MJT37" s="1329"/>
      <c r="MJU37" s="1329"/>
      <c r="MJV37" s="1329"/>
      <c r="MJW37" s="1329"/>
      <c r="MJX37" s="1329"/>
      <c r="MJY37" s="1329"/>
      <c r="MJZ37" s="1329"/>
      <c r="MKA37" s="1329"/>
      <c r="MKB37" s="1329"/>
      <c r="MKC37" s="1329"/>
      <c r="MKD37" s="1329"/>
      <c r="MKE37" s="1329"/>
      <c r="MKF37" s="1329"/>
      <c r="MKG37" s="1329"/>
      <c r="MKH37" s="1329"/>
      <c r="MKI37" s="1329"/>
      <c r="MKJ37" s="1329"/>
      <c r="MKK37" s="1329"/>
      <c r="MKL37" s="1329"/>
      <c r="MKM37" s="1329"/>
      <c r="MKN37" s="1329"/>
      <c r="MKO37" s="1329"/>
      <c r="MKP37" s="1329"/>
      <c r="MKQ37" s="1329"/>
      <c r="MKR37" s="1329"/>
      <c r="MKS37" s="1329"/>
      <c r="MKT37" s="1329"/>
      <c r="MKU37" s="1329"/>
      <c r="MKV37" s="1329"/>
      <c r="MKW37" s="1329"/>
      <c r="MKX37" s="1329"/>
      <c r="MKY37" s="1329"/>
      <c r="MKZ37" s="1329"/>
      <c r="MLA37" s="1329"/>
      <c r="MLB37" s="1329"/>
      <c r="MLC37" s="1329"/>
      <c r="MLD37" s="1329"/>
      <c r="MLE37" s="1329"/>
      <c r="MLF37" s="1329"/>
      <c r="MLG37" s="1329"/>
      <c r="MLH37" s="1329"/>
      <c r="MLI37" s="1329"/>
      <c r="MLJ37" s="1329"/>
      <c r="MLK37" s="1329"/>
      <c r="MLL37" s="1329"/>
      <c r="MLM37" s="1329"/>
      <c r="MLN37" s="1329"/>
      <c r="MLO37" s="1329"/>
      <c r="MLP37" s="1329"/>
      <c r="MLQ37" s="1329"/>
      <c r="MLR37" s="1329"/>
      <c r="MLS37" s="1329"/>
      <c r="MLT37" s="1329"/>
      <c r="MLU37" s="1329"/>
      <c r="MLV37" s="1329"/>
      <c r="MLW37" s="1329"/>
      <c r="MLX37" s="1329"/>
      <c r="MLY37" s="1329"/>
      <c r="MLZ37" s="1329"/>
      <c r="MMA37" s="1329"/>
      <c r="MMB37" s="1329"/>
      <c r="MMC37" s="1329"/>
      <c r="MMD37" s="1329"/>
      <c r="MME37" s="1329"/>
      <c r="MMF37" s="1329"/>
      <c r="MMG37" s="1329"/>
      <c r="MMH37" s="1329"/>
      <c r="MMI37" s="1329"/>
      <c r="MMJ37" s="1329"/>
      <c r="MMK37" s="1329"/>
      <c r="MML37" s="1329"/>
      <c r="MMM37" s="1329"/>
      <c r="MMN37" s="1329"/>
      <c r="MMO37" s="1329"/>
      <c r="MMP37" s="1329"/>
      <c r="MMQ37" s="1329"/>
      <c r="MMR37" s="1329"/>
      <c r="MMS37" s="1329"/>
      <c r="MMT37" s="1329"/>
      <c r="MMU37" s="1329"/>
      <c r="MMV37" s="1329"/>
      <c r="MMW37" s="1329"/>
      <c r="MMX37" s="1329"/>
      <c r="MMY37" s="1329"/>
      <c r="MMZ37" s="1329"/>
      <c r="MNA37" s="1329"/>
      <c r="MNB37" s="1329"/>
      <c r="MNC37" s="1329"/>
      <c r="MND37" s="1329"/>
      <c r="MNE37" s="1329"/>
      <c r="MNF37" s="1329"/>
      <c r="MNG37" s="1329"/>
      <c r="MNH37" s="1329"/>
      <c r="MNI37" s="1329"/>
      <c r="MNJ37" s="1329"/>
      <c r="MNK37" s="1329"/>
      <c r="MNL37" s="1329"/>
      <c r="MNM37" s="1329"/>
      <c r="MNN37" s="1329"/>
      <c r="MNO37" s="1329"/>
      <c r="MNP37" s="1329"/>
      <c r="MNQ37" s="1329"/>
      <c r="MNR37" s="1329"/>
      <c r="MNS37" s="1329"/>
      <c r="MNT37" s="1329"/>
      <c r="MNU37" s="1329"/>
      <c r="MNV37" s="1329"/>
      <c r="MNW37" s="1329"/>
      <c r="MNX37" s="1329"/>
      <c r="MNY37" s="1329"/>
      <c r="MNZ37" s="1329"/>
      <c r="MOA37" s="1329"/>
      <c r="MOB37" s="1329"/>
      <c r="MOC37" s="1329"/>
      <c r="MOD37" s="1329"/>
      <c r="MOE37" s="1329"/>
      <c r="MOF37" s="1329"/>
      <c r="MOG37" s="1329"/>
      <c r="MOH37" s="1329"/>
      <c r="MOI37" s="1329"/>
      <c r="MOJ37" s="1329"/>
      <c r="MOK37" s="1329"/>
      <c r="MOL37" s="1329"/>
      <c r="MOM37" s="1329"/>
      <c r="MON37" s="1329"/>
      <c r="MOO37" s="1329"/>
      <c r="MOP37" s="1329"/>
      <c r="MOQ37" s="1329"/>
      <c r="MOR37" s="1329"/>
      <c r="MOS37" s="1329"/>
      <c r="MOT37" s="1329"/>
      <c r="MOU37" s="1329"/>
      <c r="MOV37" s="1329"/>
      <c r="MOW37" s="1329"/>
      <c r="MOX37" s="1329"/>
      <c r="MOY37" s="1329"/>
      <c r="MOZ37" s="1329"/>
      <c r="MPA37" s="1329"/>
      <c r="MPB37" s="1329"/>
      <c r="MPC37" s="1329"/>
      <c r="MPD37" s="1329"/>
      <c r="MPE37" s="1329"/>
      <c r="MPF37" s="1329"/>
      <c r="MPG37" s="1329"/>
      <c r="MPH37" s="1329"/>
      <c r="MPI37" s="1329"/>
      <c r="MPJ37" s="1329"/>
      <c r="MPK37" s="1329"/>
      <c r="MPL37" s="1329"/>
      <c r="MPM37" s="1329"/>
      <c r="MPN37" s="1329"/>
      <c r="MPO37" s="1329"/>
      <c r="MPP37" s="1329"/>
      <c r="MPQ37" s="1329"/>
      <c r="MPR37" s="1329"/>
      <c r="MPS37" s="1329"/>
      <c r="MPT37" s="1329"/>
      <c r="MPU37" s="1329"/>
      <c r="MPV37" s="1329"/>
      <c r="MPW37" s="1329"/>
      <c r="MPX37" s="1329"/>
      <c r="MPY37" s="1329"/>
      <c r="MPZ37" s="1329"/>
      <c r="MQA37" s="1329"/>
      <c r="MQB37" s="1329"/>
      <c r="MQC37" s="1329"/>
      <c r="MQD37" s="1329"/>
      <c r="MQE37" s="1329"/>
      <c r="MQF37" s="1329"/>
      <c r="MQG37" s="1329"/>
      <c r="MQH37" s="1329"/>
      <c r="MQI37" s="1329"/>
      <c r="MQJ37" s="1329"/>
      <c r="MQK37" s="1329"/>
      <c r="MQL37" s="1329"/>
      <c r="MQM37" s="1329"/>
      <c r="MQN37" s="1329"/>
      <c r="MQO37" s="1329"/>
      <c r="MQP37" s="1329"/>
      <c r="MQQ37" s="1329"/>
      <c r="MQR37" s="1329"/>
      <c r="MQS37" s="1329"/>
      <c r="MQT37" s="1329"/>
      <c r="MQU37" s="1329"/>
      <c r="MQV37" s="1329"/>
      <c r="MQW37" s="1329"/>
      <c r="MQX37" s="1329"/>
      <c r="MQY37" s="1329"/>
      <c r="MQZ37" s="1329"/>
      <c r="MRA37" s="1329"/>
      <c r="MRB37" s="1329"/>
      <c r="MRC37" s="1329"/>
      <c r="MRD37" s="1329"/>
      <c r="MRE37" s="1329"/>
      <c r="MRF37" s="1329"/>
      <c r="MRG37" s="1329"/>
      <c r="MRH37" s="1329"/>
      <c r="MRI37" s="1329"/>
      <c r="MRJ37" s="1329"/>
      <c r="MRK37" s="1329"/>
      <c r="MRL37" s="1329"/>
      <c r="MRM37" s="1329"/>
      <c r="MRN37" s="1329"/>
      <c r="MRO37" s="1329"/>
      <c r="MRP37" s="1329"/>
      <c r="MRQ37" s="1329"/>
      <c r="MRR37" s="1329"/>
      <c r="MRS37" s="1329"/>
      <c r="MRT37" s="1329"/>
      <c r="MRU37" s="1329"/>
      <c r="MRV37" s="1329"/>
      <c r="MRW37" s="1329"/>
      <c r="MRX37" s="1329"/>
      <c r="MRY37" s="1329"/>
      <c r="MRZ37" s="1329"/>
      <c r="MSA37" s="1329"/>
      <c r="MSB37" s="1329"/>
      <c r="MSC37" s="1329"/>
      <c r="MSD37" s="1329"/>
      <c r="MSE37" s="1329"/>
      <c r="MSF37" s="1329"/>
      <c r="MSG37" s="1329"/>
      <c r="MSH37" s="1329"/>
      <c r="MSI37" s="1329"/>
      <c r="MSJ37" s="1329"/>
      <c r="MSK37" s="1329"/>
      <c r="MSL37" s="1329"/>
      <c r="MSM37" s="1329"/>
      <c r="MSN37" s="1329"/>
      <c r="MSO37" s="1329"/>
      <c r="MSP37" s="1329"/>
      <c r="MSQ37" s="1329"/>
      <c r="MSR37" s="1329"/>
      <c r="MSS37" s="1329"/>
      <c r="MST37" s="1329"/>
      <c r="MSU37" s="1329"/>
      <c r="MSV37" s="1329"/>
      <c r="MSW37" s="1329"/>
      <c r="MSX37" s="1329"/>
      <c r="MSY37" s="1329"/>
      <c r="MSZ37" s="1329"/>
      <c r="MTA37" s="1329"/>
      <c r="MTB37" s="1329"/>
      <c r="MTC37" s="1329"/>
      <c r="MTD37" s="1329"/>
      <c r="MTE37" s="1329"/>
      <c r="MTF37" s="1329"/>
      <c r="MTG37" s="1329"/>
      <c r="MTH37" s="1329"/>
      <c r="MTI37" s="1329"/>
      <c r="MTJ37" s="1329"/>
      <c r="MTK37" s="1329"/>
      <c r="MTL37" s="1329"/>
      <c r="MTM37" s="1329"/>
      <c r="MTN37" s="1329"/>
      <c r="MTO37" s="1329"/>
      <c r="MTP37" s="1329"/>
      <c r="MTQ37" s="1329"/>
      <c r="MTR37" s="1329"/>
      <c r="MTS37" s="1329"/>
      <c r="MTT37" s="1329"/>
      <c r="MTU37" s="1329"/>
      <c r="MTV37" s="1329"/>
      <c r="MTW37" s="1329"/>
      <c r="MTX37" s="1329"/>
      <c r="MTY37" s="1329"/>
      <c r="MTZ37" s="1329"/>
      <c r="MUA37" s="1329"/>
      <c r="MUB37" s="1329"/>
      <c r="MUC37" s="1329"/>
      <c r="MUD37" s="1329"/>
      <c r="MUE37" s="1329"/>
      <c r="MUF37" s="1329"/>
      <c r="MUG37" s="1329"/>
      <c r="MUH37" s="1329"/>
      <c r="MUI37" s="1329"/>
      <c r="MUJ37" s="1329"/>
      <c r="MUK37" s="1329"/>
      <c r="MUL37" s="1329"/>
      <c r="MUM37" s="1329"/>
      <c r="MUN37" s="1329"/>
      <c r="MUO37" s="1329"/>
      <c r="MUP37" s="1329"/>
      <c r="MUQ37" s="1329"/>
      <c r="MUR37" s="1329"/>
      <c r="MUS37" s="1329"/>
      <c r="MUT37" s="1329"/>
      <c r="MUU37" s="1329"/>
      <c r="MUV37" s="1329"/>
      <c r="MUW37" s="1329"/>
      <c r="MUX37" s="1329"/>
      <c r="MUY37" s="1329"/>
      <c r="MUZ37" s="1329"/>
      <c r="MVA37" s="1329"/>
      <c r="MVB37" s="1329"/>
      <c r="MVC37" s="1329"/>
      <c r="MVD37" s="1329"/>
      <c r="MVE37" s="1329"/>
      <c r="MVF37" s="1329"/>
      <c r="MVG37" s="1329"/>
      <c r="MVH37" s="1329"/>
      <c r="MVI37" s="1329"/>
      <c r="MVJ37" s="1329"/>
      <c r="MVK37" s="1329"/>
      <c r="MVL37" s="1329"/>
      <c r="MVM37" s="1329"/>
      <c r="MVN37" s="1329"/>
      <c r="MVO37" s="1329"/>
      <c r="MVP37" s="1329"/>
      <c r="MVQ37" s="1329"/>
      <c r="MVR37" s="1329"/>
      <c r="MVS37" s="1329"/>
      <c r="MVT37" s="1329"/>
      <c r="MVU37" s="1329"/>
      <c r="MVV37" s="1329"/>
      <c r="MVW37" s="1329"/>
      <c r="MVX37" s="1329"/>
      <c r="MVY37" s="1329"/>
      <c r="MVZ37" s="1329"/>
      <c r="MWA37" s="1329"/>
      <c r="MWB37" s="1329"/>
      <c r="MWC37" s="1329"/>
      <c r="MWD37" s="1329"/>
      <c r="MWE37" s="1329"/>
      <c r="MWF37" s="1329"/>
      <c r="MWG37" s="1329"/>
      <c r="MWH37" s="1329"/>
      <c r="MWI37" s="1329"/>
      <c r="MWJ37" s="1329"/>
      <c r="MWK37" s="1329"/>
      <c r="MWL37" s="1329"/>
      <c r="MWM37" s="1329"/>
      <c r="MWN37" s="1329"/>
      <c r="MWO37" s="1329"/>
      <c r="MWP37" s="1329"/>
      <c r="MWQ37" s="1329"/>
      <c r="MWR37" s="1329"/>
      <c r="MWS37" s="1329"/>
      <c r="MWT37" s="1329"/>
      <c r="MWU37" s="1329"/>
      <c r="MWV37" s="1329"/>
      <c r="MWW37" s="1329"/>
      <c r="MWX37" s="1329"/>
      <c r="MWY37" s="1329"/>
      <c r="MWZ37" s="1329"/>
      <c r="MXA37" s="1329"/>
      <c r="MXB37" s="1329"/>
      <c r="MXC37" s="1329"/>
      <c r="MXD37" s="1329"/>
      <c r="MXE37" s="1329"/>
      <c r="MXF37" s="1329"/>
      <c r="MXG37" s="1329"/>
      <c r="MXH37" s="1329"/>
      <c r="MXI37" s="1329"/>
      <c r="MXJ37" s="1329"/>
      <c r="MXK37" s="1329"/>
      <c r="MXL37" s="1329"/>
      <c r="MXM37" s="1329"/>
      <c r="MXN37" s="1329"/>
      <c r="MXO37" s="1329"/>
      <c r="MXP37" s="1329"/>
      <c r="MXQ37" s="1329"/>
      <c r="MXR37" s="1329"/>
      <c r="MXS37" s="1329"/>
      <c r="MXT37" s="1329"/>
      <c r="MXU37" s="1329"/>
      <c r="MXV37" s="1329"/>
      <c r="MXW37" s="1329"/>
      <c r="MXX37" s="1329"/>
      <c r="MXY37" s="1329"/>
      <c r="MXZ37" s="1329"/>
      <c r="MYA37" s="1329"/>
      <c r="MYB37" s="1329"/>
      <c r="MYC37" s="1329"/>
      <c r="MYD37" s="1329"/>
      <c r="MYE37" s="1329"/>
      <c r="MYF37" s="1329"/>
      <c r="MYG37" s="1329"/>
      <c r="MYH37" s="1329"/>
      <c r="MYI37" s="1329"/>
      <c r="MYJ37" s="1329"/>
      <c r="MYK37" s="1329"/>
      <c r="MYL37" s="1329"/>
      <c r="MYM37" s="1329"/>
      <c r="MYN37" s="1329"/>
      <c r="MYO37" s="1329"/>
      <c r="MYP37" s="1329"/>
      <c r="MYQ37" s="1329"/>
      <c r="MYR37" s="1329"/>
      <c r="MYS37" s="1329"/>
      <c r="MYT37" s="1329"/>
      <c r="MYU37" s="1329"/>
      <c r="MYV37" s="1329"/>
      <c r="MYW37" s="1329"/>
      <c r="MYX37" s="1329"/>
      <c r="MYY37" s="1329"/>
      <c r="MYZ37" s="1329"/>
      <c r="MZA37" s="1329"/>
      <c r="MZB37" s="1329"/>
      <c r="MZC37" s="1329"/>
      <c r="MZD37" s="1329"/>
      <c r="MZE37" s="1329"/>
      <c r="MZF37" s="1329"/>
      <c r="MZG37" s="1329"/>
      <c r="MZH37" s="1329"/>
      <c r="MZI37" s="1329"/>
      <c r="MZJ37" s="1329"/>
      <c r="MZK37" s="1329"/>
      <c r="MZL37" s="1329"/>
      <c r="MZM37" s="1329"/>
      <c r="MZN37" s="1329"/>
      <c r="MZO37" s="1329"/>
      <c r="MZP37" s="1329"/>
      <c r="MZQ37" s="1329"/>
      <c r="MZR37" s="1329"/>
      <c r="MZS37" s="1329"/>
      <c r="MZT37" s="1329"/>
      <c r="MZU37" s="1329"/>
      <c r="MZV37" s="1329"/>
      <c r="MZW37" s="1329"/>
      <c r="MZX37" s="1329"/>
      <c r="MZY37" s="1329"/>
      <c r="MZZ37" s="1329"/>
      <c r="NAA37" s="1329"/>
      <c r="NAB37" s="1329"/>
      <c r="NAC37" s="1329"/>
      <c r="NAD37" s="1329"/>
      <c r="NAE37" s="1329"/>
      <c r="NAF37" s="1329"/>
      <c r="NAG37" s="1329"/>
      <c r="NAH37" s="1329"/>
      <c r="NAI37" s="1329"/>
      <c r="NAJ37" s="1329"/>
      <c r="NAK37" s="1329"/>
      <c r="NAL37" s="1329"/>
      <c r="NAM37" s="1329"/>
      <c r="NAN37" s="1329"/>
      <c r="NAO37" s="1329"/>
      <c r="NAP37" s="1329"/>
      <c r="NAQ37" s="1329"/>
      <c r="NAR37" s="1329"/>
      <c r="NAS37" s="1329"/>
      <c r="NAT37" s="1329"/>
      <c r="NAU37" s="1329"/>
      <c r="NAV37" s="1329"/>
      <c r="NAW37" s="1329"/>
      <c r="NAX37" s="1329"/>
      <c r="NAY37" s="1329"/>
      <c r="NAZ37" s="1329"/>
      <c r="NBA37" s="1329"/>
      <c r="NBB37" s="1329"/>
      <c r="NBC37" s="1329"/>
      <c r="NBD37" s="1329"/>
      <c r="NBE37" s="1329"/>
      <c r="NBF37" s="1329"/>
      <c r="NBG37" s="1329"/>
      <c r="NBH37" s="1329"/>
      <c r="NBI37" s="1329"/>
      <c r="NBJ37" s="1329"/>
      <c r="NBK37" s="1329"/>
      <c r="NBL37" s="1329"/>
      <c r="NBM37" s="1329"/>
      <c r="NBN37" s="1329"/>
      <c r="NBO37" s="1329"/>
      <c r="NBP37" s="1329"/>
      <c r="NBQ37" s="1329"/>
      <c r="NBR37" s="1329"/>
      <c r="NBS37" s="1329"/>
      <c r="NBT37" s="1329"/>
      <c r="NBU37" s="1329"/>
      <c r="NBV37" s="1329"/>
      <c r="NBW37" s="1329"/>
      <c r="NBX37" s="1329"/>
      <c r="NBY37" s="1329"/>
      <c r="NBZ37" s="1329"/>
      <c r="NCA37" s="1329"/>
      <c r="NCB37" s="1329"/>
      <c r="NCC37" s="1329"/>
      <c r="NCD37" s="1329"/>
      <c r="NCE37" s="1329"/>
      <c r="NCF37" s="1329"/>
      <c r="NCG37" s="1329"/>
      <c r="NCH37" s="1329"/>
      <c r="NCI37" s="1329"/>
      <c r="NCJ37" s="1329"/>
      <c r="NCK37" s="1329"/>
      <c r="NCL37" s="1329"/>
      <c r="NCM37" s="1329"/>
      <c r="NCN37" s="1329"/>
      <c r="NCO37" s="1329"/>
      <c r="NCP37" s="1329"/>
      <c r="NCQ37" s="1329"/>
      <c r="NCR37" s="1329"/>
      <c r="NCS37" s="1329"/>
      <c r="NCT37" s="1329"/>
      <c r="NCU37" s="1329"/>
      <c r="NCV37" s="1329"/>
      <c r="NCW37" s="1329"/>
      <c r="NCX37" s="1329"/>
      <c r="NCY37" s="1329"/>
      <c r="NCZ37" s="1329"/>
      <c r="NDA37" s="1329"/>
      <c r="NDB37" s="1329"/>
      <c r="NDC37" s="1329"/>
      <c r="NDD37" s="1329"/>
      <c r="NDE37" s="1329"/>
      <c r="NDF37" s="1329"/>
      <c r="NDG37" s="1329"/>
      <c r="NDH37" s="1329"/>
      <c r="NDI37" s="1329"/>
      <c r="NDJ37" s="1329"/>
      <c r="NDK37" s="1329"/>
      <c r="NDL37" s="1329"/>
      <c r="NDM37" s="1329"/>
      <c r="NDN37" s="1329"/>
      <c r="NDO37" s="1329"/>
      <c r="NDP37" s="1329"/>
      <c r="NDQ37" s="1329"/>
      <c r="NDR37" s="1329"/>
      <c r="NDS37" s="1329"/>
      <c r="NDT37" s="1329"/>
      <c r="NDU37" s="1329"/>
      <c r="NDV37" s="1329"/>
      <c r="NDW37" s="1329"/>
      <c r="NDX37" s="1329"/>
      <c r="NDY37" s="1329"/>
      <c r="NDZ37" s="1329"/>
      <c r="NEA37" s="1329"/>
      <c r="NEB37" s="1329"/>
      <c r="NEC37" s="1329"/>
      <c r="NED37" s="1329"/>
      <c r="NEE37" s="1329"/>
      <c r="NEF37" s="1329"/>
      <c r="NEG37" s="1329"/>
      <c r="NEH37" s="1329"/>
      <c r="NEI37" s="1329"/>
      <c r="NEJ37" s="1329"/>
      <c r="NEK37" s="1329"/>
      <c r="NEL37" s="1329"/>
      <c r="NEM37" s="1329"/>
      <c r="NEN37" s="1329"/>
      <c r="NEO37" s="1329"/>
      <c r="NEP37" s="1329"/>
      <c r="NEQ37" s="1329"/>
      <c r="NER37" s="1329"/>
      <c r="NES37" s="1329"/>
      <c r="NET37" s="1329"/>
      <c r="NEU37" s="1329"/>
      <c r="NEV37" s="1329"/>
      <c r="NEW37" s="1329"/>
      <c r="NEX37" s="1329"/>
      <c r="NEY37" s="1329"/>
      <c r="NEZ37" s="1329"/>
      <c r="NFA37" s="1329"/>
      <c r="NFB37" s="1329"/>
      <c r="NFC37" s="1329"/>
      <c r="NFD37" s="1329"/>
      <c r="NFE37" s="1329"/>
      <c r="NFF37" s="1329"/>
      <c r="NFG37" s="1329"/>
      <c r="NFH37" s="1329"/>
      <c r="NFI37" s="1329"/>
      <c r="NFJ37" s="1329"/>
      <c r="NFK37" s="1329"/>
      <c r="NFL37" s="1329"/>
      <c r="NFM37" s="1329"/>
      <c r="NFN37" s="1329"/>
      <c r="NFO37" s="1329"/>
      <c r="NFP37" s="1329"/>
      <c r="NFQ37" s="1329"/>
      <c r="NFR37" s="1329"/>
      <c r="NFS37" s="1329"/>
      <c r="NFT37" s="1329"/>
      <c r="NFU37" s="1329"/>
      <c r="NFV37" s="1329"/>
      <c r="NFW37" s="1329"/>
      <c r="NFX37" s="1329"/>
      <c r="NFY37" s="1329"/>
      <c r="NFZ37" s="1329"/>
      <c r="NGA37" s="1329"/>
      <c r="NGB37" s="1329"/>
      <c r="NGC37" s="1329"/>
      <c r="NGD37" s="1329"/>
      <c r="NGE37" s="1329"/>
      <c r="NGF37" s="1329"/>
      <c r="NGG37" s="1329"/>
      <c r="NGH37" s="1329"/>
      <c r="NGI37" s="1329"/>
      <c r="NGJ37" s="1329"/>
      <c r="NGK37" s="1329"/>
      <c r="NGL37" s="1329"/>
      <c r="NGM37" s="1329"/>
      <c r="NGN37" s="1329"/>
      <c r="NGO37" s="1329"/>
      <c r="NGP37" s="1329"/>
      <c r="NGQ37" s="1329"/>
      <c r="NGR37" s="1329"/>
      <c r="NGS37" s="1329"/>
      <c r="NGT37" s="1329"/>
      <c r="NGU37" s="1329"/>
      <c r="NGV37" s="1329"/>
      <c r="NGW37" s="1329"/>
      <c r="NGX37" s="1329"/>
      <c r="NGY37" s="1329"/>
      <c r="NGZ37" s="1329"/>
      <c r="NHA37" s="1329"/>
      <c r="NHB37" s="1329"/>
      <c r="NHC37" s="1329"/>
      <c r="NHD37" s="1329"/>
      <c r="NHE37" s="1329"/>
      <c r="NHF37" s="1329"/>
      <c r="NHG37" s="1329"/>
      <c r="NHH37" s="1329"/>
      <c r="NHI37" s="1329"/>
      <c r="NHJ37" s="1329"/>
      <c r="NHK37" s="1329"/>
      <c r="NHL37" s="1329"/>
      <c r="NHM37" s="1329"/>
      <c r="NHN37" s="1329"/>
      <c r="NHO37" s="1329"/>
      <c r="NHP37" s="1329"/>
      <c r="NHQ37" s="1329"/>
      <c r="NHR37" s="1329"/>
      <c r="NHS37" s="1329"/>
      <c r="NHT37" s="1329"/>
      <c r="NHU37" s="1329"/>
      <c r="NHV37" s="1329"/>
      <c r="NHW37" s="1329"/>
      <c r="NHX37" s="1329"/>
      <c r="NHY37" s="1329"/>
      <c r="NHZ37" s="1329"/>
      <c r="NIA37" s="1329"/>
      <c r="NIB37" s="1329"/>
      <c r="NIC37" s="1329"/>
      <c r="NID37" s="1329"/>
      <c r="NIE37" s="1329"/>
      <c r="NIF37" s="1329"/>
      <c r="NIG37" s="1329"/>
      <c r="NIH37" s="1329"/>
      <c r="NII37" s="1329"/>
      <c r="NIJ37" s="1329"/>
      <c r="NIK37" s="1329"/>
      <c r="NIL37" s="1329"/>
      <c r="NIM37" s="1329"/>
      <c r="NIN37" s="1329"/>
      <c r="NIO37" s="1329"/>
      <c r="NIP37" s="1329"/>
      <c r="NIQ37" s="1329"/>
      <c r="NIR37" s="1329"/>
      <c r="NIS37" s="1329"/>
      <c r="NIT37" s="1329"/>
      <c r="NIU37" s="1329"/>
      <c r="NIV37" s="1329"/>
      <c r="NIW37" s="1329"/>
      <c r="NIX37" s="1329"/>
      <c r="NIY37" s="1329"/>
      <c r="NIZ37" s="1329"/>
      <c r="NJA37" s="1329"/>
      <c r="NJB37" s="1329"/>
      <c r="NJC37" s="1329"/>
      <c r="NJD37" s="1329"/>
      <c r="NJE37" s="1329"/>
      <c r="NJF37" s="1329"/>
      <c r="NJG37" s="1329"/>
      <c r="NJH37" s="1329"/>
      <c r="NJI37" s="1329"/>
      <c r="NJJ37" s="1329"/>
      <c r="NJK37" s="1329"/>
      <c r="NJL37" s="1329"/>
      <c r="NJM37" s="1329"/>
      <c r="NJN37" s="1329"/>
      <c r="NJO37" s="1329"/>
      <c r="NJP37" s="1329"/>
      <c r="NJQ37" s="1329"/>
      <c r="NJR37" s="1329"/>
      <c r="NJS37" s="1329"/>
      <c r="NJT37" s="1329"/>
      <c r="NJU37" s="1329"/>
      <c r="NJV37" s="1329"/>
      <c r="NJW37" s="1329"/>
      <c r="NJX37" s="1329"/>
      <c r="NJY37" s="1329"/>
      <c r="NJZ37" s="1329"/>
      <c r="NKA37" s="1329"/>
      <c r="NKB37" s="1329"/>
      <c r="NKC37" s="1329"/>
      <c r="NKD37" s="1329"/>
      <c r="NKE37" s="1329"/>
      <c r="NKF37" s="1329"/>
      <c r="NKG37" s="1329"/>
      <c r="NKH37" s="1329"/>
      <c r="NKI37" s="1329"/>
      <c r="NKJ37" s="1329"/>
      <c r="NKK37" s="1329"/>
      <c r="NKL37" s="1329"/>
      <c r="NKM37" s="1329"/>
      <c r="NKN37" s="1329"/>
      <c r="NKO37" s="1329"/>
      <c r="NKP37" s="1329"/>
      <c r="NKQ37" s="1329"/>
      <c r="NKR37" s="1329"/>
      <c r="NKS37" s="1329"/>
      <c r="NKT37" s="1329"/>
      <c r="NKU37" s="1329"/>
      <c r="NKV37" s="1329"/>
      <c r="NKW37" s="1329"/>
      <c r="NKX37" s="1329"/>
      <c r="NKY37" s="1329"/>
      <c r="NKZ37" s="1329"/>
      <c r="NLA37" s="1329"/>
      <c r="NLB37" s="1329"/>
      <c r="NLC37" s="1329"/>
      <c r="NLD37" s="1329"/>
      <c r="NLE37" s="1329"/>
      <c r="NLF37" s="1329"/>
      <c r="NLG37" s="1329"/>
      <c r="NLH37" s="1329"/>
      <c r="NLI37" s="1329"/>
      <c r="NLJ37" s="1329"/>
      <c r="NLK37" s="1329"/>
      <c r="NLL37" s="1329"/>
      <c r="NLM37" s="1329"/>
      <c r="NLN37" s="1329"/>
      <c r="NLO37" s="1329"/>
      <c r="NLP37" s="1329"/>
      <c r="NLQ37" s="1329"/>
      <c r="NLR37" s="1329"/>
      <c r="NLS37" s="1329"/>
      <c r="NLT37" s="1329"/>
      <c r="NLU37" s="1329"/>
      <c r="NLV37" s="1329"/>
      <c r="NLW37" s="1329"/>
      <c r="NLX37" s="1329"/>
      <c r="NLY37" s="1329"/>
      <c r="NLZ37" s="1329"/>
      <c r="NMA37" s="1329"/>
      <c r="NMB37" s="1329"/>
      <c r="NMC37" s="1329"/>
      <c r="NMD37" s="1329"/>
      <c r="NME37" s="1329"/>
      <c r="NMF37" s="1329"/>
      <c r="NMG37" s="1329"/>
      <c r="NMH37" s="1329"/>
      <c r="NMI37" s="1329"/>
      <c r="NMJ37" s="1329"/>
      <c r="NMK37" s="1329"/>
      <c r="NML37" s="1329"/>
      <c r="NMM37" s="1329"/>
      <c r="NMN37" s="1329"/>
      <c r="NMO37" s="1329"/>
      <c r="NMP37" s="1329"/>
      <c r="NMQ37" s="1329"/>
      <c r="NMR37" s="1329"/>
      <c r="NMS37" s="1329"/>
      <c r="NMT37" s="1329"/>
      <c r="NMU37" s="1329"/>
      <c r="NMV37" s="1329"/>
      <c r="NMW37" s="1329"/>
      <c r="NMX37" s="1329"/>
      <c r="NMY37" s="1329"/>
      <c r="NMZ37" s="1329"/>
      <c r="NNA37" s="1329"/>
      <c r="NNB37" s="1329"/>
      <c r="NNC37" s="1329"/>
      <c r="NND37" s="1329"/>
      <c r="NNE37" s="1329"/>
      <c r="NNF37" s="1329"/>
      <c r="NNG37" s="1329"/>
      <c r="NNH37" s="1329"/>
      <c r="NNI37" s="1329"/>
      <c r="NNJ37" s="1329"/>
      <c r="NNK37" s="1329"/>
      <c r="NNL37" s="1329"/>
      <c r="NNM37" s="1329"/>
      <c r="NNN37" s="1329"/>
      <c r="NNO37" s="1329"/>
      <c r="NNP37" s="1329"/>
      <c r="NNQ37" s="1329"/>
      <c r="NNR37" s="1329"/>
      <c r="NNS37" s="1329"/>
      <c r="NNT37" s="1329"/>
      <c r="NNU37" s="1329"/>
      <c r="NNV37" s="1329"/>
      <c r="NNW37" s="1329"/>
      <c r="NNX37" s="1329"/>
      <c r="NNY37" s="1329"/>
      <c r="NNZ37" s="1329"/>
      <c r="NOA37" s="1329"/>
      <c r="NOB37" s="1329"/>
      <c r="NOC37" s="1329"/>
      <c r="NOD37" s="1329"/>
      <c r="NOE37" s="1329"/>
      <c r="NOF37" s="1329"/>
      <c r="NOG37" s="1329"/>
      <c r="NOH37" s="1329"/>
      <c r="NOI37" s="1329"/>
      <c r="NOJ37" s="1329"/>
      <c r="NOK37" s="1329"/>
      <c r="NOL37" s="1329"/>
      <c r="NOM37" s="1329"/>
      <c r="NON37" s="1329"/>
      <c r="NOO37" s="1329"/>
      <c r="NOP37" s="1329"/>
      <c r="NOQ37" s="1329"/>
      <c r="NOR37" s="1329"/>
      <c r="NOS37" s="1329"/>
      <c r="NOT37" s="1329"/>
      <c r="NOU37" s="1329"/>
      <c r="NOV37" s="1329"/>
      <c r="NOW37" s="1329"/>
      <c r="NOX37" s="1329"/>
      <c r="NOY37" s="1329"/>
      <c r="NOZ37" s="1329"/>
      <c r="NPA37" s="1329"/>
      <c r="NPB37" s="1329"/>
      <c r="NPC37" s="1329"/>
      <c r="NPD37" s="1329"/>
      <c r="NPE37" s="1329"/>
      <c r="NPF37" s="1329"/>
      <c r="NPG37" s="1329"/>
      <c r="NPH37" s="1329"/>
      <c r="NPI37" s="1329"/>
      <c r="NPJ37" s="1329"/>
      <c r="NPK37" s="1329"/>
      <c r="NPL37" s="1329"/>
      <c r="NPM37" s="1329"/>
      <c r="NPN37" s="1329"/>
      <c r="NPO37" s="1329"/>
      <c r="NPP37" s="1329"/>
      <c r="NPQ37" s="1329"/>
      <c r="NPR37" s="1329"/>
      <c r="NPS37" s="1329"/>
      <c r="NPT37" s="1329"/>
      <c r="NPU37" s="1329"/>
      <c r="NPV37" s="1329"/>
      <c r="NPW37" s="1329"/>
      <c r="NPX37" s="1329"/>
      <c r="NPY37" s="1329"/>
      <c r="NPZ37" s="1329"/>
      <c r="NQA37" s="1329"/>
      <c r="NQB37" s="1329"/>
      <c r="NQC37" s="1329"/>
      <c r="NQD37" s="1329"/>
      <c r="NQE37" s="1329"/>
      <c r="NQF37" s="1329"/>
      <c r="NQG37" s="1329"/>
      <c r="NQH37" s="1329"/>
      <c r="NQI37" s="1329"/>
      <c r="NQJ37" s="1329"/>
      <c r="NQK37" s="1329"/>
      <c r="NQL37" s="1329"/>
      <c r="NQM37" s="1329"/>
      <c r="NQN37" s="1329"/>
      <c r="NQO37" s="1329"/>
      <c r="NQP37" s="1329"/>
      <c r="NQQ37" s="1329"/>
      <c r="NQR37" s="1329"/>
      <c r="NQS37" s="1329"/>
      <c r="NQT37" s="1329"/>
      <c r="NQU37" s="1329"/>
      <c r="NQV37" s="1329"/>
      <c r="NQW37" s="1329"/>
      <c r="NQX37" s="1329"/>
      <c r="NQY37" s="1329"/>
      <c r="NQZ37" s="1329"/>
      <c r="NRA37" s="1329"/>
      <c r="NRB37" s="1329"/>
      <c r="NRC37" s="1329"/>
      <c r="NRD37" s="1329"/>
      <c r="NRE37" s="1329"/>
      <c r="NRF37" s="1329"/>
      <c r="NRG37" s="1329"/>
      <c r="NRH37" s="1329"/>
      <c r="NRI37" s="1329"/>
      <c r="NRJ37" s="1329"/>
      <c r="NRK37" s="1329"/>
      <c r="NRL37" s="1329"/>
      <c r="NRM37" s="1329"/>
      <c r="NRN37" s="1329"/>
      <c r="NRO37" s="1329"/>
      <c r="NRP37" s="1329"/>
      <c r="NRQ37" s="1329"/>
      <c r="NRR37" s="1329"/>
      <c r="NRS37" s="1329"/>
      <c r="NRT37" s="1329"/>
      <c r="NRU37" s="1329"/>
      <c r="NRV37" s="1329"/>
      <c r="NRW37" s="1329"/>
      <c r="NRX37" s="1329"/>
      <c r="NRY37" s="1329"/>
      <c r="NRZ37" s="1329"/>
      <c r="NSA37" s="1329"/>
      <c r="NSB37" s="1329"/>
      <c r="NSC37" s="1329"/>
      <c r="NSD37" s="1329"/>
      <c r="NSE37" s="1329"/>
      <c r="NSF37" s="1329"/>
      <c r="NSG37" s="1329"/>
      <c r="NSH37" s="1329"/>
      <c r="NSI37" s="1329"/>
      <c r="NSJ37" s="1329"/>
      <c r="NSK37" s="1329"/>
      <c r="NSL37" s="1329"/>
      <c r="NSM37" s="1329"/>
      <c r="NSN37" s="1329"/>
      <c r="NSO37" s="1329"/>
      <c r="NSP37" s="1329"/>
      <c r="NSQ37" s="1329"/>
      <c r="NSR37" s="1329"/>
      <c r="NSS37" s="1329"/>
      <c r="NST37" s="1329"/>
      <c r="NSU37" s="1329"/>
      <c r="NSV37" s="1329"/>
      <c r="NSW37" s="1329"/>
      <c r="NSX37" s="1329"/>
      <c r="NSY37" s="1329"/>
      <c r="NSZ37" s="1329"/>
      <c r="NTA37" s="1329"/>
      <c r="NTB37" s="1329"/>
      <c r="NTC37" s="1329"/>
      <c r="NTD37" s="1329"/>
      <c r="NTE37" s="1329"/>
      <c r="NTF37" s="1329"/>
      <c r="NTG37" s="1329"/>
      <c r="NTH37" s="1329"/>
      <c r="NTI37" s="1329"/>
      <c r="NTJ37" s="1329"/>
      <c r="NTK37" s="1329"/>
      <c r="NTL37" s="1329"/>
      <c r="NTM37" s="1329"/>
      <c r="NTN37" s="1329"/>
      <c r="NTO37" s="1329"/>
      <c r="NTP37" s="1329"/>
      <c r="NTQ37" s="1329"/>
      <c r="NTR37" s="1329"/>
      <c r="NTS37" s="1329"/>
      <c r="NTT37" s="1329"/>
      <c r="NTU37" s="1329"/>
      <c r="NTV37" s="1329"/>
      <c r="NTW37" s="1329"/>
      <c r="NTX37" s="1329"/>
      <c r="NTY37" s="1329"/>
      <c r="NTZ37" s="1329"/>
      <c r="NUA37" s="1329"/>
      <c r="NUB37" s="1329"/>
      <c r="NUC37" s="1329"/>
      <c r="NUD37" s="1329"/>
      <c r="NUE37" s="1329"/>
      <c r="NUF37" s="1329"/>
      <c r="NUG37" s="1329"/>
      <c r="NUH37" s="1329"/>
      <c r="NUI37" s="1329"/>
      <c r="NUJ37" s="1329"/>
      <c r="NUK37" s="1329"/>
      <c r="NUL37" s="1329"/>
      <c r="NUM37" s="1329"/>
      <c r="NUN37" s="1329"/>
      <c r="NUO37" s="1329"/>
      <c r="NUP37" s="1329"/>
      <c r="NUQ37" s="1329"/>
      <c r="NUR37" s="1329"/>
      <c r="NUS37" s="1329"/>
      <c r="NUT37" s="1329"/>
      <c r="NUU37" s="1329"/>
      <c r="NUV37" s="1329"/>
      <c r="NUW37" s="1329"/>
      <c r="NUX37" s="1329"/>
      <c r="NUY37" s="1329"/>
      <c r="NUZ37" s="1329"/>
      <c r="NVA37" s="1329"/>
      <c r="NVB37" s="1329"/>
      <c r="NVC37" s="1329"/>
      <c r="NVD37" s="1329"/>
      <c r="NVE37" s="1329"/>
      <c r="NVF37" s="1329"/>
      <c r="NVG37" s="1329"/>
      <c r="NVH37" s="1329"/>
      <c r="NVI37" s="1329"/>
      <c r="NVJ37" s="1329"/>
      <c r="NVK37" s="1329"/>
      <c r="NVL37" s="1329"/>
      <c r="NVM37" s="1329"/>
      <c r="NVN37" s="1329"/>
      <c r="NVO37" s="1329"/>
      <c r="NVP37" s="1329"/>
      <c r="NVQ37" s="1329"/>
      <c r="NVR37" s="1329"/>
      <c r="NVS37" s="1329"/>
      <c r="NVT37" s="1329"/>
      <c r="NVU37" s="1329"/>
      <c r="NVV37" s="1329"/>
      <c r="NVW37" s="1329"/>
      <c r="NVX37" s="1329"/>
      <c r="NVY37" s="1329"/>
      <c r="NVZ37" s="1329"/>
      <c r="NWA37" s="1329"/>
      <c r="NWB37" s="1329"/>
      <c r="NWC37" s="1329"/>
      <c r="NWD37" s="1329"/>
      <c r="NWE37" s="1329"/>
      <c r="NWF37" s="1329"/>
      <c r="NWG37" s="1329"/>
      <c r="NWH37" s="1329"/>
      <c r="NWI37" s="1329"/>
      <c r="NWJ37" s="1329"/>
      <c r="NWK37" s="1329"/>
      <c r="NWL37" s="1329"/>
      <c r="NWM37" s="1329"/>
      <c r="NWN37" s="1329"/>
      <c r="NWO37" s="1329"/>
      <c r="NWP37" s="1329"/>
      <c r="NWQ37" s="1329"/>
      <c r="NWR37" s="1329"/>
      <c r="NWS37" s="1329"/>
      <c r="NWT37" s="1329"/>
      <c r="NWU37" s="1329"/>
      <c r="NWV37" s="1329"/>
      <c r="NWW37" s="1329"/>
      <c r="NWX37" s="1329"/>
      <c r="NWY37" s="1329"/>
      <c r="NWZ37" s="1329"/>
      <c r="NXA37" s="1329"/>
      <c r="NXB37" s="1329"/>
      <c r="NXC37" s="1329"/>
      <c r="NXD37" s="1329"/>
      <c r="NXE37" s="1329"/>
      <c r="NXF37" s="1329"/>
      <c r="NXG37" s="1329"/>
      <c r="NXH37" s="1329"/>
      <c r="NXI37" s="1329"/>
      <c r="NXJ37" s="1329"/>
      <c r="NXK37" s="1329"/>
      <c r="NXL37" s="1329"/>
      <c r="NXM37" s="1329"/>
      <c r="NXN37" s="1329"/>
      <c r="NXO37" s="1329"/>
      <c r="NXP37" s="1329"/>
      <c r="NXQ37" s="1329"/>
      <c r="NXR37" s="1329"/>
      <c r="NXS37" s="1329"/>
      <c r="NXT37" s="1329"/>
      <c r="NXU37" s="1329"/>
      <c r="NXV37" s="1329"/>
      <c r="NXW37" s="1329"/>
      <c r="NXX37" s="1329"/>
      <c r="NXY37" s="1329"/>
      <c r="NXZ37" s="1329"/>
      <c r="NYA37" s="1329"/>
      <c r="NYB37" s="1329"/>
      <c r="NYC37" s="1329"/>
      <c r="NYD37" s="1329"/>
      <c r="NYE37" s="1329"/>
      <c r="NYF37" s="1329"/>
      <c r="NYG37" s="1329"/>
      <c r="NYH37" s="1329"/>
      <c r="NYI37" s="1329"/>
      <c r="NYJ37" s="1329"/>
      <c r="NYK37" s="1329"/>
      <c r="NYL37" s="1329"/>
      <c r="NYM37" s="1329"/>
      <c r="NYN37" s="1329"/>
      <c r="NYO37" s="1329"/>
      <c r="NYP37" s="1329"/>
      <c r="NYQ37" s="1329"/>
      <c r="NYR37" s="1329"/>
      <c r="NYS37" s="1329"/>
      <c r="NYT37" s="1329"/>
      <c r="NYU37" s="1329"/>
      <c r="NYV37" s="1329"/>
      <c r="NYW37" s="1329"/>
      <c r="NYX37" s="1329"/>
      <c r="NYY37" s="1329"/>
      <c r="NYZ37" s="1329"/>
      <c r="NZA37" s="1329"/>
      <c r="NZB37" s="1329"/>
      <c r="NZC37" s="1329"/>
      <c r="NZD37" s="1329"/>
      <c r="NZE37" s="1329"/>
      <c r="NZF37" s="1329"/>
      <c r="NZG37" s="1329"/>
      <c r="NZH37" s="1329"/>
      <c r="NZI37" s="1329"/>
      <c r="NZJ37" s="1329"/>
      <c r="NZK37" s="1329"/>
      <c r="NZL37" s="1329"/>
      <c r="NZM37" s="1329"/>
      <c r="NZN37" s="1329"/>
      <c r="NZO37" s="1329"/>
      <c r="NZP37" s="1329"/>
      <c r="NZQ37" s="1329"/>
      <c r="NZR37" s="1329"/>
      <c r="NZS37" s="1329"/>
      <c r="NZT37" s="1329"/>
      <c r="NZU37" s="1329"/>
      <c r="NZV37" s="1329"/>
      <c r="NZW37" s="1329"/>
      <c r="NZX37" s="1329"/>
      <c r="NZY37" s="1329"/>
      <c r="NZZ37" s="1329"/>
      <c r="OAA37" s="1329"/>
      <c r="OAB37" s="1329"/>
      <c r="OAC37" s="1329"/>
      <c r="OAD37" s="1329"/>
      <c r="OAE37" s="1329"/>
      <c r="OAF37" s="1329"/>
      <c r="OAG37" s="1329"/>
      <c r="OAH37" s="1329"/>
      <c r="OAI37" s="1329"/>
      <c r="OAJ37" s="1329"/>
      <c r="OAK37" s="1329"/>
      <c r="OAL37" s="1329"/>
      <c r="OAM37" s="1329"/>
      <c r="OAN37" s="1329"/>
      <c r="OAO37" s="1329"/>
      <c r="OAP37" s="1329"/>
      <c r="OAQ37" s="1329"/>
      <c r="OAR37" s="1329"/>
      <c r="OAS37" s="1329"/>
      <c r="OAT37" s="1329"/>
      <c r="OAU37" s="1329"/>
      <c r="OAV37" s="1329"/>
      <c r="OAW37" s="1329"/>
      <c r="OAX37" s="1329"/>
      <c r="OAY37" s="1329"/>
      <c r="OAZ37" s="1329"/>
      <c r="OBA37" s="1329"/>
      <c r="OBB37" s="1329"/>
      <c r="OBC37" s="1329"/>
      <c r="OBD37" s="1329"/>
      <c r="OBE37" s="1329"/>
      <c r="OBF37" s="1329"/>
      <c r="OBG37" s="1329"/>
      <c r="OBH37" s="1329"/>
      <c r="OBI37" s="1329"/>
      <c r="OBJ37" s="1329"/>
      <c r="OBK37" s="1329"/>
      <c r="OBL37" s="1329"/>
      <c r="OBM37" s="1329"/>
      <c r="OBN37" s="1329"/>
      <c r="OBO37" s="1329"/>
      <c r="OBP37" s="1329"/>
      <c r="OBQ37" s="1329"/>
      <c r="OBR37" s="1329"/>
      <c r="OBS37" s="1329"/>
      <c r="OBT37" s="1329"/>
      <c r="OBU37" s="1329"/>
      <c r="OBV37" s="1329"/>
      <c r="OBW37" s="1329"/>
      <c r="OBX37" s="1329"/>
      <c r="OBY37" s="1329"/>
      <c r="OBZ37" s="1329"/>
      <c r="OCA37" s="1329"/>
      <c r="OCB37" s="1329"/>
      <c r="OCC37" s="1329"/>
      <c r="OCD37" s="1329"/>
      <c r="OCE37" s="1329"/>
      <c r="OCF37" s="1329"/>
      <c r="OCG37" s="1329"/>
      <c r="OCH37" s="1329"/>
      <c r="OCI37" s="1329"/>
      <c r="OCJ37" s="1329"/>
      <c r="OCK37" s="1329"/>
      <c r="OCL37" s="1329"/>
      <c r="OCM37" s="1329"/>
      <c r="OCN37" s="1329"/>
      <c r="OCO37" s="1329"/>
      <c r="OCP37" s="1329"/>
      <c r="OCQ37" s="1329"/>
      <c r="OCR37" s="1329"/>
      <c r="OCS37" s="1329"/>
      <c r="OCT37" s="1329"/>
      <c r="OCU37" s="1329"/>
      <c r="OCV37" s="1329"/>
      <c r="OCW37" s="1329"/>
      <c r="OCX37" s="1329"/>
      <c r="OCY37" s="1329"/>
      <c r="OCZ37" s="1329"/>
      <c r="ODA37" s="1329"/>
      <c r="ODB37" s="1329"/>
      <c r="ODC37" s="1329"/>
      <c r="ODD37" s="1329"/>
      <c r="ODE37" s="1329"/>
      <c r="ODF37" s="1329"/>
      <c r="ODG37" s="1329"/>
      <c r="ODH37" s="1329"/>
      <c r="ODI37" s="1329"/>
      <c r="ODJ37" s="1329"/>
      <c r="ODK37" s="1329"/>
      <c r="ODL37" s="1329"/>
      <c r="ODM37" s="1329"/>
      <c r="ODN37" s="1329"/>
      <c r="ODO37" s="1329"/>
      <c r="ODP37" s="1329"/>
      <c r="ODQ37" s="1329"/>
      <c r="ODR37" s="1329"/>
      <c r="ODS37" s="1329"/>
      <c r="ODT37" s="1329"/>
      <c r="ODU37" s="1329"/>
      <c r="ODV37" s="1329"/>
      <c r="ODW37" s="1329"/>
      <c r="ODX37" s="1329"/>
      <c r="ODY37" s="1329"/>
      <c r="ODZ37" s="1329"/>
      <c r="OEA37" s="1329"/>
      <c r="OEB37" s="1329"/>
      <c r="OEC37" s="1329"/>
      <c r="OED37" s="1329"/>
      <c r="OEE37" s="1329"/>
      <c r="OEF37" s="1329"/>
      <c r="OEG37" s="1329"/>
      <c r="OEH37" s="1329"/>
      <c r="OEI37" s="1329"/>
      <c r="OEJ37" s="1329"/>
      <c r="OEK37" s="1329"/>
      <c r="OEL37" s="1329"/>
      <c r="OEM37" s="1329"/>
      <c r="OEN37" s="1329"/>
      <c r="OEO37" s="1329"/>
      <c r="OEP37" s="1329"/>
      <c r="OEQ37" s="1329"/>
      <c r="OER37" s="1329"/>
      <c r="OES37" s="1329"/>
      <c r="OET37" s="1329"/>
      <c r="OEU37" s="1329"/>
      <c r="OEV37" s="1329"/>
      <c r="OEW37" s="1329"/>
      <c r="OEX37" s="1329"/>
      <c r="OEY37" s="1329"/>
      <c r="OEZ37" s="1329"/>
      <c r="OFA37" s="1329"/>
      <c r="OFB37" s="1329"/>
      <c r="OFC37" s="1329"/>
      <c r="OFD37" s="1329"/>
      <c r="OFE37" s="1329"/>
      <c r="OFF37" s="1329"/>
      <c r="OFG37" s="1329"/>
      <c r="OFH37" s="1329"/>
      <c r="OFI37" s="1329"/>
      <c r="OFJ37" s="1329"/>
      <c r="OFK37" s="1329"/>
      <c r="OFL37" s="1329"/>
      <c r="OFM37" s="1329"/>
      <c r="OFN37" s="1329"/>
      <c r="OFO37" s="1329"/>
      <c r="OFP37" s="1329"/>
      <c r="OFQ37" s="1329"/>
      <c r="OFR37" s="1329"/>
      <c r="OFS37" s="1329"/>
      <c r="OFT37" s="1329"/>
      <c r="OFU37" s="1329"/>
      <c r="OFV37" s="1329"/>
      <c r="OFW37" s="1329"/>
      <c r="OFX37" s="1329"/>
      <c r="OFY37" s="1329"/>
      <c r="OFZ37" s="1329"/>
      <c r="OGA37" s="1329"/>
      <c r="OGB37" s="1329"/>
      <c r="OGC37" s="1329"/>
      <c r="OGD37" s="1329"/>
      <c r="OGE37" s="1329"/>
      <c r="OGF37" s="1329"/>
      <c r="OGG37" s="1329"/>
      <c r="OGH37" s="1329"/>
      <c r="OGI37" s="1329"/>
      <c r="OGJ37" s="1329"/>
      <c r="OGK37" s="1329"/>
      <c r="OGL37" s="1329"/>
      <c r="OGM37" s="1329"/>
      <c r="OGN37" s="1329"/>
      <c r="OGO37" s="1329"/>
      <c r="OGP37" s="1329"/>
      <c r="OGQ37" s="1329"/>
      <c r="OGR37" s="1329"/>
      <c r="OGS37" s="1329"/>
      <c r="OGT37" s="1329"/>
      <c r="OGU37" s="1329"/>
      <c r="OGV37" s="1329"/>
      <c r="OGW37" s="1329"/>
      <c r="OGX37" s="1329"/>
      <c r="OGY37" s="1329"/>
      <c r="OGZ37" s="1329"/>
      <c r="OHA37" s="1329"/>
      <c r="OHB37" s="1329"/>
      <c r="OHC37" s="1329"/>
      <c r="OHD37" s="1329"/>
      <c r="OHE37" s="1329"/>
      <c r="OHF37" s="1329"/>
      <c r="OHG37" s="1329"/>
      <c r="OHH37" s="1329"/>
      <c r="OHI37" s="1329"/>
      <c r="OHJ37" s="1329"/>
      <c r="OHK37" s="1329"/>
      <c r="OHL37" s="1329"/>
      <c r="OHM37" s="1329"/>
      <c r="OHN37" s="1329"/>
      <c r="OHO37" s="1329"/>
      <c r="OHP37" s="1329"/>
      <c r="OHQ37" s="1329"/>
      <c r="OHR37" s="1329"/>
      <c r="OHS37" s="1329"/>
      <c r="OHT37" s="1329"/>
      <c r="OHU37" s="1329"/>
      <c r="OHV37" s="1329"/>
      <c r="OHW37" s="1329"/>
      <c r="OHX37" s="1329"/>
      <c r="OHY37" s="1329"/>
      <c r="OHZ37" s="1329"/>
      <c r="OIA37" s="1329"/>
      <c r="OIB37" s="1329"/>
      <c r="OIC37" s="1329"/>
      <c r="OID37" s="1329"/>
      <c r="OIE37" s="1329"/>
      <c r="OIF37" s="1329"/>
      <c r="OIG37" s="1329"/>
      <c r="OIH37" s="1329"/>
      <c r="OII37" s="1329"/>
      <c r="OIJ37" s="1329"/>
      <c r="OIK37" s="1329"/>
      <c r="OIL37" s="1329"/>
      <c r="OIM37" s="1329"/>
      <c r="OIN37" s="1329"/>
      <c r="OIO37" s="1329"/>
      <c r="OIP37" s="1329"/>
      <c r="OIQ37" s="1329"/>
      <c r="OIR37" s="1329"/>
      <c r="OIS37" s="1329"/>
      <c r="OIT37" s="1329"/>
      <c r="OIU37" s="1329"/>
      <c r="OIV37" s="1329"/>
      <c r="OIW37" s="1329"/>
      <c r="OIX37" s="1329"/>
      <c r="OIY37" s="1329"/>
      <c r="OIZ37" s="1329"/>
      <c r="OJA37" s="1329"/>
      <c r="OJB37" s="1329"/>
      <c r="OJC37" s="1329"/>
      <c r="OJD37" s="1329"/>
      <c r="OJE37" s="1329"/>
      <c r="OJF37" s="1329"/>
      <c r="OJG37" s="1329"/>
      <c r="OJH37" s="1329"/>
      <c r="OJI37" s="1329"/>
      <c r="OJJ37" s="1329"/>
      <c r="OJK37" s="1329"/>
      <c r="OJL37" s="1329"/>
      <c r="OJM37" s="1329"/>
      <c r="OJN37" s="1329"/>
      <c r="OJO37" s="1329"/>
      <c r="OJP37" s="1329"/>
      <c r="OJQ37" s="1329"/>
      <c r="OJR37" s="1329"/>
      <c r="OJS37" s="1329"/>
      <c r="OJT37" s="1329"/>
      <c r="OJU37" s="1329"/>
      <c r="OJV37" s="1329"/>
      <c r="OJW37" s="1329"/>
      <c r="OJX37" s="1329"/>
      <c r="OJY37" s="1329"/>
      <c r="OJZ37" s="1329"/>
      <c r="OKA37" s="1329"/>
      <c r="OKB37" s="1329"/>
      <c r="OKC37" s="1329"/>
      <c r="OKD37" s="1329"/>
      <c r="OKE37" s="1329"/>
      <c r="OKF37" s="1329"/>
      <c r="OKG37" s="1329"/>
      <c r="OKH37" s="1329"/>
      <c r="OKI37" s="1329"/>
      <c r="OKJ37" s="1329"/>
      <c r="OKK37" s="1329"/>
      <c r="OKL37" s="1329"/>
      <c r="OKM37" s="1329"/>
      <c r="OKN37" s="1329"/>
      <c r="OKO37" s="1329"/>
      <c r="OKP37" s="1329"/>
      <c r="OKQ37" s="1329"/>
      <c r="OKR37" s="1329"/>
      <c r="OKS37" s="1329"/>
      <c r="OKT37" s="1329"/>
      <c r="OKU37" s="1329"/>
      <c r="OKV37" s="1329"/>
      <c r="OKW37" s="1329"/>
      <c r="OKX37" s="1329"/>
      <c r="OKY37" s="1329"/>
      <c r="OKZ37" s="1329"/>
      <c r="OLA37" s="1329"/>
      <c r="OLB37" s="1329"/>
      <c r="OLC37" s="1329"/>
      <c r="OLD37" s="1329"/>
      <c r="OLE37" s="1329"/>
      <c r="OLF37" s="1329"/>
      <c r="OLG37" s="1329"/>
      <c r="OLH37" s="1329"/>
      <c r="OLI37" s="1329"/>
      <c r="OLJ37" s="1329"/>
      <c r="OLK37" s="1329"/>
      <c r="OLL37" s="1329"/>
      <c r="OLM37" s="1329"/>
      <c r="OLN37" s="1329"/>
      <c r="OLO37" s="1329"/>
      <c r="OLP37" s="1329"/>
      <c r="OLQ37" s="1329"/>
      <c r="OLR37" s="1329"/>
      <c r="OLS37" s="1329"/>
      <c r="OLT37" s="1329"/>
      <c r="OLU37" s="1329"/>
      <c r="OLV37" s="1329"/>
      <c r="OLW37" s="1329"/>
      <c r="OLX37" s="1329"/>
      <c r="OLY37" s="1329"/>
      <c r="OLZ37" s="1329"/>
      <c r="OMA37" s="1329"/>
      <c r="OMB37" s="1329"/>
      <c r="OMC37" s="1329"/>
      <c r="OMD37" s="1329"/>
      <c r="OME37" s="1329"/>
      <c r="OMF37" s="1329"/>
      <c r="OMG37" s="1329"/>
      <c r="OMH37" s="1329"/>
      <c r="OMI37" s="1329"/>
      <c r="OMJ37" s="1329"/>
      <c r="OMK37" s="1329"/>
      <c r="OML37" s="1329"/>
      <c r="OMM37" s="1329"/>
      <c r="OMN37" s="1329"/>
      <c r="OMO37" s="1329"/>
      <c r="OMP37" s="1329"/>
      <c r="OMQ37" s="1329"/>
      <c r="OMR37" s="1329"/>
      <c r="OMS37" s="1329"/>
      <c r="OMT37" s="1329"/>
      <c r="OMU37" s="1329"/>
      <c r="OMV37" s="1329"/>
      <c r="OMW37" s="1329"/>
      <c r="OMX37" s="1329"/>
      <c r="OMY37" s="1329"/>
      <c r="OMZ37" s="1329"/>
      <c r="ONA37" s="1329"/>
      <c r="ONB37" s="1329"/>
      <c r="ONC37" s="1329"/>
      <c r="OND37" s="1329"/>
      <c r="ONE37" s="1329"/>
      <c r="ONF37" s="1329"/>
      <c r="ONG37" s="1329"/>
      <c r="ONH37" s="1329"/>
      <c r="ONI37" s="1329"/>
      <c r="ONJ37" s="1329"/>
      <c r="ONK37" s="1329"/>
      <c r="ONL37" s="1329"/>
      <c r="ONM37" s="1329"/>
      <c r="ONN37" s="1329"/>
      <c r="ONO37" s="1329"/>
      <c r="ONP37" s="1329"/>
      <c r="ONQ37" s="1329"/>
      <c r="ONR37" s="1329"/>
      <c r="ONS37" s="1329"/>
      <c r="ONT37" s="1329"/>
      <c r="ONU37" s="1329"/>
      <c r="ONV37" s="1329"/>
      <c r="ONW37" s="1329"/>
      <c r="ONX37" s="1329"/>
      <c r="ONY37" s="1329"/>
      <c r="ONZ37" s="1329"/>
      <c r="OOA37" s="1329"/>
      <c r="OOB37" s="1329"/>
      <c r="OOC37" s="1329"/>
      <c r="OOD37" s="1329"/>
      <c r="OOE37" s="1329"/>
      <c r="OOF37" s="1329"/>
      <c r="OOG37" s="1329"/>
      <c r="OOH37" s="1329"/>
      <c r="OOI37" s="1329"/>
      <c r="OOJ37" s="1329"/>
      <c r="OOK37" s="1329"/>
      <c r="OOL37" s="1329"/>
      <c r="OOM37" s="1329"/>
      <c r="OON37" s="1329"/>
      <c r="OOO37" s="1329"/>
      <c r="OOP37" s="1329"/>
      <c r="OOQ37" s="1329"/>
      <c r="OOR37" s="1329"/>
      <c r="OOS37" s="1329"/>
      <c r="OOT37" s="1329"/>
      <c r="OOU37" s="1329"/>
      <c r="OOV37" s="1329"/>
      <c r="OOW37" s="1329"/>
      <c r="OOX37" s="1329"/>
      <c r="OOY37" s="1329"/>
      <c r="OOZ37" s="1329"/>
      <c r="OPA37" s="1329"/>
      <c r="OPB37" s="1329"/>
      <c r="OPC37" s="1329"/>
      <c r="OPD37" s="1329"/>
      <c r="OPE37" s="1329"/>
      <c r="OPF37" s="1329"/>
      <c r="OPG37" s="1329"/>
      <c r="OPH37" s="1329"/>
      <c r="OPI37" s="1329"/>
      <c r="OPJ37" s="1329"/>
      <c r="OPK37" s="1329"/>
      <c r="OPL37" s="1329"/>
      <c r="OPM37" s="1329"/>
      <c r="OPN37" s="1329"/>
      <c r="OPO37" s="1329"/>
      <c r="OPP37" s="1329"/>
      <c r="OPQ37" s="1329"/>
      <c r="OPR37" s="1329"/>
      <c r="OPS37" s="1329"/>
      <c r="OPT37" s="1329"/>
      <c r="OPU37" s="1329"/>
      <c r="OPV37" s="1329"/>
      <c r="OPW37" s="1329"/>
      <c r="OPX37" s="1329"/>
      <c r="OPY37" s="1329"/>
      <c r="OPZ37" s="1329"/>
      <c r="OQA37" s="1329"/>
      <c r="OQB37" s="1329"/>
      <c r="OQC37" s="1329"/>
      <c r="OQD37" s="1329"/>
      <c r="OQE37" s="1329"/>
      <c r="OQF37" s="1329"/>
      <c r="OQG37" s="1329"/>
      <c r="OQH37" s="1329"/>
      <c r="OQI37" s="1329"/>
      <c r="OQJ37" s="1329"/>
      <c r="OQK37" s="1329"/>
      <c r="OQL37" s="1329"/>
      <c r="OQM37" s="1329"/>
      <c r="OQN37" s="1329"/>
      <c r="OQO37" s="1329"/>
      <c r="OQP37" s="1329"/>
      <c r="OQQ37" s="1329"/>
      <c r="OQR37" s="1329"/>
      <c r="OQS37" s="1329"/>
      <c r="OQT37" s="1329"/>
      <c r="OQU37" s="1329"/>
      <c r="OQV37" s="1329"/>
      <c r="OQW37" s="1329"/>
      <c r="OQX37" s="1329"/>
      <c r="OQY37" s="1329"/>
      <c r="OQZ37" s="1329"/>
      <c r="ORA37" s="1329"/>
      <c r="ORB37" s="1329"/>
      <c r="ORC37" s="1329"/>
      <c r="ORD37" s="1329"/>
      <c r="ORE37" s="1329"/>
      <c r="ORF37" s="1329"/>
      <c r="ORG37" s="1329"/>
      <c r="ORH37" s="1329"/>
      <c r="ORI37" s="1329"/>
      <c r="ORJ37" s="1329"/>
      <c r="ORK37" s="1329"/>
      <c r="ORL37" s="1329"/>
      <c r="ORM37" s="1329"/>
      <c r="ORN37" s="1329"/>
      <c r="ORO37" s="1329"/>
      <c r="ORP37" s="1329"/>
      <c r="ORQ37" s="1329"/>
      <c r="ORR37" s="1329"/>
      <c r="ORS37" s="1329"/>
      <c r="ORT37" s="1329"/>
      <c r="ORU37" s="1329"/>
      <c r="ORV37" s="1329"/>
      <c r="ORW37" s="1329"/>
      <c r="ORX37" s="1329"/>
      <c r="ORY37" s="1329"/>
      <c r="ORZ37" s="1329"/>
      <c r="OSA37" s="1329"/>
      <c r="OSB37" s="1329"/>
      <c r="OSC37" s="1329"/>
      <c r="OSD37" s="1329"/>
      <c r="OSE37" s="1329"/>
      <c r="OSF37" s="1329"/>
      <c r="OSG37" s="1329"/>
      <c r="OSH37" s="1329"/>
      <c r="OSI37" s="1329"/>
      <c r="OSJ37" s="1329"/>
      <c r="OSK37" s="1329"/>
      <c r="OSL37" s="1329"/>
      <c r="OSM37" s="1329"/>
      <c r="OSN37" s="1329"/>
      <c r="OSO37" s="1329"/>
      <c r="OSP37" s="1329"/>
      <c r="OSQ37" s="1329"/>
      <c r="OSR37" s="1329"/>
      <c r="OSS37" s="1329"/>
      <c r="OST37" s="1329"/>
      <c r="OSU37" s="1329"/>
      <c r="OSV37" s="1329"/>
      <c r="OSW37" s="1329"/>
      <c r="OSX37" s="1329"/>
      <c r="OSY37" s="1329"/>
      <c r="OSZ37" s="1329"/>
      <c r="OTA37" s="1329"/>
      <c r="OTB37" s="1329"/>
      <c r="OTC37" s="1329"/>
      <c r="OTD37" s="1329"/>
      <c r="OTE37" s="1329"/>
      <c r="OTF37" s="1329"/>
      <c r="OTG37" s="1329"/>
      <c r="OTH37" s="1329"/>
      <c r="OTI37" s="1329"/>
      <c r="OTJ37" s="1329"/>
      <c r="OTK37" s="1329"/>
      <c r="OTL37" s="1329"/>
      <c r="OTM37" s="1329"/>
      <c r="OTN37" s="1329"/>
      <c r="OTO37" s="1329"/>
      <c r="OTP37" s="1329"/>
      <c r="OTQ37" s="1329"/>
      <c r="OTR37" s="1329"/>
      <c r="OTS37" s="1329"/>
      <c r="OTT37" s="1329"/>
      <c r="OTU37" s="1329"/>
      <c r="OTV37" s="1329"/>
      <c r="OTW37" s="1329"/>
      <c r="OTX37" s="1329"/>
      <c r="OTY37" s="1329"/>
      <c r="OTZ37" s="1329"/>
      <c r="OUA37" s="1329"/>
      <c r="OUB37" s="1329"/>
      <c r="OUC37" s="1329"/>
      <c r="OUD37" s="1329"/>
      <c r="OUE37" s="1329"/>
      <c r="OUF37" s="1329"/>
      <c r="OUG37" s="1329"/>
      <c r="OUH37" s="1329"/>
      <c r="OUI37" s="1329"/>
      <c r="OUJ37" s="1329"/>
      <c r="OUK37" s="1329"/>
      <c r="OUL37" s="1329"/>
      <c r="OUM37" s="1329"/>
      <c r="OUN37" s="1329"/>
      <c r="OUO37" s="1329"/>
      <c r="OUP37" s="1329"/>
      <c r="OUQ37" s="1329"/>
      <c r="OUR37" s="1329"/>
      <c r="OUS37" s="1329"/>
      <c r="OUT37" s="1329"/>
      <c r="OUU37" s="1329"/>
      <c r="OUV37" s="1329"/>
      <c r="OUW37" s="1329"/>
      <c r="OUX37" s="1329"/>
      <c r="OUY37" s="1329"/>
      <c r="OUZ37" s="1329"/>
      <c r="OVA37" s="1329"/>
      <c r="OVB37" s="1329"/>
      <c r="OVC37" s="1329"/>
      <c r="OVD37" s="1329"/>
      <c r="OVE37" s="1329"/>
      <c r="OVF37" s="1329"/>
      <c r="OVG37" s="1329"/>
      <c r="OVH37" s="1329"/>
      <c r="OVI37" s="1329"/>
      <c r="OVJ37" s="1329"/>
      <c r="OVK37" s="1329"/>
      <c r="OVL37" s="1329"/>
      <c r="OVM37" s="1329"/>
      <c r="OVN37" s="1329"/>
      <c r="OVO37" s="1329"/>
      <c r="OVP37" s="1329"/>
      <c r="OVQ37" s="1329"/>
      <c r="OVR37" s="1329"/>
      <c r="OVS37" s="1329"/>
      <c r="OVT37" s="1329"/>
      <c r="OVU37" s="1329"/>
      <c r="OVV37" s="1329"/>
      <c r="OVW37" s="1329"/>
      <c r="OVX37" s="1329"/>
      <c r="OVY37" s="1329"/>
      <c r="OVZ37" s="1329"/>
      <c r="OWA37" s="1329"/>
      <c r="OWB37" s="1329"/>
      <c r="OWC37" s="1329"/>
      <c r="OWD37" s="1329"/>
      <c r="OWE37" s="1329"/>
      <c r="OWF37" s="1329"/>
      <c r="OWG37" s="1329"/>
      <c r="OWH37" s="1329"/>
      <c r="OWI37" s="1329"/>
      <c r="OWJ37" s="1329"/>
      <c r="OWK37" s="1329"/>
      <c r="OWL37" s="1329"/>
      <c r="OWM37" s="1329"/>
      <c r="OWN37" s="1329"/>
      <c r="OWO37" s="1329"/>
      <c r="OWP37" s="1329"/>
      <c r="OWQ37" s="1329"/>
      <c r="OWR37" s="1329"/>
      <c r="OWS37" s="1329"/>
      <c r="OWT37" s="1329"/>
      <c r="OWU37" s="1329"/>
      <c r="OWV37" s="1329"/>
      <c r="OWW37" s="1329"/>
      <c r="OWX37" s="1329"/>
      <c r="OWY37" s="1329"/>
      <c r="OWZ37" s="1329"/>
      <c r="OXA37" s="1329"/>
      <c r="OXB37" s="1329"/>
      <c r="OXC37" s="1329"/>
      <c r="OXD37" s="1329"/>
      <c r="OXE37" s="1329"/>
      <c r="OXF37" s="1329"/>
      <c r="OXG37" s="1329"/>
      <c r="OXH37" s="1329"/>
      <c r="OXI37" s="1329"/>
      <c r="OXJ37" s="1329"/>
      <c r="OXK37" s="1329"/>
      <c r="OXL37" s="1329"/>
      <c r="OXM37" s="1329"/>
      <c r="OXN37" s="1329"/>
      <c r="OXO37" s="1329"/>
      <c r="OXP37" s="1329"/>
      <c r="OXQ37" s="1329"/>
      <c r="OXR37" s="1329"/>
      <c r="OXS37" s="1329"/>
      <c r="OXT37" s="1329"/>
      <c r="OXU37" s="1329"/>
      <c r="OXV37" s="1329"/>
      <c r="OXW37" s="1329"/>
      <c r="OXX37" s="1329"/>
      <c r="OXY37" s="1329"/>
      <c r="OXZ37" s="1329"/>
      <c r="OYA37" s="1329"/>
      <c r="OYB37" s="1329"/>
      <c r="OYC37" s="1329"/>
      <c r="OYD37" s="1329"/>
      <c r="OYE37" s="1329"/>
      <c r="OYF37" s="1329"/>
      <c r="OYG37" s="1329"/>
      <c r="OYH37" s="1329"/>
      <c r="OYI37" s="1329"/>
      <c r="OYJ37" s="1329"/>
      <c r="OYK37" s="1329"/>
      <c r="OYL37" s="1329"/>
      <c r="OYM37" s="1329"/>
      <c r="OYN37" s="1329"/>
      <c r="OYO37" s="1329"/>
      <c r="OYP37" s="1329"/>
      <c r="OYQ37" s="1329"/>
      <c r="OYR37" s="1329"/>
      <c r="OYS37" s="1329"/>
      <c r="OYT37" s="1329"/>
      <c r="OYU37" s="1329"/>
      <c r="OYV37" s="1329"/>
      <c r="OYW37" s="1329"/>
      <c r="OYX37" s="1329"/>
      <c r="OYY37" s="1329"/>
      <c r="OYZ37" s="1329"/>
      <c r="OZA37" s="1329"/>
      <c r="OZB37" s="1329"/>
      <c r="OZC37" s="1329"/>
      <c r="OZD37" s="1329"/>
      <c r="OZE37" s="1329"/>
      <c r="OZF37" s="1329"/>
      <c r="OZG37" s="1329"/>
      <c r="OZH37" s="1329"/>
      <c r="OZI37" s="1329"/>
      <c r="OZJ37" s="1329"/>
      <c r="OZK37" s="1329"/>
      <c r="OZL37" s="1329"/>
      <c r="OZM37" s="1329"/>
      <c r="OZN37" s="1329"/>
      <c r="OZO37" s="1329"/>
      <c r="OZP37" s="1329"/>
      <c r="OZQ37" s="1329"/>
      <c r="OZR37" s="1329"/>
      <c r="OZS37" s="1329"/>
      <c r="OZT37" s="1329"/>
      <c r="OZU37" s="1329"/>
      <c r="OZV37" s="1329"/>
      <c r="OZW37" s="1329"/>
      <c r="OZX37" s="1329"/>
      <c r="OZY37" s="1329"/>
      <c r="OZZ37" s="1329"/>
      <c r="PAA37" s="1329"/>
      <c r="PAB37" s="1329"/>
      <c r="PAC37" s="1329"/>
      <c r="PAD37" s="1329"/>
      <c r="PAE37" s="1329"/>
      <c r="PAF37" s="1329"/>
      <c r="PAG37" s="1329"/>
      <c r="PAH37" s="1329"/>
      <c r="PAI37" s="1329"/>
      <c r="PAJ37" s="1329"/>
      <c r="PAK37" s="1329"/>
      <c r="PAL37" s="1329"/>
      <c r="PAM37" s="1329"/>
      <c r="PAN37" s="1329"/>
      <c r="PAO37" s="1329"/>
      <c r="PAP37" s="1329"/>
      <c r="PAQ37" s="1329"/>
      <c r="PAR37" s="1329"/>
      <c r="PAS37" s="1329"/>
      <c r="PAT37" s="1329"/>
      <c r="PAU37" s="1329"/>
      <c r="PAV37" s="1329"/>
      <c r="PAW37" s="1329"/>
      <c r="PAX37" s="1329"/>
      <c r="PAY37" s="1329"/>
      <c r="PAZ37" s="1329"/>
      <c r="PBA37" s="1329"/>
      <c r="PBB37" s="1329"/>
      <c r="PBC37" s="1329"/>
      <c r="PBD37" s="1329"/>
      <c r="PBE37" s="1329"/>
      <c r="PBF37" s="1329"/>
      <c r="PBG37" s="1329"/>
      <c r="PBH37" s="1329"/>
      <c r="PBI37" s="1329"/>
      <c r="PBJ37" s="1329"/>
      <c r="PBK37" s="1329"/>
      <c r="PBL37" s="1329"/>
      <c r="PBM37" s="1329"/>
      <c r="PBN37" s="1329"/>
      <c r="PBO37" s="1329"/>
      <c r="PBP37" s="1329"/>
      <c r="PBQ37" s="1329"/>
      <c r="PBR37" s="1329"/>
      <c r="PBS37" s="1329"/>
      <c r="PBT37" s="1329"/>
      <c r="PBU37" s="1329"/>
      <c r="PBV37" s="1329"/>
      <c r="PBW37" s="1329"/>
      <c r="PBX37" s="1329"/>
      <c r="PBY37" s="1329"/>
      <c r="PBZ37" s="1329"/>
      <c r="PCA37" s="1329"/>
      <c r="PCB37" s="1329"/>
      <c r="PCC37" s="1329"/>
      <c r="PCD37" s="1329"/>
      <c r="PCE37" s="1329"/>
      <c r="PCF37" s="1329"/>
      <c r="PCG37" s="1329"/>
      <c r="PCH37" s="1329"/>
      <c r="PCI37" s="1329"/>
      <c r="PCJ37" s="1329"/>
      <c r="PCK37" s="1329"/>
      <c r="PCL37" s="1329"/>
      <c r="PCM37" s="1329"/>
      <c r="PCN37" s="1329"/>
      <c r="PCO37" s="1329"/>
      <c r="PCP37" s="1329"/>
      <c r="PCQ37" s="1329"/>
      <c r="PCR37" s="1329"/>
      <c r="PCS37" s="1329"/>
      <c r="PCT37" s="1329"/>
      <c r="PCU37" s="1329"/>
      <c r="PCV37" s="1329"/>
      <c r="PCW37" s="1329"/>
      <c r="PCX37" s="1329"/>
      <c r="PCY37" s="1329"/>
      <c r="PCZ37" s="1329"/>
      <c r="PDA37" s="1329"/>
      <c r="PDB37" s="1329"/>
      <c r="PDC37" s="1329"/>
      <c r="PDD37" s="1329"/>
      <c r="PDE37" s="1329"/>
      <c r="PDF37" s="1329"/>
      <c r="PDG37" s="1329"/>
      <c r="PDH37" s="1329"/>
      <c r="PDI37" s="1329"/>
      <c r="PDJ37" s="1329"/>
      <c r="PDK37" s="1329"/>
      <c r="PDL37" s="1329"/>
      <c r="PDM37" s="1329"/>
      <c r="PDN37" s="1329"/>
      <c r="PDO37" s="1329"/>
      <c r="PDP37" s="1329"/>
      <c r="PDQ37" s="1329"/>
      <c r="PDR37" s="1329"/>
      <c r="PDS37" s="1329"/>
      <c r="PDT37" s="1329"/>
      <c r="PDU37" s="1329"/>
      <c r="PDV37" s="1329"/>
      <c r="PDW37" s="1329"/>
      <c r="PDX37" s="1329"/>
      <c r="PDY37" s="1329"/>
      <c r="PDZ37" s="1329"/>
      <c r="PEA37" s="1329"/>
      <c r="PEB37" s="1329"/>
      <c r="PEC37" s="1329"/>
      <c r="PED37" s="1329"/>
      <c r="PEE37" s="1329"/>
      <c r="PEF37" s="1329"/>
      <c r="PEG37" s="1329"/>
      <c r="PEH37" s="1329"/>
      <c r="PEI37" s="1329"/>
      <c r="PEJ37" s="1329"/>
      <c r="PEK37" s="1329"/>
      <c r="PEL37" s="1329"/>
      <c r="PEM37" s="1329"/>
      <c r="PEN37" s="1329"/>
      <c r="PEO37" s="1329"/>
      <c r="PEP37" s="1329"/>
      <c r="PEQ37" s="1329"/>
      <c r="PER37" s="1329"/>
      <c r="PES37" s="1329"/>
      <c r="PET37" s="1329"/>
      <c r="PEU37" s="1329"/>
      <c r="PEV37" s="1329"/>
      <c r="PEW37" s="1329"/>
      <c r="PEX37" s="1329"/>
      <c r="PEY37" s="1329"/>
      <c r="PEZ37" s="1329"/>
      <c r="PFA37" s="1329"/>
      <c r="PFB37" s="1329"/>
      <c r="PFC37" s="1329"/>
      <c r="PFD37" s="1329"/>
      <c r="PFE37" s="1329"/>
      <c r="PFF37" s="1329"/>
      <c r="PFG37" s="1329"/>
      <c r="PFH37" s="1329"/>
      <c r="PFI37" s="1329"/>
      <c r="PFJ37" s="1329"/>
      <c r="PFK37" s="1329"/>
      <c r="PFL37" s="1329"/>
      <c r="PFM37" s="1329"/>
      <c r="PFN37" s="1329"/>
      <c r="PFO37" s="1329"/>
      <c r="PFP37" s="1329"/>
      <c r="PFQ37" s="1329"/>
      <c r="PFR37" s="1329"/>
      <c r="PFS37" s="1329"/>
      <c r="PFT37" s="1329"/>
      <c r="PFU37" s="1329"/>
      <c r="PFV37" s="1329"/>
      <c r="PFW37" s="1329"/>
      <c r="PFX37" s="1329"/>
      <c r="PFY37" s="1329"/>
      <c r="PFZ37" s="1329"/>
      <c r="PGA37" s="1329"/>
      <c r="PGB37" s="1329"/>
      <c r="PGC37" s="1329"/>
      <c r="PGD37" s="1329"/>
      <c r="PGE37" s="1329"/>
      <c r="PGF37" s="1329"/>
      <c r="PGG37" s="1329"/>
      <c r="PGH37" s="1329"/>
      <c r="PGI37" s="1329"/>
      <c r="PGJ37" s="1329"/>
      <c r="PGK37" s="1329"/>
      <c r="PGL37" s="1329"/>
      <c r="PGM37" s="1329"/>
      <c r="PGN37" s="1329"/>
      <c r="PGO37" s="1329"/>
      <c r="PGP37" s="1329"/>
      <c r="PGQ37" s="1329"/>
      <c r="PGR37" s="1329"/>
      <c r="PGS37" s="1329"/>
      <c r="PGT37" s="1329"/>
      <c r="PGU37" s="1329"/>
      <c r="PGV37" s="1329"/>
      <c r="PGW37" s="1329"/>
      <c r="PGX37" s="1329"/>
      <c r="PGY37" s="1329"/>
      <c r="PGZ37" s="1329"/>
      <c r="PHA37" s="1329"/>
      <c r="PHB37" s="1329"/>
      <c r="PHC37" s="1329"/>
      <c r="PHD37" s="1329"/>
      <c r="PHE37" s="1329"/>
      <c r="PHF37" s="1329"/>
      <c r="PHG37" s="1329"/>
      <c r="PHH37" s="1329"/>
      <c r="PHI37" s="1329"/>
      <c r="PHJ37" s="1329"/>
      <c r="PHK37" s="1329"/>
      <c r="PHL37" s="1329"/>
      <c r="PHM37" s="1329"/>
      <c r="PHN37" s="1329"/>
      <c r="PHO37" s="1329"/>
      <c r="PHP37" s="1329"/>
      <c r="PHQ37" s="1329"/>
      <c r="PHR37" s="1329"/>
      <c r="PHS37" s="1329"/>
      <c r="PHT37" s="1329"/>
      <c r="PHU37" s="1329"/>
      <c r="PHV37" s="1329"/>
      <c r="PHW37" s="1329"/>
      <c r="PHX37" s="1329"/>
      <c r="PHY37" s="1329"/>
      <c r="PHZ37" s="1329"/>
      <c r="PIA37" s="1329"/>
      <c r="PIB37" s="1329"/>
      <c r="PIC37" s="1329"/>
      <c r="PID37" s="1329"/>
      <c r="PIE37" s="1329"/>
      <c r="PIF37" s="1329"/>
      <c r="PIG37" s="1329"/>
      <c r="PIH37" s="1329"/>
      <c r="PII37" s="1329"/>
      <c r="PIJ37" s="1329"/>
      <c r="PIK37" s="1329"/>
      <c r="PIL37" s="1329"/>
      <c r="PIM37" s="1329"/>
      <c r="PIN37" s="1329"/>
      <c r="PIO37" s="1329"/>
      <c r="PIP37" s="1329"/>
      <c r="PIQ37" s="1329"/>
      <c r="PIR37" s="1329"/>
      <c r="PIS37" s="1329"/>
      <c r="PIT37" s="1329"/>
      <c r="PIU37" s="1329"/>
      <c r="PIV37" s="1329"/>
      <c r="PIW37" s="1329"/>
      <c r="PIX37" s="1329"/>
      <c r="PIY37" s="1329"/>
      <c r="PIZ37" s="1329"/>
      <c r="PJA37" s="1329"/>
      <c r="PJB37" s="1329"/>
      <c r="PJC37" s="1329"/>
      <c r="PJD37" s="1329"/>
      <c r="PJE37" s="1329"/>
      <c r="PJF37" s="1329"/>
      <c r="PJG37" s="1329"/>
      <c r="PJH37" s="1329"/>
      <c r="PJI37" s="1329"/>
      <c r="PJJ37" s="1329"/>
      <c r="PJK37" s="1329"/>
      <c r="PJL37" s="1329"/>
      <c r="PJM37" s="1329"/>
      <c r="PJN37" s="1329"/>
      <c r="PJO37" s="1329"/>
      <c r="PJP37" s="1329"/>
      <c r="PJQ37" s="1329"/>
      <c r="PJR37" s="1329"/>
      <c r="PJS37" s="1329"/>
      <c r="PJT37" s="1329"/>
      <c r="PJU37" s="1329"/>
      <c r="PJV37" s="1329"/>
      <c r="PJW37" s="1329"/>
      <c r="PJX37" s="1329"/>
      <c r="PJY37" s="1329"/>
      <c r="PJZ37" s="1329"/>
      <c r="PKA37" s="1329"/>
      <c r="PKB37" s="1329"/>
      <c r="PKC37" s="1329"/>
      <c r="PKD37" s="1329"/>
      <c r="PKE37" s="1329"/>
      <c r="PKF37" s="1329"/>
      <c r="PKG37" s="1329"/>
      <c r="PKH37" s="1329"/>
      <c r="PKI37" s="1329"/>
      <c r="PKJ37" s="1329"/>
      <c r="PKK37" s="1329"/>
      <c r="PKL37" s="1329"/>
      <c r="PKM37" s="1329"/>
      <c r="PKN37" s="1329"/>
      <c r="PKO37" s="1329"/>
      <c r="PKP37" s="1329"/>
      <c r="PKQ37" s="1329"/>
      <c r="PKR37" s="1329"/>
      <c r="PKS37" s="1329"/>
      <c r="PKT37" s="1329"/>
      <c r="PKU37" s="1329"/>
      <c r="PKV37" s="1329"/>
      <c r="PKW37" s="1329"/>
      <c r="PKX37" s="1329"/>
      <c r="PKY37" s="1329"/>
      <c r="PKZ37" s="1329"/>
      <c r="PLA37" s="1329"/>
      <c r="PLB37" s="1329"/>
      <c r="PLC37" s="1329"/>
      <c r="PLD37" s="1329"/>
      <c r="PLE37" s="1329"/>
      <c r="PLF37" s="1329"/>
      <c r="PLG37" s="1329"/>
      <c r="PLH37" s="1329"/>
      <c r="PLI37" s="1329"/>
      <c r="PLJ37" s="1329"/>
      <c r="PLK37" s="1329"/>
      <c r="PLL37" s="1329"/>
      <c r="PLM37" s="1329"/>
      <c r="PLN37" s="1329"/>
      <c r="PLO37" s="1329"/>
      <c r="PLP37" s="1329"/>
      <c r="PLQ37" s="1329"/>
      <c r="PLR37" s="1329"/>
      <c r="PLS37" s="1329"/>
      <c r="PLT37" s="1329"/>
      <c r="PLU37" s="1329"/>
      <c r="PLV37" s="1329"/>
      <c r="PLW37" s="1329"/>
      <c r="PLX37" s="1329"/>
      <c r="PLY37" s="1329"/>
      <c r="PLZ37" s="1329"/>
      <c r="PMA37" s="1329"/>
      <c r="PMB37" s="1329"/>
      <c r="PMC37" s="1329"/>
      <c r="PMD37" s="1329"/>
      <c r="PME37" s="1329"/>
      <c r="PMF37" s="1329"/>
      <c r="PMG37" s="1329"/>
      <c r="PMH37" s="1329"/>
      <c r="PMI37" s="1329"/>
      <c r="PMJ37" s="1329"/>
      <c r="PMK37" s="1329"/>
      <c r="PML37" s="1329"/>
      <c r="PMM37" s="1329"/>
      <c r="PMN37" s="1329"/>
      <c r="PMO37" s="1329"/>
      <c r="PMP37" s="1329"/>
      <c r="PMQ37" s="1329"/>
      <c r="PMR37" s="1329"/>
      <c r="PMS37" s="1329"/>
      <c r="PMT37" s="1329"/>
      <c r="PMU37" s="1329"/>
      <c r="PMV37" s="1329"/>
      <c r="PMW37" s="1329"/>
      <c r="PMX37" s="1329"/>
      <c r="PMY37" s="1329"/>
      <c r="PMZ37" s="1329"/>
      <c r="PNA37" s="1329"/>
      <c r="PNB37" s="1329"/>
      <c r="PNC37" s="1329"/>
      <c r="PND37" s="1329"/>
      <c r="PNE37" s="1329"/>
      <c r="PNF37" s="1329"/>
      <c r="PNG37" s="1329"/>
      <c r="PNH37" s="1329"/>
      <c r="PNI37" s="1329"/>
      <c r="PNJ37" s="1329"/>
      <c r="PNK37" s="1329"/>
      <c r="PNL37" s="1329"/>
      <c r="PNM37" s="1329"/>
      <c r="PNN37" s="1329"/>
      <c r="PNO37" s="1329"/>
      <c r="PNP37" s="1329"/>
      <c r="PNQ37" s="1329"/>
      <c r="PNR37" s="1329"/>
      <c r="PNS37" s="1329"/>
      <c r="PNT37" s="1329"/>
      <c r="PNU37" s="1329"/>
      <c r="PNV37" s="1329"/>
      <c r="PNW37" s="1329"/>
      <c r="PNX37" s="1329"/>
      <c r="PNY37" s="1329"/>
      <c r="PNZ37" s="1329"/>
      <c r="POA37" s="1329"/>
      <c r="POB37" s="1329"/>
      <c r="POC37" s="1329"/>
      <c r="POD37" s="1329"/>
      <c r="POE37" s="1329"/>
      <c r="POF37" s="1329"/>
      <c r="POG37" s="1329"/>
      <c r="POH37" s="1329"/>
      <c r="POI37" s="1329"/>
      <c r="POJ37" s="1329"/>
      <c r="POK37" s="1329"/>
      <c r="POL37" s="1329"/>
      <c r="POM37" s="1329"/>
      <c r="PON37" s="1329"/>
      <c r="POO37" s="1329"/>
      <c r="POP37" s="1329"/>
      <c r="POQ37" s="1329"/>
      <c r="POR37" s="1329"/>
      <c r="POS37" s="1329"/>
      <c r="POT37" s="1329"/>
      <c r="POU37" s="1329"/>
      <c r="POV37" s="1329"/>
      <c r="POW37" s="1329"/>
      <c r="POX37" s="1329"/>
      <c r="POY37" s="1329"/>
      <c r="POZ37" s="1329"/>
      <c r="PPA37" s="1329"/>
      <c r="PPB37" s="1329"/>
      <c r="PPC37" s="1329"/>
      <c r="PPD37" s="1329"/>
      <c r="PPE37" s="1329"/>
      <c r="PPF37" s="1329"/>
      <c r="PPG37" s="1329"/>
      <c r="PPH37" s="1329"/>
      <c r="PPI37" s="1329"/>
      <c r="PPJ37" s="1329"/>
      <c r="PPK37" s="1329"/>
      <c r="PPL37" s="1329"/>
      <c r="PPM37" s="1329"/>
      <c r="PPN37" s="1329"/>
      <c r="PPO37" s="1329"/>
      <c r="PPP37" s="1329"/>
      <c r="PPQ37" s="1329"/>
      <c r="PPR37" s="1329"/>
      <c r="PPS37" s="1329"/>
      <c r="PPT37" s="1329"/>
      <c r="PPU37" s="1329"/>
      <c r="PPV37" s="1329"/>
      <c r="PPW37" s="1329"/>
      <c r="PPX37" s="1329"/>
      <c r="PPY37" s="1329"/>
      <c r="PPZ37" s="1329"/>
      <c r="PQA37" s="1329"/>
      <c r="PQB37" s="1329"/>
      <c r="PQC37" s="1329"/>
      <c r="PQD37" s="1329"/>
      <c r="PQE37" s="1329"/>
      <c r="PQF37" s="1329"/>
      <c r="PQG37" s="1329"/>
      <c r="PQH37" s="1329"/>
      <c r="PQI37" s="1329"/>
      <c r="PQJ37" s="1329"/>
      <c r="PQK37" s="1329"/>
      <c r="PQL37" s="1329"/>
      <c r="PQM37" s="1329"/>
      <c r="PQN37" s="1329"/>
      <c r="PQO37" s="1329"/>
      <c r="PQP37" s="1329"/>
      <c r="PQQ37" s="1329"/>
      <c r="PQR37" s="1329"/>
      <c r="PQS37" s="1329"/>
      <c r="PQT37" s="1329"/>
      <c r="PQU37" s="1329"/>
      <c r="PQV37" s="1329"/>
      <c r="PQW37" s="1329"/>
      <c r="PQX37" s="1329"/>
      <c r="PQY37" s="1329"/>
      <c r="PQZ37" s="1329"/>
      <c r="PRA37" s="1329"/>
      <c r="PRB37" s="1329"/>
      <c r="PRC37" s="1329"/>
      <c r="PRD37" s="1329"/>
      <c r="PRE37" s="1329"/>
      <c r="PRF37" s="1329"/>
      <c r="PRG37" s="1329"/>
      <c r="PRH37" s="1329"/>
      <c r="PRI37" s="1329"/>
      <c r="PRJ37" s="1329"/>
      <c r="PRK37" s="1329"/>
      <c r="PRL37" s="1329"/>
      <c r="PRM37" s="1329"/>
      <c r="PRN37" s="1329"/>
      <c r="PRO37" s="1329"/>
      <c r="PRP37" s="1329"/>
      <c r="PRQ37" s="1329"/>
      <c r="PRR37" s="1329"/>
      <c r="PRS37" s="1329"/>
      <c r="PRT37" s="1329"/>
      <c r="PRU37" s="1329"/>
      <c r="PRV37" s="1329"/>
      <c r="PRW37" s="1329"/>
      <c r="PRX37" s="1329"/>
      <c r="PRY37" s="1329"/>
      <c r="PRZ37" s="1329"/>
      <c r="PSA37" s="1329"/>
      <c r="PSB37" s="1329"/>
      <c r="PSC37" s="1329"/>
      <c r="PSD37" s="1329"/>
      <c r="PSE37" s="1329"/>
      <c r="PSF37" s="1329"/>
      <c r="PSG37" s="1329"/>
      <c r="PSH37" s="1329"/>
      <c r="PSI37" s="1329"/>
      <c r="PSJ37" s="1329"/>
      <c r="PSK37" s="1329"/>
      <c r="PSL37" s="1329"/>
      <c r="PSM37" s="1329"/>
      <c r="PSN37" s="1329"/>
      <c r="PSO37" s="1329"/>
      <c r="PSP37" s="1329"/>
      <c r="PSQ37" s="1329"/>
      <c r="PSR37" s="1329"/>
      <c r="PSS37" s="1329"/>
      <c r="PST37" s="1329"/>
      <c r="PSU37" s="1329"/>
      <c r="PSV37" s="1329"/>
      <c r="PSW37" s="1329"/>
      <c r="PSX37" s="1329"/>
      <c r="PSY37" s="1329"/>
      <c r="PSZ37" s="1329"/>
      <c r="PTA37" s="1329"/>
      <c r="PTB37" s="1329"/>
      <c r="PTC37" s="1329"/>
      <c r="PTD37" s="1329"/>
      <c r="PTE37" s="1329"/>
      <c r="PTF37" s="1329"/>
      <c r="PTG37" s="1329"/>
      <c r="PTH37" s="1329"/>
      <c r="PTI37" s="1329"/>
      <c r="PTJ37" s="1329"/>
      <c r="PTK37" s="1329"/>
      <c r="PTL37" s="1329"/>
      <c r="PTM37" s="1329"/>
      <c r="PTN37" s="1329"/>
      <c r="PTO37" s="1329"/>
      <c r="PTP37" s="1329"/>
      <c r="PTQ37" s="1329"/>
      <c r="PTR37" s="1329"/>
      <c r="PTS37" s="1329"/>
      <c r="PTT37" s="1329"/>
      <c r="PTU37" s="1329"/>
      <c r="PTV37" s="1329"/>
      <c r="PTW37" s="1329"/>
      <c r="PTX37" s="1329"/>
      <c r="PTY37" s="1329"/>
      <c r="PTZ37" s="1329"/>
      <c r="PUA37" s="1329"/>
      <c r="PUB37" s="1329"/>
      <c r="PUC37" s="1329"/>
      <c r="PUD37" s="1329"/>
      <c r="PUE37" s="1329"/>
      <c r="PUF37" s="1329"/>
      <c r="PUG37" s="1329"/>
      <c r="PUH37" s="1329"/>
      <c r="PUI37" s="1329"/>
      <c r="PUJ37" s="1329"/>
      <c r="PUK37" s="1329"/>
      <c r="PUL37" s="1329"/>
      <c r="PUM37" s="1329"/>
      <c r="PUN37" s="1329"/>
      <c r="PUO37" s="1329"/>
      <c r="PUP37" s="1329"/>
      <c r="PUQ37" s="1329"/>
      <c r="PUR37" s="1329"/>
      <c r="PUS37" s="1329"/>
      <c r="PUT37" s="1329"/>
      <c r="PUU37" s="1329"/>
      <c r="PUV37" s="1329"/>
      <c r="PUW37" s="1329"/>
      <c r="PUX37" s="1329"/>
      <c r="PUY37" s="1329"/>
      <c r="PUZ37" s="1329"/>
      <c r="PVA37" s="1329"/>
      <c r="PVB37" s="1329"/>
      <c r="PVC37" s="1329"/>
      <c r="PVD37" s="1329"/>
      <c r="PVE37" s="1329"/>
      <c r="PVF37" s="1329"/>
      <c r="PVG37" s="1329"/>
      <c r="PVH37" s="1329"/>
      <c r="PVI37" s="1329"/>
      <c r="PVJ37" s="1329"/>
      <c r="PVK37" s="1329"/>
      <c r="PVL37" s="1329"/>
      <c r="PVM37" s="1329"/>
      <c r="PVN37" s="1329"/>
      <c r="PVO37" s="1329"/>
      <c r="PVP37" s="1329"/>
      <c r="PVQ37" s="1329"/>
      <c r="PVR37" s="1329"/>
      <c r="PVS37" s="1329"/>
      <c r="PVT37" s="1329"/>
      <c r="PVU37" s="1329"/>
      <c r="PVV37" s="1329"/>
      <c r="PVW37" s="1329"/>
      <c r="PVX37" s="1329"/>
      <c r="PVY37" s="1329"/>
      <c r="PVZ37" s="1329"/>
      <c r="PWA37" s="1329"/>
      <c r="PWB37" s="1329"/>
      <c r="PWC37" s="1329"/>
      <c r="PWD37" s="1329"/>
      <c r="PWE37" s="1329"/>
      <c r="PWF37" s="1329"/>
      <c r="PWG37" s="1329"/>
      <c r="PWH37" s="1329"/>
      <c r="PWI37" s="1329"/>
      <c r="PWJ37" s="1329"/>
      <c r="PWK37" s="1329"/>
      <c r="PWL37" s="1329"/>
      <c r="PWM37" s="1329"/>
      <c r="PWN37" s="1329"/>
      <c r="PWO37" s="1329"/>
      <c r="PWP37" s="1329"/>
      <c r="PWQ37" s="1329"/>
      <c r="PWR37" s="1329"/>
      <c r="PWS37" s="1329"/>
      <c r="PWT37" s="1329"/>
      <c r="PWU37" s="1329"/>
      <c r="PWV37" s="1329"/>
      <c r="PWW37" s="1329"/>
      <c r="PWX37" s="1329"/>
      <c r="PWY37" s="1329"/>
      <c r="PWZ37" s="1329"/>
      <c r="PXA37" s="1329"/>
      <c r="PXB37" s="1329"/>
      <c r="PXC37" s="1329"/>
      <c r="PXD37" s="1329"/>
      <c r="PXE37" s="1329"/>
      <c r="PXF37" s="1329"/>
      <c r="PXG37" s="1329"/>
      <c r="PXH37" s="1329"/>
      <c r="PXI37" s="1329"/>
      <c r="PXJ37" s="1329"/>
      <c r="PXK37" s="1329"/>
      <c r="PXL37" s="1329"/>
      <c r="PXM37" s="1329"/>
      <c r="PXN37" s="1329"/>
      <c r="PXO37" s="1329"/>
      <c r="PXP37" s="1329"/>
      <c r="PXQ37" s="1329"/>
      <c r="PXR37" s="1329"/>
      <c r="PXS37" s="1329"/>
      <c r="PXT37" s="1329"/>
      <c r="PXU37" s="1329"/>
      <c r="PXV37" s="1329"/>
      <c r="PXW37" s="1329"/>
      <c r="PXX37" s="1329"/>
      <c r="PXY37" s="1329"/>
      <c r="PXZ37" s="1329"/>
      <c r="PYA37" s="1329"/>
      <c r="PYB37" s="1329"/>
      <c r="PYC37" s="1329"/>
      <c r="PYD37" s="1329"/>
      <c r="PYE37" s="1329"/>
      <c r="PYF37" s="1329"/>
      <c r="PYG37" s="1329"/>
      <c r="PYH37" s="1329"/>
      <c r="PYI37" s="1329"/>
      <c r="PYJ37" s="1329"/>
      <c r="PYK37" s="1329"/>
      <c r="PYL37" s="1329"/>
      <c r="PYM37" s="1329"/>
      <c r="PYN37" s="1329"/>
      <c r="PYO37" s="1329"/>
      <c r="PYP37" s="1329"/>
      <c r="PYQ37" s="1329"/>
      <c r="PYR37" s="1329"/>
      <c r="PYS37" s="1329"/>
      <c r="PYT37" s="1329"/>
      <c r="PYU37" s="1329"/>
      <c r="PYV37" s="1329"/>
      <c r="PYW37" s="1329"/>
      <c r="PYX37" s="1329"/>
      <c r="PYY37" s="1329"/>
      <c r="PYZ37" s="1329"/>
      <c r="PZA37" s="1329"/>
      <c r="PZB37" s="1329"/>
      <c r="PZC37" s="1329"/>
      <c r="PZD37" s="1329"/>
      <c r="PZE37" s="1329"/>
      <c r="PZF37" s="1329"/>
      <c r="PZG37" s="1329"/>
      <c r="PZH37" s="1329"/>
      <c r="PZI37" s="1329"/>
      <c r="PZJ37" s="1329"/>
      <c r="PZK37" s="1329"/>
      <c r="PZL37" s="1329"/>
      <c r="PZM37" s="1329"/>
      <c r="PZN37" s="1329"/>
      <c r="PZO37" s="1329"/>
      <c r="PZP37" s="1329"/>
      <c r="PZQ37" s="1329"/>
      <c r="PZR37" s="1329"/>
      <c r="PZS37" s="1329"/>
      <c r="PZT37" s="1329"/>
      <c r="PZU37" s="1329"/>
      <c r="PZV37" s="1329"/>
      <c r="PZW37" s="1329"/>
      <c r="PZX37" s="1329"/>
      <c r="PZY37" s="1329"/>
      <c r="PZZ37" s="1329"/>
      <c r="QAA37" s="1329"/>
      <c r="QAB37" s="1329"/>
      <c r="QAC37" s="1329"/>
      <c r="QAD37" s="1329"/>
      <c r="QAE37" s="1329"/>
      <c r="QAF37" s="1329"/>
      <c r="QAG37" s="1329"/>
      <c r="QAH37" s="1329"/>
      <c r="QAI37" s="1329"/>
      <c r="QAJ37" s="1329"/>
      <c r="QAK37" s="1329"/>
      <c r="QAL37" s="1329"/>
      <c r="QAM37" s="1329"/>
      <c r="QAN37" s="1329"/>
      <c r="QAO37" s="1329"/>
      <c r="QAP37" s="1329"/>
      <c r="QAQ37" s="1329"/>
      <c r="QAR37" s="1329"/>
      <c r="QAS37" s="1329"/>
      <c r="QAT37" s="1329"/>
      <c r="QAU37" s="1329"/>
      <c r="QAV37" s="1329"/>
      <c r="QAW37" s="1329"/>
      <c r="QAX37" s="1329"/>
      <c r="QAY37" s="1329"/>
      <c r="QAZ37" s="1329"/>
      <c r="QBA37" s="1329"/>
      <c r="QBB37" s="1329"/>
      <c r="QBC37" s="1329"/>
      <c r="QBD37" s="1329"/>
      <c r="QBE37" s="1329"/>
      <c r="QBF37" s="1329"/>
      <c r="QBG37" s="1329"/>
      <c r="QBH37" s="1329"/>
      <c r="QBI37" s="1329"/>
      <c r="QBJ37" s="1329"/>
      <c r="QBK37" s="1329"/>
      <c r="QBL37" s="1329"/>
      <c r="QBM37" s="1329"/>
      <c r="QBN37" s="1329"/>
      <c r="QBO37" s="1329"/>
      <c r="QBP37" s="1329"/>
      <c r="QBQ37" s="1329"/>
      <c r="QBR37" s="1329"/>
      <c r="QBS37" s="1329"/>
      <c r="QBT37" s="1329"/>
      <c r="QBU37" s="1329"/>
      <c r="QBV37" s="1329"/>
      <c r="QBW37" s="1329"/>
      <c r="QBX37" s="1329"/>
      <c r="QBY37" s="1329"/>
      <c r="QBZ37" s="1329"/>
      <c r="QCA37" s="1329"/>
      <c r="QCB37" s="1329"/>
      <c r="QCC37" s="1329"/>
      <c r="QCD37" s="1329"/>
      <c r="QCE37" s="1329"/>
      <c r="QCF37" s="1329"/>
      <c r="QCG37" s="1329"/>
      <c r="QCH37" s="1329"/>
      <c r="QCI37" s="1329"/>
      <c r="QCJ37" s="1329"/>
      <c r="QCK37" s="1329"/>
      <c r="QCL37" s="1329"/>
      <c r="QCM37" s="1329"/>
      <c r="QCN37" s="1329"/>
      <c r="QCO37" s="1329"/>
      <c r="QCP37" s="1329"/>
      <c r="QCQ37" s="1329"/>
      <c r="QCR37" s="1329"/>
      <c r="QCS37" s="1329"/>
      <c r="QCT37" s="1329"/>
      <c r="QCU37" s="1329"/>
      <c r="QCV37" s="1329"/>
      <c r="QCW37" s="1329"/>
      <c r="QCX37" s="1329"/>
      <c r="QCY37" s="1329"/>
      <c r="QCZ37" s="1329"/>
      <c r="QDA37" s="1329"/>
      <c r="QDB37" s="1329"/>
      <c r="QDC37" s="1329"/>
      <c r="QDD37" s="1329"/>
      <c r="QDE37" s="1329"/>
      <c r="QDF37" s="1329"/>
      <c r="QDG37" s="1329"/>
      <c r="QDH37" s="1329"/>
      <c r="QDI37" s="1329"/>
      <c r="QDJ37" s="1329"/>
      <c r="QDK37" s="1329"/>
      <c r="QDL37" s="1329"/>
      <c r="QDM37" s="1329"/>
      <c r="QDN37" s="1329"/>
      <c r="QDO37" s="1329"/>
      <c r="QDP37" s="1329"/>
      <c r="QDQ37" s="1329"/>
      <c r="QDR37" s="1329"/>
      <c r="QDS37" s="1329"/>
      <c r="QDT37" s="1329"/>
      <c r="QDU37" s="1329"/>
      <c r="QDV37" s="1329"/>
      <c r="QDW37" s="1329"/>
      <c r="QDX37" s="1329"/>
      <c r="QDY37" s="1329"/>
      <c r="QDZ37" s="1329"/>
      <c r="QEA37" s="1329"/>
      <c r="QEB37" s="1329"/>
      <c r="QEC37" s="1329"/>
      <c r="QED37" s="1329"/>
      <c r="QEE37" s="1329"/>
      <c r="QEF37" s="1329"/>
      <c r="QEG37" s="1329"/>
      <c r="QEH37" s="1329"/>
      <c r="QEI37" s="1329"/>
      <c r="QEJ37" s="1329"/>
      <c r="QEK37" s="1329"/>
      <c r="QEL37" s="1329"/>
      <c r="QEM37" s="1329"/>
      <c r="QEN37" s="1329"/>
      <c r="QEO37" s="1329"/>
      <c r="QEP37" s="1329"/>
      <c r="QEQ37" s="1329"/>
      <c r="QER37" s="1329"/>
      <c r="QES37" s="1329"/>
      <c r="QET37" s="1329"/>
      <c r="QEU37" s="1329"/>
      <c r="QEV37" s="1329"/>
      <c r="QEW37" s="1329"/>
      <c r="QEX37" s="1329"/>
      <c r="QEY37" s="1329"/>
      <c r="QEZ37" s="1329"/>
      <c r="QFA37" s="1329"/>
      <c r="QFB37" s="1329"/>
      <c r="QFC37" s="1329"/>
      <c r="QFD37" s="1329"/>
      <c r="QFE37" s="1329"/>
      <c r="QFF37" s="1329"/>
      <c r="QFG37" s="1329"/>
      <c r="QFH37" s="1329"/>
      <c r="QFI37" s="1329"/>
      <c r="QFJ37" s="1329"/>
      <c r="QFK37" s="1329"/>
      <c r="QFL37" s="1329"/>
      <c r="QFM37" s="1329"/>
      <c r="QFN37" s="1329"/>
      <c r="QFO37" s="1329"/>
      <c r="QFP37" s="1329"/>
      <c r="QFQ37" s="1329"/>
      <c r="QFR37" s="1329"/>
      <c r="QFS37" s="1329"/>
      <c r="QFT37" s="1329"/>
      <c r="QFU37" s="1329"/>
      <c r="QFV37" s="1329"/>
      <c r="QFW37" s="1329"/>
      <c r="QFX37" s="1329"/>
      <c r="QFY37" s="1329"/>
      <c r="QFZ37" s="1329"/>
      <c r="QGA37" s="1329"/>
      <c r="QGB37" s="1329"/>
      <c r="QGC37" s="1329"/>
      <c r="QGD37" s="1329"/>
      <c r="QGE37" s="1329"/>
      <c r="QGF37" s="1329"/>
      <c r="QGG37" s="1329"/>
      <c r="QGH37" s="1329"/>
      <c r="QGI37" s="1329"/>
      <c r="QGJ37" s="1329"/>
      <c r="QGK37" s="1329"/>
      <c r="QGL37" s="1329"/>
      <c r="QGM37" s="1329"/>
      <c r="QGN37" s="1329"/>
      <c r="QGO37" s="1329"/>
      <c r="QGP37" s="1329"/>
      <c r="QGQ37" s="1329"/>
      <c r="QGR37" s="1329"/>
      <c r="QGS37" s="1329"/>
      <c r="QGT37" s="1329"/>
      <c r="QGU37" s="1329"/>
      <c r="QGV37" s="1329"/>
      <c r="QGW37" s="1329"/>
      <c r="QGX37" s="1329"/>
      <c r="QGY37" s="1329"/>
      <c r="QGZ37" s="1329"/>
      <c r="QHA37" s="1329"/>
      <c r="QHB37" s="1329"/>
      <c r="QHC37" s="1329"/>
      <c r="QHD37" s="1329"/>
      <c r="QHE37" s="1329"/>
      <c r="QHF37" s="1329"/>
      <c r="QHG37" s="1329"/>
      <c r="QHH37" s="1329"/>
      <c r="QHI37" s="1329"/>
      <c r="QHJ37" s="1329"/>
      <c r="QHK37" s="1329"/>
      <c r="QHL37" s="1329"/>
      <c r="QHM37" s="1329"/>
      <c r="QHN37" s="1329"/>
      <c r="QHO37" s="1329"/>
      <c r="QHP37" s="1329"/>
      <c r="QHQ37" s="1329"/>
      <c r="QHR37" s="1329"/>
      <c r="QHS37" s="1329"/>
      <c r="QHT37" s="1329"/>
      <c r="QHU37" s="1329"/>
      <c r="QHV37" s="1329"/>
      <c r="QHW37" s="1329"/>
      <c r="QHX37" s="1329"/>
      <c r="QHY37" s="1329"/>
      <c r="QHZ37" s="1329"/>
      <c r="QIA37" s="1329"/>
      <c r="QIB37" s="1329"/>
      <c r="QIC37" s="1329"/>
      <c r="QID37" s="1329"/>
      <c r="QIE37" s="1329"/>
      <c r="QIF37" s="1329"/>
      <c r="QIG37" s="1329"/>
      <c r="QIH37" s="1329"/>
      <c r="QII37" s="1329"/>
      <c r="QIJ37" s="1329"/>
      <c r="QIK37" s="1329"/>
      <c r="QIL37" s="1329"/>
      <c r="QIM37" s="1329"/>
      <c r="QIN37" s="1329"/>
      <c r="QIO37" s="1329"/>
      <c r="QIP37" s="1329"/>
      <c r="QIQ37" s="1329"/>
      <c r="QIR37" s="1329"/>
      <c r="QIS37" s="1329"/>
      <c r="QIT37" s="1329"/>
      <c r="QIU37" s="1329"/>
      <c r="QIV37" s="1329"/>
      <c r="QIW37" s="1329"/>
      <c r="QIX37" s="1329"/>
      <c r="QIY37" s="1329"/>
      <c r="QIZ37" s="1329"/>
      <c r="QJA37" s="1329"/>
      <c r="QJB37" s="1329"/>
      <c r="QJC37" s="1329"/>
      <c r="QJD37" s="1329"/>
      <c r="QJE37" s="1329"/>
      <c r="QJF37" s="1329"/>
      <c r="QJG37" s="1329"/>
      <c r="QJH37" s="1329"/>
      <c r="QJI37" s="1329"/>
      <c r="QJJ37" s="1329"/>
      <c r="QJK37" s="1329"/>
      <c r="QJL37" s="1329"/>
      <c r="QJM37" s="1329"/>
      <c r="QJN37" s="1329"/>
      <c r="QJO37" s="1329"/>
      <c r="QJP37" s="1329"/>
      <c r="QJQ37" s="1329"/>
      <c r="QJR37" s="1329"/>
      <c r="QJS37" s="1329"/>
      <c r="QJT37" s="1329"/>
      <c r="QJU37" s="1329"/>
      <c r="QJV37" s="1329"/>
      <c r="QJW37" s="1329"/>
      <c r="QJX37" s="1329"/>
      <c r="QJY37" s="1329"/>
      <c r="QJZ37" s="1329"/>
      <c r="QKA37" s="1329"/>
      <c r="QKB37" s="1329"/>
      <c r="QKC37" s="1329"/>
      <c r="QKD37" s="1329"/>
      <c r="QKE37" s="1329"/>
      <c r="QKF37" s="1329"/>
      <c r="QKG37" s="1329"/>
      <c r="QKH37" s="1329"/>
      <c r="QKI37" s="1329"/>
      <c r="QKJ37" s="1329"/>
      <c r="QKK37" s="1329"/>
      <c r="QKL37" s="1329"/>
      <c r="QKM37" s="1329"/>
      <c r="QKN37" s="1329"/>
      <c r="QKO37" s="1329"/>
      <c r="QKP37" s="1329"/>
      <c r="QKQ37" s="1329"/>
      <c r="QKR37" s="1329"/>
      <c r="QKS37" s="1329"/>
      <c r="QKT37" s="1329"/>
      <c r="QKU37" s="1329"/>
      <c r="QKV37" s="1329"/>
      <c r="QKW37" s="1329"/>
      <c r="QKX37" s="1329"/>
      <c r="QKY37" s="1329"/>
      <c r="QKZ37" s="1329"/>
      <c r="QLA37" s="1329"/>
      <c r="QLB37" s="1329"/>
      <c r="QLC37" s="1329"/>
      <c r="QLD37" s="1329"/>
      <c r="QLE37" s="1329"/>
      <c r="QLF37" s="1329"/>
      <c r="QLG37" s="1329"/>
      <c r="QLH37" s="1329"/>
      <c r="QLI37" s="1329"/>
      <c r="QLJ37" s="1329"/>
      <c r="QLK37" s="1329"/>
      <c r="QLL37" s="1329"/>
      <c r="QLM37" s="1329"/>
      <c r="QLN37" s="1329"/>
      <c r="QLO37" s="1329"/>
      <c r="QLP37" s="1329"/>
      <c r="QLQ37" s="1329"/>
      <c r="QLR37" s="1329"/>
      <c r="QLS37" s="1329"/>
      <c r="QLT37" s="1329"/>
      <c r="QLU37" s="1329"/>
      <c r="QLV37" s="1329"/>
      <c r="QLW37" s="1329"/>
      <c r="QLX37" s="1329"/>
      <c r="QLY37" s="1329"/>
      <c r="QLZ37" s="1329"/>
      <c r="QMA37" s="1329"/>
      <c r="QMB37" s="1329"/>
      <c r="QMC37" s="1329"/>
      <c r="QMD37" s="1329"/>
      <c r="QME37" s="1329"/>
      <c r="QMF37" s="1329"/>
      <c r="QMG37" s="1329"/>
      <c r="QMH37" s="1329"/>
      <c r="QMI37" s="1329"/>
      <c r="QMJ37" s="1329"/>
      <c r="QMK37" s="1329"/>
      <c r="QML37" s="1329"/>
      <c r="QMM37" s="1329"/>
      <c r="QMN37" s="1329"/>
      <c r="QMO37" s="1329"/>
      <c r="QMP37" s="1329"/>
      <c r="QMQ37" s="1329"/>
      <c r="QMR37" s="1329"/>
      <c r="QMS37" s="1329"/>
      <c r="QMT37" s="1329"/>
      <c r="QMU37" s="1329"/>
      <c r="QMV37" s="1329"/>
      <c r="QMW37" s="1329"/>
      <c r="QMX37" s="1329"/>
      <c r="QMY37" s="1329"/>
      <c r="QMZ37" s="1329"/>
      <c r="QNA37" s="1329"/>
      <c r="QNB37" s="1329"/>
      <c r="QNC37" s="1329"/>
      <c r="QND37" s="1329"/>
      <c r="QNE37" s="1329"/>
      <c r="QNF37" s="1329"/>
      <c r="QNG37" s="1329"/>
      <c r="QNH37" s="1329"/>
      <c r="QNI37" s="1329"/>
      <c r="QNJ37" s="1329"/>
      <c r="QNK37" s="1329"/>
      <c r="QNL37" s="1329"/>
      <c r="QNM37" s="1329"/>
      <c r="QNN37" s="1329"/>
      <c r="QNO37" s="1329"/>
      <c r="QNP37" s="1329"/>
      <c r="QNQ37" s="1329"/>
      <c r="QNR37" s="1329"/>
      <c r="QNS37" s="1329"/>
      <c r="QNT37" s="1329"/>
      <c r="QNU37" s="1329"/>
      <c r="QNV37" s="1329"/>
      <c r="QNW37" s="1329"/>
      <c r="QNX37" s="1329"/>
      <c r="QNY37" s="1329"/>
      <c r="QNZ37" s="1329"/>
      <c r="QOA37" s="1329"/>
      <c r="QOB37" s="1329"/>
      <c r="QOC37" s="1329"/>
      <c r="QOD37" s="1329"/>
      <c r="QOE37" s="1329"/>
      <c r="QOF37" s="1329"/>
      <c r="QOG37" s="1329"/>
      <c r="QOH37" s="1329"/>
      <c r="QOI37" s="1329"/>
      <c r="QOJ37" s="1329"/>
      <c r="QOK37" s="1329"/>
      <c r="QOL37" s="1329"/>
      <c r="QOM37" s="1329"/>
      <c r="QON37" s="1329"/>
      <c r="QOO37" s="1329"/>
      <c r="QOP37" s="1329"/>
      <c r="QOQ37" s="1329"/>
      <c r="QOR37" s="1329"/>
      <c r="QOS37" s="1329"/>
      <c r="QOT37" s="1329"/>
      <c r="QOU37" s="1329"/>
      <c r="QOV37" s="1329"/>
      <c r="QOW37" s="1329"/>
      <c r="QOX37" s="1329"/>
      <c r="QOY37" s="1329"/>
      <c r="QOZ37" s="1329"/>
      <c r="QPA37" s="1329"/>
      <c r="QPB37" s="1329"/>
      <c r="QPC37" s="1329"/>
      <c r="QPD37" s="1329"/>
      <c r="QPE37" s="1329"/>
      <c r="QPF37" s="1329"/>
      <c r="QPG37" s="1329"/>
      <c r="QPH37" s="1329"/>
      <c r="QPI37" s="1329"/>
      <c r="QPJ37" s="1329"/>
      <c r="QPK37" s="1329"/>
      <c r="QPL37" s="1329"/>
      <c r="QPM37" s="1329"/>
      <c r="QPN37" s="1329"/>
      <c r="QPO37" s="1329"/>
      <c r="QPP37" s="1329"/>
      <c r="QPQ37" s="1329"/>
      <c r="QPR37" s="1329"/>
      <c r="QPS37" s="1329"/>
      <c r="QPT37" s="1329"/>
      <c r="QPU37" s="1329"/>
      <c r="QPV37" s="1329"/>
      <c r="QPW37" s="1329"/>
      <c r="QPX37" s="1329"/>
      <c r="QPY37" s="1329"/>
      <c r="QPZ37" s="1329"/>
      <c r="QQA37" s="1329"/>
      <c r="QQB37" s="1329"/>
      <c r="QQC37" s="1329"/>
      <c r="QQD37" s="1329"/>
      <c r="QQE37" s="1329"/>
      <c r="QQF37" s="1329"/>
      <c r="QQG37" s="1329"/>
      <c r="QQH37" s="1329"/>
      <c r="QQI37" s="1329"/>
      <c r="QQJ37" s="1329"/>
      <c r="QQK37" s="1329"/>
      <c r="QQL37" s="1329"/>
      <c r="QQM37" s="1329"/>
      <c r="QQN37" s="1329"/>
      <c r="QQO37" s="1329"/>
      <c r="QQP37" s="1329"/>
      <c r="QQQ37" s="1329"/>
      <c r="QQR37" s="1329"/>
      <c r="QQS37" s="1329"/>
      <c r="QQT37" s="1329"/>
      <c r="QQU37" s="1329"/>
      <c r="QQV37" s="1329"/>
      <c r="QQW37" s="1329"/>
      <c r="QQX37" s="1329"/>
      <c r="QQY37" s="1329"/>
      <c r="QQZ37" s="1329"/>
      <c r="QRA37" s="1329"/>
      <c r="QRB37" s="1329"/>
      <c r="QRC37" s="1329"/>
      <c r="QRD37" s="1329"/>
      <c r="QRE37" s="1329"/>
      <c r="QRF37" s="1329"/>
      <c r="QRG37" s="1329"/>
      <c r="QRH37" s="1329"/>
      <c r="QRI37" s="1329"/>
      <c r="QRJ37" s="1329"/>
      <c r="QRK37" s="1329"/>
      <c r="QRL37" s="1329"/>
      <c r="QRM37" s="1329"/>
      <c r="QRN37" s="1329"/>
      <c r="QRO37" s="1329"/>
      <c r="QRP37" s="1329"/>
      <c r="QRQ37" s="1329"/>
      <c r="QRR37" s="1329"/>
      <c r="QRS37" s="1329"/>
      <c r="QRT37" s="1329"/>
      <c r="QRU37" s="1329"/>
      <c r="QRV37" s="1329"/>
      <c r="QRW37" s="1329"/>
      <c r="QRX37" s="1329"/>
      <c r="QRY37" s="1329"/>
      <c r="QRZ37" s="1329"/>
      <c r="QSA37" s="1329"/>
      <c r="QSB37" s="1329"/>
      <c r="QSC37" s="1329"/>
      <c r="QSD37" s="1329"/>
      <c r="QSE37" s="1329"/>
      <c r="QSF37" s="1329"/>
      <c r="QSG37" s="1329"/>
      <c r="QSH37" s="1329"/>
      <c r="QSI37" s="1329"/>
      <c r="QSJ37" s="1329"/>
      <c r="QSK37" s="1329"/>
      <c r="QSL37" s="1329"/>
      <c r="QSM37" s="1329"/>
      <c r="QSN37" s="1329"/>
      <c r="QSO37" s="1329"/>
      <c r="QSP37" s="1329"/>
      <c r="QSQ37" s="1329"/>
      <c r="QSR37" s="1329"/>
      <c r="QSS37" s="1329"/>
      <c r="QST37" s="1329"/>
      <c r="QSU37" s="1329"/>
      <c r="QSV37" s="1329"/>
      <c r="QSW37" s="1329"/>
      <c r="QSX37" s="1329"/>
      <c r="QSY37" s="1329"/>
      <c r="QSZ37" s="1329"/>
      <c r="QTA37" s="1329"/>
      <c r="QTB37" s="1329"/>
      <c r="QTC37" s="1329"/>
      <c r="QTD37" s="1329"/>
      <c r="QTE37" s="1329"/>
      <c r="QTF37" s="1329"/>
      <c r="QTG37" s="1329"/>
      <c r="QTH37" s="1329"/>
      <c r="QTI37" s="1329"/>
      <c r="QTJ37" s="1329"/>
      <c r="QTK37" s="1329"/>
      <c r="QTL37" s="1329"/>
      <c r="QTM37" s="1329"/>
      <c r="QTN37" s="1329"/>
      <c r="QTO37" s="1329"/>
      <c r="QTP37" s="1329"/>
      <c r="QTQ37" s="1329"/>
      <c r="QTR37" s="1329"/>
      <c r="QTS37" s="1329"/>
      <c r="QTT37" s="1329"/>
      <c r="QTU37" s="1329"/>
      <c r="QTV37" s="1329"/>
      <c r="QTW37" s="1329"/>
      <c r="QTX37" s="1329"/>
      <c r="QTY37" s="1329"/>
      <c r="QTZ37" s="1329"/>
      <c r="QUA37" s="1329"/>
      <c r="QUB37" s="1329"/>
      <c r="QUC37" s="1329"/>
      <c r="QUD37" s="1329"/>
      <c r="QUE37" s="1329"/>
      <c r="QUF37" s="1329"/>
      <c r="QUG37" s="1329"/>
      <c r="QUH37" s="1329"/>
      <c r="QUI37" s="1329"/>
      <c r="QUJ37" s="1329"/>
      <c r="QUK37" s="1329"/>
      <c r="QUL37" s="1329"/>
      <c r="QUM37" s="1329"/>
      <c r="QUN37" s="1329"/>
      <c r="QUO37" s="1329"/>
      <c r="QUP37" s="1329"/>
      <c r="QUQ37" s="1329"/>
      <c r="QUR37" s="1329"/>
      <c r="QUS37" s="1329"/>
      <c r="QUT37" s="1329"/>
      <c r="QUU37" s="1329"/>
      <c r="QUV37" s="1329"/>
      <c r="QUW37" s="1329"/>
      <c r="QUX37" s="1329"/>
      <c r="QUY37" s="1329"/>
      <c r="QUZ37" s="1329"/>
      <c r="QVA37" s="1329"/>
      <c r="QVB37" s="1329"/>
      <c r="QVC37" s="1329"/>
      <c r="QVD37" s="1329"/>
      <c r="QVE37" s="1329"/>
      <c r="QVF37" s="1329"/>
      <c r="QVG37" s="1329"/>
      <c r="QVH37" s="1329"/>
      <c r="QVI37" s="1329"/>
      <c r="QVJ37" s="1329"/>
      <c r="QVK37" s="1329"/>
      <c r="QVL37" s="1329"/>
      <c r="QVM37" s="1329"/>
      <c r="QVN37" s="1329"/>
      <c r="QVO37" s="1329"/>
      <c r="QVP37" s="1329"/>
      <c r="QVQ37" s="1329"/>
      <c r="QVR37" s="1329"/>
      <c r="QVS37" s="1329"/>
      <c r="QVT37" s="1329"/>
      <c r="QVU37" s="1329"/>
      <c r="QVV37" s="1329"/>
      <c r="QVW37" s="1329"/>
      <c r="QVX37" s="1329"/>
      <c r="QVY37" s="1329"/>
      <c r="QVZ37" s="1329"/>
      <c r="QWA37" s="1329"/>
      <c r="QWB37" s="1329"/>
      <c r="QWC37" s="1329"/>
      <c r="QWD37" s="1329"/>
      <c r="QWE37" s="1329"/>
      <c r="QWF37" s="1329"/>
      <c r="QWG37" s="1329"/>
      <c r="QWH37" s="1329"/>
      <c r="QWI37" s="1329"/>
      <c r="QWJ37" s="1329"/>
      <c r="QWK37" s="1329"/>
      <c r="QWL37" s="1329"/>
      <c r="QWM37" s="1329"/>
      <c r="QWN37" s="1329"/>
      <c r="QWO37" s="1329"/>
      <c r="QWP37" s="1329"/>
      <c r="QWQ37" s="1329"/>
      <c r="QWR37" s="1329"/>
      <c r="QWS37" s="1329"/>
      <c r="QWT37" s="1329"/>
      <c r="QWU37" s="1329"/>
      <c r="QWV37" s="1329"/>
      <c r="QWW37" s="1329"/>
      <c r="QWX37" s="1329"/>
      <c r="QWY37" s="1329"/>
      <c r="QWZ37" s="1329"/>
      <c r="QXA37" s="1329"/>
      <c r="QXB37" s="1329"/>
      <c r="QXC37" s="1329"/>
      <c r="QXD37" s="1329"/>
      <c r="QXE37" s="1329"/>
      <c r="QXF37" s="1329"/>
      <c r="QXG37" s="1329"/>
      <c r="QXH37" s="1329"/>
      <c r="QXI37" s="1329"/>
      <c r="QXJ37" s="1329"/>
      <c r="QXK37" s="1329"/>
      <c r="QXL37" s="1329"/>
      <c r="QXM37" s="1329"/>
      <c r="QXN37" s="1329"/>
      <c r="QXO37" s="1329"/>
      <c r="QXP37" s="1329"/>
      <c r="QXQ37" s="1329"/>
      <c r="QXR37" s="1329"/>
      <c r="QXS37" s="1329"/>
      <c r="QXT37" s="1329"/>
      <c r="QXU37" s="1329"/>
      <c r="QXV37" s="1329"/>
      <c r="QXW37" s="1329"/>
      <c r="QXX37" s="1329"/>
      <c r="QXY37" s="1329"/>
      <c r="QXZ37" s="1329"/>
      <c r="QYA37" s="1329"/>
      <c r="QYB37" s="1329"/>
      <c r="QYC37" s="1329"/>
      <c r="QYD37" s="1329"/>
      <c r="QYE37" s="1329"/>
      <c r="QYF37" s="1329"/>
      <c r="QYG37" s="1329"/>
      <c r="QYH37" s="1329"/>
      <c r="QYI37" s="1329"/>
      <c r="QYJ37" s="1329"/>
      <c r="QYK37" s="1329"/>
      <c r="QYL37" s="1329"/>
      <c r="QYM37" s="1329"/>
      <c r="QYN37" s="1329"/>
      <c r="QYO37" s="1329"/>
      <c r="QYP37" s="1329"/>
      <c r="QYQ37" s="1329"/>
      <c r="QYR37" s="1329"/>
      <c r="QYS37" s="1329"/>
      <c r="QYT37" s="1329"/>
      <c r="QYU37" s="1329"/>
      <c r="QYV37" s="1329"/>
      <c r="QYW37" s="1329"/>
      <c r="QYX37" s="1329"/>
      <c r="QYY37" s="1329"/>
      <c r="QYZ37" s="1329"/>
      <c r="QZA37" s="1329"/>
      <c r="QZB37" s="1329"/>
      <c r="QZC37" s="1329"/>
      <c r="QZD37" s="1329"/>
      <c r="QZE37" s="1329"/>
      <c r="QZF37" s="1329"/>
      <c r="QZG37" s="1329"/>
      <c r="QZH37" s="1329"/>
      <c r="QZI37" s="1329"/>
      <c r="QZJ37" s="1329"/>
      <c r="QZK37" s="1329"/>
      <c r="QZL37" s="1329"/>
      <c r="QZM37" s="1329"/>
      <c r="QZN37" s="1329"/>
      <c r="QZO37" s="1329"/>
      <c r="QZP37" s="1329"/>
      <c r="QZQ37" s="1329"/>
      <c r="QZR37" s="1329"/>
      <c r="QZS37" s="1329"/>
      <c r="QZT37" s="1329"/>
      <c r="QZU37" s="1329"/>
      <c r="QZV37" s="1329"/>
      <c r="QZW37" s="1329"/>
      <c r="QZX37" s="1329"/>
      <c r="QZY37" s="1329"/>
      <c r="QZZ37" s="1329"/>
      <c r="RAA37" s="1329"/>
      <c r="RAB37" s="1329"/>
      <c r="RAC37" s="1329"/>
      <c r="RAD37" s="1329"/>
      <c r="RAE37" s="1329"/>
      <c r="RAF37" s="1329"/>
      <c r="RAG37" s="1329"/>
      <c r="RAH37" s="1329"/>
      <c r="RAI37" s="1329"/>
      <c r="RAJ37" s="1329"/>
      <c r="RAK37" s="1329"/>
      <c r="RAL37" s="1329"/>
      <c r="RAM37" s="1329"/>
      <c r="RAN37" s="1329"/>
      <c r="RAO37" s="1329"/>
      <c r="RAP37" s="1329"/>
      <c r="RAQ37" s="1329"/>
      <c r="RAR37" s="1329"/>
      <c r="RAS37" s="1329"/>
      <c r="RAT37" s="1329"/>
      <c r="RAU37" s="1329"/>
      <c r="RAV37" s="1329"/>
      <c r="RAW37" s="1329"/>
      <c r="RAX37" s="1329"/>
      <c r="RAY37" s="1329"/>
      <c r="RAZ37" s="1329"/>
      <c r="RBA37" s="1329"/>
      <c r="RBB37" s="1329"/>
      <c r="RBC37" s="1329"/>
      <c r="RBD37" s="1329"/>
      <c r="RBE37" s="1329"/>
      <c r="RBF37" s="1329"/>
      <c r="RBG37" s="1329"/>
      <c r="RBH37" s="1329"/>
      <c r="RBI37" s="1329"/>
      <c r="RBJ37" s="1329"/>
      <c r="RBK37" s="1329"/>
      <c r="RBL37" s="1329"/>
      <c r="RBM37" s="1329"/>
      <c r="RBN37" s="1329"/>
      <c r="RBO37" s="1329"/>
      <c r="RBP37" s="1329"/>
      <c r="RBQ37" s="1329"/>
      <c r="RBR37" s="1329"/>
      <c r="RBS37" s="1329"/>
      <c r="RBT37" s="1329"/>
      <c r="RBU37" s="1329"/>
      <c r="RBV37" s="1329"/>
      <c r="RBW37" s="1329"/>
      <c r="RBX37" s="1329"/>
      <c r="RBY37" s="1329"/>
      <c r="RBZ37" s="1329"/>
      <c r="RCA37" s="1329"/>
      <c r="RCB37" s="1329"/>
      <c r="RCC37" s="1329"/>
      <c r="RCD37" s="1329"/>
      <c r="RCE37" s="1329"/>
      <c r="RCF37" s="1329"/>
      <c r="RCG37" s="1329"/>
      <c r="RCH37" s="1329"/>
      <c r="RCI37" s="1329"/>
      <c r="RCJ37" s="1329"/>
      <c r="RCK37" s="1329"/>
      <c r="RCL37" s="1329"/>
      <c r="RCM37" s="1329"/>
      <c r="RCN37" s="1329"/>
      <c r="RCO37" s="1329"/>
      <c r="RCP37" s="1329"/>
      <c r="RCQ37" s="1329"/>
      <c r="RCR37" s="1329"/>
      <c r="RCS37" s="1329"/>
      <c r="RCT37" s="1329"/>
      <c r="RCU37" s="1329"/>
      <c r="RCV37" s="1329"/>
      <c r="RCW37" s="1329"/>
      <c r="RCX37" s="1329"/>
      <c r="RCY37" s="1329"/>
      <c r="RCZ37" s="1329"/>
      <c r="RDA37" s="1329"/>
      <c r="RDB37" s="1329"/>
      <c r="RDC37" s="1329"/>
      <c r="RDD37" s="1329"/>
      <c r="RDE37" s="1329"/>
      <c r="RDF37" s="1329"/>
      <c r="RDG37" s="1329"/>
      <c r="RDH37" s="1329"/>
      <c r="RDI37" s="1329"/>
      <c r="RDJ37" s="1329"/>
      <c r="RDK37" s="1329"/>
      <c r="RDL37" s="1329"/>
      <c r="RDM37" s="1329"/>
      <c r="RDN37" s="1329"/>
      <c r="RDO37" s="1329"/>
      <c r="RDP37" s="1329"/>
      <c r="RDQ37" s="1329"/>
      <c r="RDR37" s="1329"/>
      <c r="RDS37" s="1329"/>
      <c r="RDT37" s="1329"/>
      <c r="RDU37" s="1329"/>
      <c r="RDV37" s="1329"/>
      <c r="RDW37" s="1329"/>
      <c r="RDX37" s="1329"/>
      <c r="RDY37" s="1329"/>
      <c r="RDZ37" s="1329"/>
      <c r="REA37" s="1329"/>
      <c r="REB37" s="1329"/>
      <c r="REC37" s="1329"/>
      <c r="RED37" s="1329"/>
      <c r="REE37" s="1329"/>
      <c r="REF37" s="1329"/>
      <c r="REG37" s="1329"/>
      <c r="REH37" s="1329"/>
      <c r="REI37" s="1329"/>
      <c r="REJ37" s="1329"/>
      <c r="REK37" s="1329"/>
      <c r="REL37" s="1329"/>
      <c r="REM37" s="1329"/>
      <c r="REN37" s="1329"/>
      <c r="REO37" s="1329"/>
      <c r="REP37" s="1329"/>
      <c r="REQ37" s="1329"/>
      <c r="RER37" s="1329"/>
      <c r="RES37" s="1329"/>
      <c r="RET37" s="1329"/>
      <c r="REU37" s="1329"/>
      <c r="REV37" s="1329"/>
      <c r="REW37" s="1329"/>
      <c r="REX37" s="1329"/>
      <c r="REY37" s="1329"/>
      <c r="REZ37" s="1329"/>
      <c r="RFA37" s="1329"/>
      <c r="RFB37" s="1329"/>
      <c r="RFC37" s="1329"/>
      <c r="RFD37" s="1329"/>
      <c r="RFE37" s="1329"/>
      <c r="RFF37" s="1329"/>
      <c r="RFG37" s="1329"/>
      <c r="RFH37" s="1329"/>
      <c r="RFI37" s="1329"/>
      <c r="RFJ37" s="1329"/>
      <c r="RFK37" s="1329"/>
      <c r="RFL37" s="1329"/>
      <c r="RFM37" s="1329"/>
      <c r="RFN37" s="1329"/>
      <c r="RFO37" s="1329"/>
      <c r="RFP37" s="1329"/>
      <c r="RFQ37" s="1329"/>
      <c r="RFR37" s="1329"/>
      <c r="RFS37" s="1329"/>
      <c r="RFT37" s="1329"/>
      <c r="RFU37" s="1329"/>
      <c r="RFV37" s="1329"/>
      <c r="RFW37" s="1329"/>
      <c r="RFX37" s="1329"/>
      <c r="RFY37" s="1329"/>
      <c r="RFZ37" s="1329"/>
      <c r="RGA37" s="1329"/>
      <c r="RGB37" s="1329"/>
      <c r="RGC37" s="1329"/>
      <c r="RGD37" s="1329"/>
      <c r="RGE37" s="1329"/>
      <c r="RGF37" s="1329"/>
      <c r="RGG37" s="1329"/>
      <c r="RGH37" s="1329"/>
      <c r="RGI37" s="1329"/>
      <c r="RGJ37" s="1329"/>
      <c r="RGK37" s="1329"/>
      <c r="RGL37" s="1329"/>
      <c r="RGM37" s="1329"/>
      <c r="RGN37" s="1329"/>
      <c r="RGO37" s="1329"/>
      <c r="RGP37" s="1329"/>
      <c r="RGQ37" s="1329"/>
      <c r="RGR37" s="1329"/>
      <c r="RGS37" s="1329"/>
      <c r="RGT37" s="1329"/>
      <c r="RGU37" s="1329"/>
      <c r="RGV37" s="1329"/>
      <c r="RGW37" s="1329"/>
      <c r="RGX37" s="1329"/>
      <c r="RGY37" s="1329"/>
      <c r="RGZ37" s="1329"/>
      <c r="RHA37" s="1329"/>
      <c r="RHB37" s="1329"/>
      <c r="RHC37" s="1329"/>
      <c r="RHD37" s="1329"/>
      <c r="RHE37" s="1329"/>
      <c r="RHF37" s="1329"/>
      <c r="RHG37" s="1329"/>
      <c r="RHH37" s="1329"/>
      <c r="RHI37" s="1329"/>
      <c r="RHJ37" s="1329"/>
      <c r="RHK37" s="1329"/>
      <c r="RHL37" s="1329"/>
      <c r="RHM37" s="1329"/>
      <c r="RHN37" s="1329"/>
      <c r="RHO37" s="1329"/>
      <c r="RHP37" s="1329"/>
      <c r="RHQ37" s="1329"/>
      <c r="RHR37" s="1329"/>
      <c r="RHS37" s="1329"/>
      <c r="RHT37" s="1329"/>
      <c r="RHU37" s="1329"/>
      <c r="RHV37" s="1329"/>
      <c r="RHW37" s="1329"/>
      <c r="RHX37" s="1329"/>
      <c r="RHY37" s="1329"/>
      <c r="RHZ37" s="1329"/>
      <c r="RIA37" s="1329"/>
      <c r="RIB37" s="1329"/>
      <c r="RIC37" s="1329"/>
      <c r="RID37" s="1329"/>
      <c r="RIE37" s="1329"/>
      <c r="RIF37" s="1329"/>
      <c r="RIG37" s="1329"/>
      <c r="RIH37" s="1329"/>
      <c r="RII37" s="1329"/>
      <c r="RIJ37" s="1329"/>
      <c r="RIK37" s="1329"/>
      <c r="RIL37" s="1329"/>
      <c r="RIM37" s="1329"/>
      <c r="RIN37" s="1329"/>
      <c r="RIO37" s="1329"/>
      <c r="RIP37" s="1329"/>
      <c r="RIQ37" s="1329"/>
      <c r="RIR37" s="1329"/>
      <c r="RIS37" s="1329"/>
      <c r="RIT37" s="1329"/>
      <c r="RIU37" s="1329"/>
      <c r="RIV37" s="1329"/>
      <c r="RIW37" s="1329"/>
      <c r="RIX37" s="1329"/>
      <c r="RIY37" s="1329"/>
      <c r="RIZ37" s="1329"/>
      <c r="RJA37" s="1329"/>
      <c r="RJB37" s="1329"/>
      <c r="RJC37" s="1329"/>
      <c r="RJD37" s="1329"/>
      <c r="RJE37" s="1329"/>
      <c r="RJF37" s="1329"/>
      <c r="RJG37" s="1329"/>
      <c r="RJH37" s="1329"/>
      <c r="RJI37" s="1329"/>
      <c r="RJJ37" s="1329"/>
      <c r="RJK37" s="1329"/>
      <c r="RJL37" s="1329"/>
      <c r="RJM37" s="1329"/>
      <c r="RJN37" s="1329"/>
      <c r="RJO37" s="1329"/>
      <c r="RJP37" s="1329"/>
      <c r="RJQ37" s="1329"/>
      <c r="RJR37" s="1329"/>
      <c r="RJS37" s="1329"/>
      <c r="RJT37" s="1329"/>
      <c r="RJU37" s="1329"/>
      <c r="RJV37" s="1329"/>
      <c r="RJW37" s="1329"/>
      <c r="RJX37" s="1329"/>
      <c r="RJY37" s="1329"/>
      <c r="RJZ37" s="1329"/>
      <c r="RKA37" s="1329"/>
      <c r="RKB37" s="1329"/>
      <c r="RKC37" s="1329"/>
      <c r="RKD37" s="1329"/>
      <c r="RKE37" s="1329"/>
      <c r="RKF37" s="1329"/>
      <c r="RKG37" s="1329"/>
      <c r="RKH37" s="1329"/>
      <c r="RKI37" s="1329"/>
      <c r="RKJ37" s="1329"/>
      <c r="RKK37" s="1329"/>
      <c r="RKL37" s="1329"/>
      <c r="RKM37" s="1329"/>
      <c r="RKN37" s="1329"/>
      <c r="RKO37" s="1329"/>
      <c r="RKP37" s="1329"/>
      <c r="RKQ37" s="1329"/>
      <c r="RKR37" s="1329"/>
      <c r="RKS37" s="1329"/>
      <c r="RKT37" s="1329"/>
      <c r="RKU37" s="1329"/>
      <c r="RKV37" s="1329"/>
      <c r="RKW37" s="1329"/>
      <c r="RKX37" s="1329"/>
      <c r="RKY37" s="1329"/>
      <c r="RKZ37" s="1329"/>
      <c r="RLA37" s="1329"/>
      <c r="RLB37" s="1329"/>
      <c r="RLC37" s="1329"/>
      <c r="RLD37" s="1329"/>
      <c r="RLE37" s="1329"/>
      <c r="RLF37" s="1329"/>
      <c r="RLG37" s="1329"/>
      <c r="RLH37" s="1329"/>
      <c r="RLI37" s="1329"/>
      <c r="RLJ37" s="1329"/>
      <c r="RLK37" s="1329"/>
      <c r="RLL37" s="1329"/>
      <c r="RLM37" s="1329"/>
      <c r="RLN37" s="1329"/>
      <c r="RLO37" s="1329"/>
      <c r="RLP37" s="1329"/>
      <c r="RLQ37" s="1329"/>
      <c r="RLR37" s="1329"/>
      <c r="RLS37" s="1329"/>
      <c r="RLT37" s="1329"/>
      <c r="RLU37" s="1329"/>
      <c r="RLV37" s="1329"/>
      <c r="RLW37" s="1329"/>
      <c r="RLX37" s="1329"/>
      <c r="RLY37" s="1329"/>
      <c r="RLZ37" s="1329"/>
      <c r="RMA37" s="1329"/>
      <c r="RMB37" s="1329"/>
      <c r="RMC37" s="1329"/>
      <c r="RMD37" s="1329"/>
      <c r="RME37" s="1329"/>
      <c r="RMF37" s="1329"/>
      <c r="RMG37" s="1329"/>
      <c r="RMH37" s="1329"/>
      <c r="RMI37" s="1329"/>
      <c r="RMJ37" s="1329"/>
      <c r="RMK37" s="1329"/>
      <c r="RML37" s="1329"/>
      <c r="RMM37" s="1329"/>
      <c r="RMN37" s="1329"/>
      <c r="RMO37" s="1329"/>
      <c r="RMP37" s="1329"/>
      <c r="RMQ37" s="1329"/>
      <c r="RMR37" s="1329"/>
      <c r="RMS37" s="1329"/>
      <c r="RMT37" s="1329"/>
      <c r="RMU37" s="1329"/>
      <c r="RMV37" s="1329"/>
      <c r="RMW37" s="1329"/>
      <c r="RMX37" s="1329"/>
      <c r="RMY37" s="1329"/>
      <c r="RMZ37" s="1329"/>
      <c r="RNA37" s="1329"/>
      <c r="RNB37" s="1329"/>
      <c r="RNC37" s="1329"/>
      <c r="RND37" s="1329"/>
      <c r="RNE37" s="1329"/>
      <c r="RNF37" s="1329"/>
      <c r="RNG37" s="1329"/>
      <c r="RNH37" s="1329"/>
      <c r="RNI37" s="1329"/>
      <c r="RNJ37" s="1329"/>
      <c r="RNK37" s="1329"/>
      <c r="RNL37" s="1329"/>
      <c r="RNM37" s="1329"/>
      <c r="RNN37" s="1329"/>
      <c r="RNO37" s="1329"/>
      <c r="RNP37" s="1329"/>
      <c r="RNQ37" s="1329"/>
      <c r="RNR37" s="1329"/>
      <c r="RNS37" s="1329"/>
      <c r="RNT37" s="1329"/>
      <c r="RNU37" s="1329"/>
      <c r="RNV37" s="1329"/>
      <c r="RNW37" s="1329"/>
      <c r="RNX37" s="1329"/>
      <c r="RNY37" s="1329"/>
      <c r="RNZ37" s="1329"/>
      <c r="ROA37" s="1329"/>
      <c r="ROB37" s="1329"/>
      <c r="ROC37" s="1329"/>
      <c r="ROD37" s="1329"/>
      <c r="ROE37" s="1329"/>
      <c r="ROF37" s="1329"/>
      <c r="ROG37" s="1329"/>
      <c r="ROH37" s="1329"/>
      <c r="ROI37" s="1329"/>
      <c r="ROJ37" s="1329"/>
      <c r="ROK37" s="1329"/>
      <c r="ROL37" s="1329"/>
      <c r="ROM37" s="1329"/>
      <c r="RON37" s="1329"/>
      <c r="ROO37" s="1329"/>
      <c r="ROP37" s="1329"/>
      <c r="ROQ37" s="1329"/>
      <c r="ROR37" s="1329"/>
      <c r="ROS37" s="1329"/>
      <c r="ROT37" s="1329"/>
      <c r="ROU37" s="1329"/>
      <c r="ROV37" s="1329"/>
      <c r="ROW37" s="1329"/>
      <c r="ROX37" s="1329"/>
      <c r="ROY37" s="1329"/>
      <c r="ROZ37" s="1329"/>
      <c r="RPA37" s="1329"/>
      <c r="RPB37" s="1329"/>
      <c r="RPC37" s="1329"/>
      <c r="RPD37" s="1329"/>
      <c r="RPE37" s="1329"/>
      <c r="RPF37" s="1329"/>
      <c r="RPG37" s="1329"/>
      <c r="RPH37" s="1329"/>
      <c r="RPI37" s="1329"/>
      <c r="RPJ37" s="1329"/>
      <c r="RPK37" s="1329"/>
      <c r="RPL37" s="1329"/>
      <c r="RPM37" s="1329"/>
      <c r="RPN37" s="1329"/>
      <c r="RPO37" s="1329"/>
      <c r="RPP37" s="1329"/>
      <c r="RPQ37" s="1329"/>
      <c r="RPR37" s="1329"/>
      <c r="RPS37" s="1329"/>
      <c r="RPT37" s="1329"/>
      <c r="RPU37" s="1329"/>
      <c r="RPV37" s="1329"/>
      <c r="RPW37" s="1329"/>
      <c r="RPX37" s="1329"/>
      <c r="RPY37" s="1329"/>
      <c r="RPZ37" s="1329"/>
      <c r="RQA37" s="1329"/>
      <c r="RQB37" s="1329"/>
      <c r="RQC37" s="1329"/>
      <c r="RQD37" s="1329"/>
      <c r="RQE37" s="1329"/>
      <c r="RQF37" s="1329"/>
      <c r="RQG37" s="1329"/>
      <c r="RQH37" s="1329"/>
      <c r="RQI37" s="1329"/>
      <c r="RQJ37" s="1329"/>
      <c r="RQK37" s="1329"/>
      <c r="RQL37" s="1329"/>
      <c r="RQM37" s="1329"/>
      <c r="RQN37" s="1329"/>
      <c r="RQO37" s="1329"/>
      <c r="RQP37" s="1329"/>
      <c r="RQQ37" s="1329"/>
      <c r="RQR37" s="1329"/>
      <c r="RQS37" s="1329"/>
      <c r="RQT37" s="1329"/>
      <c r="RQU37" s="1329"/>
      <c r="RQV37" s="1329"/>
      <c r="RQW37" s="1329"/>
      <c r="RQX37" s="1329"/>
      <c r="RQY37" s="1329"/>
      <c r="RQZ37" s="1329"/>
      <c r="RRA37" s="1329"/>
      <c r="RRB37" s="1329"/>
      <c r="RRC37" s="1329"/>
      <c r="RRD37" s="1329"/>
      <c r="RRE37" s="1329"/>
      <c r="RRF37" s="1329"/>
      <c r="RRG37" s="1329"/>
      <c r="RRH37" s="1329"/>
      <c r="RRI37" s="1329"/>
      <c r="RRJ37" s="1329"/>
      <c r="RRK37" s="1329"/>
      <c r="RRL37" s="1329"/>
      <c r="RRM37" s="1329"/>
      <c r="RRN37" s="1329"/>
      <c r="RRO37" s="1329"/>
      <c r="RRP37" s="1329"/>
      <c r="RRQ37" s="1329"/>
      <c r="RRR37" s="1329"/>
      <c r="RRS37" s="1329"/>
      <c r="RRT37" s="1329"/>
      <c r="RRU37" s="1329"/>
      <c r="RRV37" s="1329"/>
      <c r="RRW37" s="1329"/>
      <c r="RRX37" s="1329"/>
      <c r="RRY37" s="1329"/>
      <c r="RRZ37" s="1329"/>
      <c r="RSA37" s="1329"/>
      <c r="RSB37" s="1329"/>
      <c r="RSC37" s="1329"/>
      <c r="RSD37" s="1329"/>
      <c r="RSE37" s="1329"/>
      <c r="RSF37" s="1329"/>
      <c r="RSG37" s="1329"/>
      <c r="RSH37" s="1329"/>
      <c r="RSI37" s="1329"/>
      <c r="RSJ37" s="1329"/>
      <c r="RSK37" s="1329"/>
      <c r="RSL37" s="1329"/>
      <c r="RSM37" s="1329"/>
      <c r="RSN37" s="1329"/>
      <c r="RSO37" s="1329"/>
      <c r="RSP37" s="1329"/>
      <c r="RSQ37" s="1329"/>
      <c r="RSR37" s="1329"/>
      <c r="RSS37" s="1329"/>
      <c r="RST37" s="1329"/>
      <c r="RSU37" s="1329"/>
      <c r="RSV37" s="1329"/>
      <c r="RSW37" s="1329"/>
      <c r="RSX37" s="1329"/>
      <c r="RSY37" s="1329"/>
      <c r="RSZ37" s="1329"/>
      <c r="RTA37" s="1329"/>
      <c r="RTB37" s="1329"/>
      <c r="RTC37" s="1329"/>
      <c r="RTD37" s="1329"/>
      <c r="RTE37" s="1329"/>
      <c r="RTF37" s="1329"/>
      <c r="RTG37" s="1329"/>
      <c r="RTH37" s="1329"/>
      <c r="RTI37" s="1329"/>
      <c r="RTJ37" s="1329"/>
      <c r="RTK37" s="1329"/>
      <c r="RTL37" s="1329"/>
      <c r="RTM37" s="1329"/>
      <c r="RTN37" s="1329"/>
      <c r="RTO37" s="1329"/>
      <c r="RTP37" s="1329"/>
      <c r="RTQ37" s="1329"/>
      <c r="RTR37" s="1329"/>
      <c r="RTS37" s="1329"/>
      <c r="RTT37" s="1329"/>
      <c r="RTU37" s="1329"/>
      <c r="RTV37" s="1329"/>
      <c r="RTW37" s="1329"/>
      <c r="RTX37" s="1329"/>
      <c r="RTY37" s="1329"/>
      <c r="RTZ37" s="1329"/>
      <c r="RUA37" s="1329"/>
      <c r="RUB37" s="1329"/>
      <c r="RUC37" s="1329"/>
      <c r="RUD37" s="1329"/>
      <c r="RUE37" s="1329"/>
      <c r="RUF37" s="1329"/>
      <c r="RUG37" s="1329"/>
      <c r="RUH37" s="1329"/>
      <c r="RUI37" s="1329"/>
      <c r="RUJ37" s="1329"/>
      <c r="RUK37" s="1329"/>
      <c r="RUL37" s="1329"/>
      <c r="RUM37" s="1329"/>
      <c r="RUN37" s="1329"/>
      <c r="RUO37" s="1329"/>
      <c r="RUP37" s="1329"/>
      <c r="RUQ37" s="1329"/>
      <c r="RUR37" s="1329"/>
      <c r="RUS37" s="1329"/>
      <c r="RUT37" s="1329"/>
      <c r="RUU37" s="1329"/>
      <c r="RUV37" s="1329"/>
      <c r="RUW37" s="1329"/>
      <c r="RUX37" s="1329"/>
      <c r="RUY37" s="1329"/>
      <c r="RUZ37" s="1329"/>
      <c r="RVA37" s="1329"/>
      <c r="RVB37" s="1329"/>
      <c r="RVC37" s="1329"/>
      <c r="RVD37" s="1329"/>
      <c r="RVE37" s="1329"/>
      <c r="RVF37" s="1329"/>
      <c r="RVG37" s="1329"/>
      <c r="RVH37" s="1329"/>
      <c r="RVI37" s="1329"/>
      <c r="RVJ37" s="1329"/>
      <c r="RVK37" s="1329"/>
      <c r="RVL37" s="1329"/>
      <c r="RVM37" s="1329"/>
      <c r="RVN37" s="1329"/>
      <c r="RVO37" s="1329"/>
      <c r="RVP37" s="1329"/>
      <c r="RVQ37" s="1329"/>
      <c r="RVR37" s="1329"/>
      <c r="RVS37" s="1329"/>
      <c r="RVT37" s="1329"/>
      <c r="RVU37" s="1329"/>
      <c r="RVV37" s="1329"/>
      <c r="RVW37" s="1329"/>
      <c r="RVX37" s="1329"/>
      <c r="RVY37" s="1329"/>
      <c r="RVZ37" s="1329"/>
      <c r="RWA37" s="1329"/>
      <c r="RWB37" s="1329"/>
      <c r="RWC37" s="1329"/>
      <c r="RWD37" s="1329"/>
      <c r="RWE37" s="1329"/>
      <c r="RWF37" s="1329"/>
      <c r="RWG37" s="1329"/>
      <c r="RWH37" s="1329"/>
      <c r="RWI37" s="1329"/>
      <c r="RWJ37" s="1329"/>
      <c r="RWK37" s="1329"/>
      <c r="RWL37" s="1329"/>
      <c r="RWM37" s="1329"/>
      <c r="RWN37" s="1329"/>
      <c r="RWO37" s="1329"/>
      <c r="RWP37" s="1329"/>
      <c r="RWQ37" s="1329"/>
      <c r="RWR37" s="1329"/>
      <c r="RWS37" s="1329"/>
      <c r="RWT37" s="1329"/>
      <c r="RWU37" s="1329"/>
      <c r="RWV37" s="1329"/>
      <c r="RWW37" s="1329"/>
      <c r="RWX37" s="1329"/>
      <c r="RWY37" s="1329"/>
      <c r="RWZ37" s="1329"/>
      <c r="RXA37" s="1329"/>
      <c r="RXB37" s="1329"/>
      <c r="RXC37" s="1329"/>
      <c r="RXD37" s="1329"/>
      <c r="RXE37" s="1329"/>
      <c r="RXF37" s="1329"/>
      <c r="RXG37" s="1329"/>
      <c r="RXH37" s="1329"/>
      <c r="RXI37" s="1329"/>
      <c r="RXJ37" s="1329"/>
      <c r="RXK37" s="1329"/>
      <c r="RXL37" s="1329"/>
      <c r="RXM37" s="1329"/>
      <c r="RXN37" s="1329"/>
      <c r="RXO37" s="1329"/>
      <c r="RXP37" s="1329"/>
      <c r="RXQ37" s="1329"/>
      <c r="RXR37" s="1329"/>
      <c r="RXS37" s="1329"/>
      <c r="RXT37" s="1329"/>
      <c r="RXU37" s="1329"/>
      <c r="RXV37" s="1329"/>
      <c r="RXW37" s="1329"/>
      <c r="RXX37" s="1329"/>
      <c r="RXY37" s="1329"/>
      <c r="RXZ37" s="1329"/>
      <c r="RYA37" s="1329"/>
      <c r="RYB37" s="1329"/>
      <c r="RYC37" s="1329"/>
      <c r="RYD37" s="1329"/>
      <c r="RYE37" s="1329"/>
      <c r="RYF37" s="1329"/>
      <c r="RYG37" s="1329"/>
      <c r="RYH37" s="1329"/>
      <c r="RYI37" s="1329"/>
      <c r="RYJ37" s="1329"/>
      <c r="RYK37" s="1329"/>
      <c r="RYL37" s="1329"/>
      <c r="RYM37" s="1329"/>
      <c r="RYN37" s="1329"/>
      <c r="RYO37" s="1329"/>
      <c r="RYP37" s="1329"/>
      <c r="RYQ37" s="1329"/>
      <c r="RYR37" s="1329"/>
      <c r="RYS37" s="1329"/>
      <c r="RYT37" s="1329"/>
      <c r="RYU37" s="1329"/>
      <c r="RYV37" s="1329"/>
      <c r="RYW37" s="1329"/>
      <c r="RYX37" s="1329"/>
      <c r="RYY37" s="1329"/>
      <c r="RYZ37" s="1329"/>
      <c r="RZA37" s="1329"/>
      <c r="RZB37" s="1329"/>
      <c r="RZC37" s="1329"/>
      <c r="RZD37" s="1329"/>
      <c r="RZE37" s="1329"/>
      <c r="RZF37" s="1329"/>
      <c r="RZG37" s="1329"/>
      <c r="RZH37" s="1329"/>
      <c r="RZI37" s="1329"/>
      <c r="RZJ37" s="1329"/>
      <c r="RZK37" s="1329"/>
      <c r="RZL37" s="1329"/>
      <c r="RZM37" s="1329"/>
      <c r="RZN37" s="1329"/>
      <c r="RZO37" s="1329"/>
      <c r="RZP37" s="1329"/>
      <c r="RZQ37" s="1329"/>
      <c r="RZR37" s="1329"/>
      <c r="RZS37" s="1329"/>
      <c r="RZT37" s="1329"/>
      <c r="RZU37" s="1329"/>
      <c r="RZV37" s="1329"/>
      <c r="RZW37" s="1329"/>
      <c r="RZX37" s="1329"/>
      <c r="RZY37" s="1329"/>
      <c r="RZZ37" s="1329"/>
      <c r="SAA37" s="1329"/>
      <c r="SAB37" s="1329"/>
      <c r="SAC37" s="1329"/>
      <c r="SAD37" s="1329"/>
      <c r="SAE37" s="1329"/>
      <c r="SAF37" s="1329"/>
      <c r="SAG37" s="1329"/>
      <c r="SAH37" s="1329"/>
      <c r="SAI37" s="1329"/>
      <c r="SAJ37" s="1329"/>
      <c r="SAK37" s="1329"/>
      <c r="SAL37" s="1329"/>
      <c r="SAM37" s="1329"/>
      <c r="SAN37" s="1329"/>
      <c r="SAO37" s="1329"/>
      <c r="SAP37" s="1329"/>
      <c r="SAQ37" s="1329"/>
      <c r="SAR37" s="1329"/>
      <c r="SAS37" s="1329"/>
      <c r="SAT37" s="1329"/>
      <c r="SAU37" s="1329"/>
      <c r="SAV37" s="1329"/>
      <c r="SAW37" s="1329"/>
      <c r="SAX37" s="1329"/>
      <c r="SAY37" s="1329"/>
      <c r="SAZ37" s="1329"/>
      <c r="SBA37" s="1329"/>
      <c r="SBB37" s="1329"/>
      <c r="SBC37" s="1329"/>
      <c r="SBD37" s="1329"/>
      <c r="SBE37" s="1329"/>
      <c r="SBF37" s="1329"/>
      <c r="SBG37" s="1329"/>
      <c r="SBH37" s="1329"/>
      <c r="SBI37" s="1329"/>
      <c r="SBJ37" s="1329"/>
      <c r="SBK37" s="1329"/>
      <c r="SBL37" s="1329"/>
      <c r="SBM37" s="1329"/>
      <c r="SBN37" s="1329"/>
      <c r="SBO37" s="1329"/>
      <c r="SBP37" s="1329"/>
      <c r="SBQ37" s="1329"/>
      <c r="SBR37" s="1329"/>
      <c r="SBS37" s="1329"/>
      <c r="SBT37" s="1329"/>
      <c r="SBU37" s="1329"/>
      <c r="SBV37" s="1329"/>
      <c r="SBW37" s="1329"/>
      <c r="SBX37" s="1329"/>
      <c r="SBY37" s="1329"/>
      <c r="SBZ37" s="1329"/>
      <c r="SCA37" s="1329"/>
      <c r="SCB37" s="1329"/>
      <c r="SCC37" s="1329"/>
      <c r="SCD37" s="1329"/>
      <c r="SCE37" s="1329"/>
      <c r="SCF37" s="1329"/>
      <c r="SCG37" s="1329"/>
      <c r="SCH37" s="1329"/>
      <c r="SCI37" s="1329"/>
      <c r="SCJ37" s="1329"/>
      <c r="SCK37" s="1329"/>
      <c r="SCL37" s="1329"/>
      <c r="SCM37" s="1329"/>
      <c r="SCN37" s="1329"/>
      <c r="SCO37" s="1329"/>
      <c r="SCP37" s="1329"/>
      <c r="SCQ37" s="1329"/>
      <c r="SCR37" s="1329"/>
      <c r="SCS37" s="1329"/>
      <c r="SCT37" s="1329"/>
      <c r="SCU37" s="1329"/>
      <c r="SCV37" s="1329"/>
      <c r="SCW37" s="1329"/>
      <c r="SCX37" s="1329"/>
      <c r="SCY37" s="1329"/>
      <c r="SCZ37" s="1329"/>
      <c r="SDA37" s="1329"/>
      <c r="SDB37" s="1329"/>
      <c r="SDC37" s="1329"/>
      <c r="SDD37" s="1329"/>
      <c r="SDE37" s="1329"/>
      <c r="SDF37" s="1329"/>
      <c r="SDG37" s="1329"/>
      <c r="SDH37" s="1329"/>
      <c r="SDI37" s="1329"/>
      <c r="SDJ37" s="1329"/>
      <c r="SDK37" s="1329"/>
      <c r="SDL37" s="1329"/>
      <c r="SDM37" s="1329"/>
      <c r="SDN37" s="1329"/>
      <c r="SDO37" s="1329"/>
      <c r="SDP37" s="1329"/>
      <c r="SDQ37" s="1329"/>
      <c r="SDR37" s="1329"/>
      <c r="SDS37" s="1329"/>
      <c r="SDT37" s="1329"/>
      <c r="SDU37" s="1329"/>
      <c r="SDV37" s="1329"/>
      <c r="SDW37" s="1329"/>
      <c r="SDX37" s="1329"/>
      <c r="SDY37" s="1329"/>
      <c r="SDZ37" s="1329"/>
      <c r="SEA37" s="1329"/>
      <c r="SEB37" s="1329"/>
      <c r="SEC37" s="1329"/>
      <c r="SED37" s="1329"/>
      <c r="SEE37" s="1329"/>
      <c r="SEF37" s="1329"/>
      <c r="SEG37" s="1329"/>
      <c r="SEH37" s="1329"/>
      <c r="SEI37" s="1329"/>
      <c r="SEJ37" s="1329"/>
      <c r="SEK37" s="1329"/>
      <c r="SEL37" s="1329"/>
      <c r="SEM37" s="1329"/>
      <c r="SEN37" s="1329"/>
      <c r="SEO37" s="1329"/>
      <c r="SEP37" s="1329"/>
      <c r="SEQ37" s="1329"/>
      <c r="SER37" s="1329"/>
      <c r="SES37" s="1329"/>
      <c r="SET37" s="1329"/>
      <c r="SEU37" s="1329"/>
      <c r="SEV37" s="1329"/>
      <c r="SEW37" s="1329"/>
      <c r="SEX37" s="1329"/>
      <c r="SEY37" s="1329"/>
      <c r="SEZ37" s="1329"/>
      <c r="SFA37" s="1329"/>
      <c r="SFB37" s="1329"/>
      <c r="SFC37" s="1329"/>
      <c r="SFD37" s="1329"/>
      <c r="SFE37" s="1329"/>
      <c r="SFF37" s="1329"/>
      <c r="SFG37" s="1329"/>
      <c r="SFH37" s="1329"/>
      <c r="SFI37" s="1329"/>
      <c r="SFJ37" s="1329"/>
      <c r="SFK37" s="1329"/>
      <c r="SFL37" s="1329"/>
      <c r="SFM37" s="1329"/>
      <c r="SFN37" s="1329"/>
      <c r="SFO37" s="1329"/>
      <c r="SFP37" s="1329"/>
      <c r="SFQ37" s="1329"/>
      <c r="SFR37" s="1329"/>
      <c r="SFS37" s="1329"/>
      <c r="SFT37" s="1329"/>
      <c r="SFU37" s="1329"/>
      <c r="SFV37" s="1329"/>
      <c r="SFW37" s="1329"/>
      <c r="SFX37" s="1329"/>
      <c r="SFY37" s="1329"/>
      <c r="SFZ37" s="1329"/>
      <c r="SGA37" s="1329"/>
      <c r="SGB37" s="1329"/>
      <c r="SGC37" s="1329"/>
      <c r="SGD37" s="1329"/>
      <c r="SGE37" s="1329"/>
      <c r="SGF37" s="1329"/>
      <c r="SGG37" s="1329"/>
      <c r="SGH37" s="1329"/>
      <c r="SGI37" s="1329"/>
      <c r="SGJ37" s="1329"/>
      <c r="SGK37" s="1329"/>
      <c r="SGL37" s="1329"/>
      <c r="SGM37" s="1329"/>
      <c r="SGN37" s="1329"/>
      <c r="SGO37" s="1329"/>
      <c r="SGP37" s="1329"/>
      <c r="SGQ37" s="1329"/>
      <c r="SGR37" s="1329"/>
      <c r="SGS37" s="1329"/>
      <c r="SGT37" s="1329"/>
      <c r="SGU37" s="1329"/>
      <c r="SGV37" s="1329"/>
      <c r="SGW37" s="1329"/>
      <c r="SGX37" s="1329"/>
      <c r="SGY37" s="1329"/>
      <c r="SGZ37" s="1329"/>
      <c r="SHA37" s="1329"/>
      <c r="SHB37" s="1329"/>
      <c r="SHC37" s="1329"/>
      <c r="SHD37" s="1329"/>
      <c r="SHE37" s="1329"/>
      <c r="SHF37" s="1329"/>
      <c r="SHG37" s="1329"/>
      <c r="SHH37" s="1329"/>
      <c r="SHI37" s="1329"/>
      <c r="SHJ37" s="1329"/>
      <c r="SHK37" s="1329"/>
      <c r="SHL37" s="1329"/>
      <c r="SHM37" s="1329"/>
      <c r="SHN37" s="1329"/>
      <c r="SHO37" s="1329"/>
      <c r="SHP37" s="1329"/>
      <c r="SHQ37" s="1329"/>
      <c r="SHR37" s="1329"/>
      <c r="SHS37" s="1329"/>
      <c r="SHT37" s="1329"/>
      <c r="SHU37" s="1329"/>
      <c r="SHV37" s="1329"/>
      <c r="SHW37" s="1329"/>
      <c r="SHX37" s="1329"/>
      <c r="SHY37" s="1329"/>
      <c r="SHZ37" s="1329"/>
      <c r="SIA37" s="1329"/>
      <c r="SIB37" s="1329"/>
      <c r="SIC37" s="1329"/>
      <c r="SID37" s="1329"/>
      <c r="SIE37" s="1329"/>
      <c r="SIF37" s="1329"/>
      <c r="SIG37" s="1329"/>
      <c r="SIH37" s="1329"/>
      <c r="SII37" s="1329"/>
      <c r="SIJ37" s="1329"/>
      <c r="SIK37" s="1329"/>
      <c r="SIL37" s="1329"/>
      <c r="SIM37" s="1329"/>
      <c r="SIN37" s="1329"/>
      <c r="SIO37" s="1329"/>
      <c r="SIP37" s="1329"/>
      <c r="SIQ37" s="1329"/>
      <c r="SIR37" s="1329"/>
      <c r="SIS37" s="1329"/>
      <c r="SIT37" s="1329"/>
      <c r="SIU37" s="1329"/>
      <c r="SIV37" s="1329"/>
      <c r="SIW37" s="1329"/>
      <c r="SIX37" s="1329"/>
      <c r="SIY37" s="1329"/>
      <c r="SIZ37" s="1329"/>
      <c r="SJA37" s="1329"/>
      <c r="SJB37" s="1329"/>
      <c r="SJC37" s="1329"/>
      <c r="SJD37" s="1329"/>
      <c r="SJE37" s="1329"/>
      <c r="SJF37" s="1329"/>
      <c r="SJG37" s="1329"/>
      <c r="SJH37" s="1329"/>
      <c r="SJI37" s="1329"/>
      <c r="SJJ37" s="1329"/>
      <c r="SJK37" s="1329"/>
      <c r="SJL37" s="1329"/>
      <c r="SJM37" s="1329"/>
      <c r="SJN37" s="1329"/>
      <c r="SJO37" s="1329"/>
      <c r="SJP37" s="1329"/>
      <c r="SJQ37" s="1329"/>
      <c r="SJR37" s="1329"/>
      <c r="SJS37" s="1329"/>
      <c r="SJT37" s="1329"/>
      <c r="SJU37" s="1329"/>
      <c r="SJV37" s="1329"/>
      <c r="SJW37" s="1329"/>
      <c r="SJX37" s="1329"/>
      <c r="SJY37" s="1329"/>
      <c r="SJZ37" s="1329"/>
      <c r="SKA37" s="1329"/>
      <c r="SKB37" s="1329"/>
      <c r="SKC37" s="1329"/>
      <c r="SKD37" s="1329"/>
      <c r="SKE37" s="1329"/>
      <c r="SKF37" s="1329"/>
      <c r="SKG37" s="1329"/>
      <c r="SKH37" s="1329"/>
      <c r="SKI37" s="1329"/>
      <c r="SKJ37" s="1329"/>
      <c r="SKK37" s="1329"/>
      <c r="SKL37" s="1329"/>
      <c r="SKM37" s="1329"/>
      <c r="SKN37" s="1329"/>
      <c r="SKO37" s="1329"/>
      <c r="SKP37" s="1329"/>
      <c r="SKQ37" s="1329"/>
      <c r="SKR37" s="1329"/>
      <c r="SKS37" s="1329"/>
      <c r="SKT37" s="1329"/>
      <c r="SKU37" s="1329"/>
      <c r="SKV37" s="1329"/>
      <c r="SKW37" s="1329"/>
      <c r="SKX37" s="1329"/>
      <c r="SKY37" s="1329"/>
      <c r="SKZ37" s="1329"/>
      <c r="SLA37" s="1329"/>
      <c r="SLB37" s="1329"/>
      <c r="SLC37" s="1329"/>
      <c r="SLD37" s="1329"/>
      <c r="SLE37" s="1329"/>
      <c r="SLF37" s="1329"/>
      <c r="SLG37" s="1329"/>
      <c r="SLH37" s="1329"/>
      <c r="SLI37" s="1329"/>
      <c r="SLJ37" s="1329"/>
      <c r="SLK37" s="1329"/>
      <c r="SLL37" s="1329"/>
      <c r="SLM37" s="1329"/>
      <c r="SLN37" s="1329"/>
      <c r="SLO37" s="1329"/>
      <c r="SLP37" s="1329"/>
      <c r="SLQ37" s="1329"/>
      <c r="SLR37" s="1329"/>
      <c r="SLS37" s="1329"/>
      <c r="SLT37" s="1329"/>
      <c r="SLU37" s="1329"/>
      <c r="SLV37" s="1329"/>
      <c r="SLW37" s="1329"/>
      <c r="SLX37" s="1329"/>
      <c r="SLY37" s="1329"/>
      <c r="SLZ37" s="1329"/>
      <c r="SMA37" s="1329"/>
      <c r="SMB37" s="1329"/>
      <c r="SMC37" s="1329"/>
      <c r="SMD37" s="1329"/>
      <c r="SME37" s="1329"/>
      <c r="SMF37" s="1329"/>
      <c r="SMG37" s="1329"/>
      <c r="SMH37" s="1329"/>
      <c r="SMI37" s="1329"/>
      <c r="SMJ37" s="1329"/>
      <c r="SMK37" s="1329"/>
      <c r="SML37" s="1329"/>
      <c r="SMM37" s="1329"/>
      <c r="SMN37" s="1329"/>
      <c r="SMO37" s="1329"/>
      <c r="SMP37" s="1329"/>
      <c r="SMQ37" s="1329"/>
      <c r="SMR37" s="1329"/>
      <c r="SMS37" s="1329"/>
      <c r="SMT37" s="1329"/>
      <c r="SMU37" s="1329"/>
      <c r="SMV37" s="1329"/>
      <c r="SMW37" s="1329"/>
      <c r="SMX37" s="1329"/>
      <c r="SMY37" s="1329"/>
      <c r="SMZ37" s="1329"/>
      <c r="SNA37" s="1329"/>
      <c r="SNB37" s="1329"/>
      <c r="SNC37" s="1329"/>
      <c r="SND37" s="1329"/>
      <c r="SNE37" s="1329"/>
      <c r="SNF37" s="1329"/>
      <c r="SNG37" s="1329"/>
      <c r="SNH37" s="1329"/>
      <c r="SNI37" s="1329"/>
      <c r="SNJ37" s="1329"/>
      <c r="SNK37" s="1329"/>
      <c r="SNL37" s="1329"/>
      <c r="SNM37" s="1329"/>
      <c r="SNN37" s="1329"/>
      <c r="SNO37" s="1329"/>
      <c r="SNP37" s="1329"/>
      <c r="SNQ37" s="1329"/>
      <c r="SNR37" s="1329"/>
      <c r="SNS37" s="1329"/>
      <c r="SNT37" s="1329"/>
      <c r="SNU37" s="1329"/>
      <c r="SNV37" s="1329"/>
      <c r="SNW37" s="1329"/>
      <c r="SNX37" s="1329"/>
      <c r="SNY37" s="1329"/>
      <c r="SNZ37" s="1329"/>
      <c r="SOA37" s="1329"/>
      <c r="SOB37" s="1329"/>
      <c r="SOC37" s="1329"/>
      <c r="SOD37" s="1329"/>
      <c r="SOE37" s="1329"/>
      <c r="SOF37" s="1329"/>
      <c r="SOG37" s="1329"/>
      <c r="SOH37" s="1329"/>
      <c r="SOI37" s="1329"/>
      <c r="SOJ37" s="1329"/>
      <c r="SOK37" s="1329"/>
      <c r="SOL37" s="1329"/>
      <c r="SOM37" s="1329"/>
      <c r="SON37" s="1329"/>
      <c r="SOO37" s="1329"/>
      <c r="SOP37" s="1329"/>
      <c r="SOQ37" s="1329"/>
      <c r="SOR37" s="1329"/>
      <c r="SOS37" s="1329"/>
      <c r="SOT37" s="1329"/>
      <c r="SOU37" s="1329"/>
      <c r="SOV37" s="1329"/>
      <c r="SOW37" s="1329"/>
      <c r="SOX37" s="1329"/>
      <c r="SOY37" s="1329"/>
      <c r="SOZ37" s="1329"/>
      <c r="SPA37" s="1329"/>
      <c r="SPB37" s="1329"/>
      <c r="SPC37" s="1329"/>
      <c r="SPD37" s="1329"/>
      <c r="SPE37" s="1329"/>
      <c r="SPF37" s="1329"/>
      <c r="SPG37" s="1329"/>
      <c r="SPH37" s="1329"/>
      <c r="SPI37" s="1329"/>
      <c r="SPJ37" s="1329"/>
      <c r="SPK37" s="1329"/>
      <c r="SPL37" s="1329"/>
      <c r="SPM37" s="1329"/>
      <c r="SPN37" s="1329"/>
      <c r="SPO37" s="1329"/>
      <c r="SPP37" s="1329"/>
      <c r="SPQ37" s="1329"/>
      <c r="SPR37" s="1329"/>
      <c r="SPS37" s="1329"/>
      <c r="SPT37" s="1329"/>
      <c r="SPU37" s="1329"/>
      <c r="SPV37" s="1329"/>
      <c r="SPW37" s="1329"/>
      <c r="SPX37" s="1329"/>
      <c r="SPY37" s="1329"/>
      <c r="SPZ37" s="1329"/>
      <c r="SQA37" s="1329"/>
      <c r="SQB37" s="1329"/>
      <c r="SQC37" s="1329"/>
      <c r="SQD37" s="1329"/>
      <c r="SQE37" s="1329"/>
      <c r="SQF37" s="1329"/>
      <c r="SQG37" s="1329"/>
      <c r="SQH37" s="1329"/>
      <c r="SQI37" s="1329"/>
      <c r="SQJ37" s="1329"/>
      <c r="SQK37" s="1329"/>
      <c r="SQL37" s="1329"/>
      <c r="SQM37" s="1329"/>
      <c r="SQN37" s="1329"/>
      <c r="SQO37" s="1329"/>
      <c r="SQP37" s="1329"/>
      <c r="SQQ37" s="1329"/>
      <c r="SQR37" s="1329"/>
      <c r="SQS37" s="1329"/>
      <c r="SQT37" s="1329"/>
      <c r="SQU37" s="1329"/>
      <c r="SQV37" s="1329"/>
      <c r="SQW37" s="1329"/>
      <c r="SQX37" s="1329"/>
      <c r="SQY37" s="1329"/>
      <c r="SQZ37" s="1329"/>
      <c r="SRA37" s="1329"/>
      <c r="SRB37" s="1329"/>
      <c r="SRC37" s="1329"/>
      <c r="SRD37" s="1329"/>
      <c r="SRE37" s="1329"/>
      <c r="SRF37" s="1329"/>
      <c r="SRG37" s="1329"/>
      <c r="SRH37" s="1329"/>
      <c r="SRI37" s="1329"/>
      <c r="SRJ37" s="1329"/>
      <c r="SRK37" s="1329"/>
      <c r="SRL37" s="1329"/>
      <c r="SRM37" s="1329"/>
      <c r="SRN37" s="1329"/>
      <c r="SRO37" s="1329"/>
      <c r="SRP37" s="1329"/>
      <c r="SRQ37" s="1329"/>
      <c r="SRR37" s="1329"/>
      <c r="SRS37" s="1329"/>
      <c r="SRT37" s="1329"/>
      <c r="SRU37" s="1329"/>
      <c r="SRV37" s="1329"/>
      <c r="SRW37" s="1329"/>
      <c r="SRX37" s="1329"/>
      <c r="SRY37" s="1329"/>
      <c r="SRZ37" s="1329"/>
      <c r="SSA37" s="1329"/>
      <c r="SSB37" s="1329"/>
      <c r="SSC37" s="1329"/>
      <c r="SSD37" s="1329"/>
      <c r="SSE37" s="1329"/>
      <c r="SSF37" s="1329"/>
      <c r="SSG37" s="1329"/>
      <c r="SSH37" s="1329"/>
      <c r="SSI37" s="1329"/>
      <c r="SSJ37" s="1329"/>
      <c r="SSK37" s="1329"/>
      <c r="SSL37" s="1329"/>
      <c r="SSM37" s="1329"/>
      <c r="SSN37" s="1329"/>
      <c r="SSO37" s="1329"/>
      <c r="SSP37" s="1329"/>
      <c r="SSQ37" s="1329"/>
      <c r="SSR37" s="1329"/>
      <c r="SSS37" s="1329"/>
      <c r="SST37" s="1329"/>
      <c r="SSU37" s="1329"/>
      <c r="SSV37" s="1329"/>
      <c r="SSW37" s="1329"/>
      <c r="SSX37" s="1329"/>
      <c r="SSY37" s="1329"/>
      <c r="SSZ37" s="1329"/>
      <c r="STA37" s="1329"/>
      <c r="STB37" s="1329"/>
      <c r="STC37" s="1329"/>
      <c r="STD37" s="1329"/>
      <c r="STE37" s="1329"/>
      <c r="STF37" s="1329"/>
      <c r="STG37" s="1329"/>
      <c r="STH37" s="1329"/>
      <c r="STI37" s="1329"/>
      <c r="STJ37" s="1329"/>
      <c r="STK37" s="1329"/>
      <c r="STL37" s="1329"/>
      <c r="STM37" s="1329"/>
      <c r="STN37" s="1329"/>
      <c r="STO37" s="1329"/>
      <c r="STP37" s="1329"/>
      <c r="STQ37" s="1329"/>
      <c r="STR37" s="1329"/>
      <c r="STS37" s="1329"/>
      <c r="STT37" s="1329"/>
      <c r="STU37" s="1329"/>
      <c r="STV37" s="1329"/>
      <c r="STW37" s="1329"/>
      <c r="STX37" s="1329"/>
      <c r="STY37" s="1329"/>
      <c r="STZ37" s="1329"/>
      <c r="SUA37" s="1329"/>
      <c r="SUB37" s="1329"/>
      <c r="SUC37" s="1329"/>
      <c r="SUD37" s="1329"/>
      <c r="SUE37" s="1329"/>
      <c r="SUF37" s="1329"/>
      <c r="SUG37" s="1329"/>
      <c r="SUH37" s="1329"/>
      <c r="SUI37" s="1329"/>
      <c r="SUJ37" s="1329"/>
      <c r="SUK37" s="1329"/>
      <c r="SUL37" s="1329"/>
      <c r="SUM37" s="1329"/>
      <c r="SUN37" s="1329"/>
      <c r="SUO37" s="1329"/>
      <c r="SUP37" s="1329"/>
      <c r="SUQ37" s="1329"/>
      <c r="SUR37" s="1329"/>
      <c r="SUS37" s="1329"/>
      <c r="SUT37" s="1329"/>
      <c r="SUU37" s="1329"/>
      <c r="SUV37" s="1329"/>
      <c r="SUW37" s="1329"/>
      <c r="SUX37" s="1329"/>
      <c r="SUY37" s="1329"/>
      <c r="SUZ37" s="1329"/>
      <c r="SVA37" s="1329"/>
      <c r="SVB37" s="1329"/>
      <c r="SVC37" s="1329"/>
      <c r="SVD37" s="1329"/>
      <c r="SVE37" s="1329"/>
      <c r="SVF37" s="1329"/>
      <c r="SVG37" s="1329"/>
      <c r="SVH37" s="1329"/>
      <c r="SVI37" s="1329"/>
      <c r="SVJ37" s="1329"/>
      <c r="SVK37" s="1329"/>
      <c r="SVL37" s="1329"/>
      <c r="SVM37" s="1329"/>
      <c r="SVN37" s="1329"/>
      <c r="SVO37" s="1329"/>
      <c r="SVP37" s="1329"/>
      <c r="SVQ37" s="1329"/>
      <c r="SVR37" s="1329"/>
      <c r="SVS37" s="1329"/>
      <c r="SVT37" s="1329"/>
      <c r="SVU37" s="1329"/>
      <c r="SVV37" s="1329"/>
      <c r="SVW37" s="1329"/>
      <c r="SVX37" s="1329"/>
      <c r="SVY37" s="1329"/>
      <c r="SVZ37" s="1329"/>
      <c r="SWA37" s="1329"/>
      <c r="SWB37" s="1329"/>
      <c r="SWC37" s="1329"/>
      <c r="SWD37" s="1329"/>
      <c r="SWE37" s="1329"/>
      <c r="SWF37" s="1329"/>
      <c r="SWG37" s="1329"/>
      <c r="SWH37" s="1329"/>
      <c r="SWI37" s="1329"/>
      <c r="SWJ37" s="1329"/>
      <c r="SWK37" s="1329"/>
      <c r="SWL37" s="1329"/>
      <c r="SWM37" s="1329"/>
      <c r="SWN37" s="1329"/>
      <c r="SWO37" s="1329"/>
      <c r="SWP37" s="1329"/>
      <c r="SWQ37" s="1329"/>
      <c r="SWR37" s="1329"/>
      <c r="SWS37" s="1329"/>
      <c r="SWT37" s="1329"/>
      <c r="SWU37" s="1329"/>
      <c r="SWV37" s="1329"/>
      <c r="SWW37" s="1329"/>
      <c r="SWX37" s="1329"/>
      <c r="SWY37" s="1329"/>
      <c r="SWZ37" s="1329"/>
      <c r="SXA37" s="1329"/>
      <c r="SXB37" s="1329"/>
      <c r="SXC37" s="1329"/>
      <c r="SXD37" s="1329"/>
      <c r="SXE37" s="1329"/>
      <c r="SXF37" s="1329"/>
      <c r="SXG37" s="1329"/>
      <c r="SXH37" s="1329"/>
      <c r="SXI37" s="1329"/>
      <c r="SXJ37" s="1329"/>
      <c r="SXK37" s="1329"/>
      <c r="SXL37" s="1329"/>
      <c r="SXM37" s="1329"/>
      <c r="SXN37" s="1329"/>
      <c r="SXO37" s="1329"/>
      <c r="SXP37" s="1329"/>
      <c r="SXQ37" s="1329"/>
      <c r="SXR37" s="1329"/>
      <c r="SXS37" s="1329"/>
      <c r="SXT37" s="1329"/>
      <c r="SXU37" s="1329"/>
      <c r="SXV37" s="1329"/>
      <c r="SXW37" s="1329"/>
      <c r="SXX37" s="1329"/>
      <c r="SXY37" s="1329"/>
      <c r="SXZ37" s="1329"/>
      <c r="SYA37" s="1329"/>
      <c r="SYB37" s="1329"/>
      <c r="SYC37" s="1329"/>
      <c r="SYD37" s="1329"/>
      <c r="SYE37" s="1329"/>
      <c r="SYF37" s="1329"/>
      <c r="SYG37" s="1329"/>
      <c r="SYH37" s="1329"/>
      <c r="SYI37" s="1329"/>
      <c r="SYJ37" s="1329"/>
      <c r="SYK37" s="1329"/>
      <c r="SYL37" s="1329"/>
      <c r="SYM37" s="1329"/>
      <c r="SYN37" s="1329"/>
      <c r="SYO37" s="1329"/>
      <c r="SYP37" s="1329"/>
      <c r="SYQ37" s="1329"/>
      <c r="SYR37" s="1329"/>
      <c r="SYS37" s="1329"/>
      <c r="SYT37" s="1329"/>
      <c r="SYU37" s="1329"/>
      <c r="SYV37" s="1329"/>
      <c r="SYW37" s="1329"/>
      <c r="SYX37" s="1329"/>
      <c r="SYY37" s="1329"/>
      <c r="SYZ37" s="1329"/>
      <c r="SZA37" s="1329"/>
      <c r="SZB37" s="1329"/>
      <c r="SZC37" s="1329"/>
      <c r="SZD37" s="1329"/>
      <c r="SZE37" s="1329"/>
      <c r="SZF37" s="1329"/>
      <c r="SZG37" s="1329"/>
      <c r="SZH37" s="1329"/>
      <c r="SZI37" s="1329"/>
      <c r="SZJ37" s="1329"/>
      <c r="SZK37" s="1329"/>
      <c r="SZL37" s="1329"/>
      <c r="SZM37" s="1329"/>
      <c r="SZN37" s="1329"/>
      <c r="SZO37" s="1329"/>
      <c r="SZP37" s="1329"/>
      <c r="SZQ37" s="1329"/>
      <c r="SZR37" s="1329"/>
      <c r="SZS37" s="1329"/>
      <c r="SZT37" s="1329"/>
      <c r="SZU37" s="1329"/>
      <c r="SZV37" s="1329"/>
      <c r="SZW37" s="1329"/>
      <c r="SZX37" s="1329"/>
      <c r="SZY37" s="1329"/>
      <c r="SZZ37" s="1329"/>
      <c r="TAA37" s="1329"/>
      <c r="TAB37" s="1329"/>
      <c r="TAC37" s="1329"/>
      <c r="TAD37" s="1329"/>
      <c r="TAE37" s="1329"/>
      <c r="TAF37" s="1329"/>
      <c r="TAG37" s="1329"/>
      <c r="TAH37" s="1329"/>
      <c r="TAI37" s="1329"/>
      <c r="TAJ37" s="1329"/>
      <c r="TAK37" s="1329"/>
      <c r="TAL37" s="1329"/>
      <c r="TAM37" s="1329"/>
      <c r="TAN37" s="1329"/>
      <c r="TAO37" s="1329"/>
      <c r="TAP37" s="1329"/>
      <c r="TAQ37" s="1329"/>
      <c r="TAR37" s="1329"/>
      <c r="TAS37" s="1329"/>
      <c r="TAT37" s="1329"/>
      <c r="TAU37" s="1329"/>
      <c r="TAV37" s="1329"/>
      <c r="TAW37" s="1329"/>
      <c r="TAX37" s="1329"/>
      <c r="TAY37" s="1329"/>
      <c r="TAZ37" s="1329"/>
      <c r="TBA37" s="1329"/>
      <c r="TBB37" s="1329"/>
      <c r="TBC37" s="1329"/>
      <c r="TBD37" s="1329"/>
      <c r="TBE37" s="1329"/>
      <c r="TBF37" s="1329"/>
      <c r="TBG37" s="1329"/>
      <c r="TBH37" s="1329"/>
      <c r="TBI37" s="1329"/>
      <c r="TBJ37" s="1329"/>
      <c r="TBK37" s="1329"/>
      <c r="TBL37" s="1329"/>
      <c r="TBM37" s="1329"/>
      <c r="TBN37" s="1329"/>
      <c r="TBO37" s="1329"/>
      <c r="TBP37" s="1329"/>
      <c r="TBQ37" s="1329"/>
      <c r="TBR37" s="1329"/>
      <c r="TBS37" s="1329"/>
      <c r="TBT37" s="1329"/>
      <c r="TBU37" s="1329"/>
      <c r="TBV37" s="1329"/>
      <c r="TBW37" s="1329"/>
      <c r="TBX37" s="1329"/>
      <c r="TBY37" s="1329"/>
      <c r="TBZ37" s="1329"/>
      <c r="TCA37" s="1329"/>
      <c r="TCB37" s="1329"/>
      <c r="TCC37" s="1329"/>
      <c r="TCD37" s="1329"/>
      <c r="TCE37" s="1329"/>
      <c r="TCF37" s="1329"/>
      <c r="TCG37" s="1329"/>
      <c r="TCH37" s="1329"/>
      <c r="TCI37" s="1329"/>
      <c r="TCJ37" s="1329"/>
      <c r="TCK37" s="1329"/>
      <c r="TCL37" s="1329"/>
      <c r="TCM37" s="1329"/>
      <c r="TCN37" s="1329"/>
      <c r="TCO37" s="1329"/>
      <c r="TCP37" s="1329"/>
      <c r="TCQ37" s="1329"/>
      <c r="TCR37" s="1329"/>
      <c r="TCS37" s="1329"/>
      <c r="TCT37" s="1329"/>
      <c r="TCU37" s="1329"/>
      <c r="TCV37" s="1329"/>
      <c r="TCW37" s="1329"/>
      <c r="TCX37" s="1329"/>
      <c r="TCY37" s="1329"/>
      <c r="TCZ37" s="1329"/>
      <c r="TDA37" s="1329"/>
      <c r="TDB37" s="1329"/>
      <c r="TDC37" s="1329"/>
      <c r="TDD37" s="1329"/>
      <c r="TDE37" s="1329"/>
      <c r="TDF37" s="1329"/>
      <c r="TDG37" s="1329"/>
      <c r="TDH37" s="1329"/>
      <c r="TDI37" s="1329"/>
      <c r="TDJ37" s="1329"/>
      <c r="TDK37" s="1329"/>
      <c r="TDL37" s="1329"/>
      <c r="TDM37" s="1329"/>
      <c r="TDN37" s="1329"/>
      <c r="TDO37" s="1329"/>
      <c r="TDP37" s="1329"/>
      <c r="TDQ37" s="1329"/>
      <c r="TDR37" s="1329"/>
      <c r="TDS37" s="1329"/>
      <c r="TDT37" s="1329"/>
      <c r="TDU37" s="1329"/>
      <c r="TDV37" s="1329"/>
      <c r="TDW37" s="1329"/>
      <c r="TDX37" s="1329"/>
      <c r="TDY37" s="1329"/>
      <c r="TDZ37" s="1329"/>
      <c r="TEA37" s="1329"/>
      <c r="TEB37" s="1329"/>
      <c r="TEC37" s="1329"/>
      <c r="TED37" s="1329"/>
      <c r="TEE37" s="1329"/>
      <c r="TEF37" s="1329"/>
      <c r="TEG37" s="1329"/>
      <c r="TEH37" s="1329"/>
      <c r="TEI37" s="1329"/>
      <c r="TEJ37" s="1329"/>
      <c r="TEK37" s="1329"/>
      <c r="TEL37" s="1329"/>
      <c r="TEM37" s="1329"/>
      <c r="TEN37" s="1329"/>
      <c r="TEO37" s="1329"/>
      <c r="TEP37" s="1329"/>
      <c r="TEQ37" s="1329"/>
      <c r="TER37" s="1329"/>
      <c r="TES37" s="1329"/>
      <c r="TET37" s="1329"/>
      <c r="TEU37" s="1329"/>
      <c r="TEV37" s="1329"/>
      <c r="TEW37" s="1329"/>
      <c r="TEX37" s="1329"/>
      <c r="TEY37" s="1329"/>
      <c r="TEZ37" s="1329"/>
      <c r="TFA37" s="1329"/>
      <c r="TFB37" s="1329"/>
      <c r="TFC37" s="1329"/>
      <c r="TFD37" s="1329"/>
      <c r="TFE37" s="1329"/>
      <c r="TFF37" s="1329"/>
      <c r="TFG37" s="1329"/>
      <c r="TFH37" s="1329"/>
      <c r="TFI37" s="1329"/>
      <c r="TFJ37" s="1329"/>
      <c r="TFK37" s="1329"/>
      <c r="TFL37" s="1329"/>
      <c r="TFM37" s="1329"/>
      <c r="TFN37" s="1329"/>
      <c r="TFO37" s="1329"/>
      <c r="TFP37" s="1329"/>
      <c r="TFQ37" s="1329"/>
      <c r="TFR37" s="1329"/>
      <c r="TFS37" s="1329"/>
      <c r="TFT37" s="1329"/>
      <c r="TFU37" s="1329"/>
      <c r="TFV37" s="1329"/>
      <c r="TFW37" s="1329"/>
      <c r="TFX37" s="1329"/>
      <c r="TFY37" s="1329"/>
      <c r="TFZ37" s="1329"/>
      <c r="TGA37" s="1329"/>
      <c r="TGB37" s="1329"/>
      <c r="TGC37" s="1329"/>
      <c r="TGD37" s="1329"/>
      <c r="TGE37" s="1329"/>
      <c r="TGF37" s="1329"/>
      <c r="TGG37" s="1329"/>
      <c r="TGH37" s="1329"/>
      <c r="TGI37" s="1329"/>
      <c r="TGJ37" s="1329"/>
      <c r="TGK37" s="1329"/>
      <c r="TGL37" s="1329"/>
      <c r="TGM37" s="1329"/>
      <c r="TGN37" s="1329"/>
      <c r="TGO37" s="1329"/>
      <c r="TGP37" s="1329"/>
      <c r="TGQ37" s="1329"/>
      <c r="TGR37" s="1329"/>
      <c r="TGS37" s="1329"/>
      <c r="TGT37" s="1329"/>
      <c r="TGU37" s="1329"/>
      <c r="TGV37" s="1329"/>
      <c r="TGW37" s="1329"/>
      <c r="TGX37" s="1329"/>
      <c r="TGY37" s="1329"/>
      <c r="TGZ37" s="1329"/>
      <c r="THA37" s="1329"/>
      <c r="THB37" s="1329"/>
      <c r="THC37" s="1329"/>
      <c r="THD37" s="1329"/>
      <c r="THE37" s="1329"/>
      <c r="THF37" s="1329"/>
      <c r="THG37" s="1329"/>
      <c r="THH37" s="1329"/>
      <c r="THI37" s="1329"/>
      <c r="THJ37" s="1329"/>
      <c r="THK37" s="1329"/>
      <c r="THL37" s="1329"/>
      <c r="THM37" s="1329"/>
      <c r="THN37" s="1329"/>
      <c r="THO37" s="1329"/>
      <c r="THP37" s="1329"/>
      <c r="THQ37" s="1329"/>
      <c r="THR37" s="1329"/>
      <c r="THS37" s="1329"/>
      <c r="THT37" s="1329"/>
      <c r="THU37" s="1329"/>
      <c r="THV37" s="1329"/>
      <c r="THW37" s="1329"/>
      <c r="THX37" s="1329"/>
      <c r="THY37" s="1329"/>
      <c r="THZ37" s="1329"/>
      <c r="TIA37" s="1329"/>
      <c r="TIB37" s="1329"/>
      <c r="TIC37" s="1329"/>
      <c r="TID37" s="1329"/>
      <c r="TIE37" s="1329"/>
      <c r="TIF37" s="1329"/>
      <c r="TIG37" s="1329"/>
      <c r="TIH37" s="1329"/>
      <c r="TII37" s="1329"/>
      <c r="TIJ37" s="1329"/>
      <c r="TIK37" s="1329"/>
      <c r="TIL37" s="1329"/>
      <c r="TIM37" s="1329"/>
      <c r="TIN37" s="1329"/>
      <c r="TIO37" s="1329"/>
      <c r="TIP37" s="1329"/>
      <c r="TIQ37" s="1329"/>
      <c r="TIR37" s="1329"/>
      <c r="TIS37" s="1329"/>
      <c r="TIT37" s="1329"/>
      <c r="TIU37" s="1329"/>
      <c r="TIV37" s="1329"/>
      <c r="TIW37" s="1329"/>
      <c r="TIX37" s="1329"/>
      <c r="TIY37" s="1329"/>
      <c r="TIZ37" s="1329"/>
      <c r="TJA37" s="1329"/>
      <c r="TJB37" s="1329"/>
      <c r="TJC37" s="1329"/>
      <c r="TJD37" s="1329"/>
      <c r="TJE37" s="1329"/>
      <c r="TJF37" s="1329"/>
      <c r="TJG37" s="1329"/>
      <c r="TJH37" s="1329"/>
      <c r="TJI37" s="1329"/>
      <c r="TJJ37" s="1329"/>
      <c r="TJK37" s="1329"/>
      <c r="TJL37" s="1329"/>
      <c r="TJM37" s="1329"/>
      <c r="TJN37" s="1329"/>
      <c r="TJO37" s="1329"/>
      <c r="TJP37" s="1329"/>
      <c r="TJQ37" s="1329"/>
      <c r="TJR37" s="1329"/>
      <c r="TJS37" s="1329"/>
      <c r="TJT37" s="1329"/>
      <c r="TJU37" s="1329"/>
      <c r="TJV37" s="1329"/>
      <c r="TJW37" s="1329"/>
      <c r="TJX37" s="1329"/>
      <c r="TJY37" s="1329"/>
      <c r="TJZ37" s="1329"/>
      <c r="TKA37" s="1329"/>
      <c r="TKB37" s="1329"/>
      <c r="TKC37" s="1329"/>
      <c r="TKD37" s="1329"/>
      <c r="TKE37" s="1329"/>
      <c r="TKF37" s="1329"/>
      <c r="TKG37" s="1329"/>
      <c r="TKH37" s="1329"/>
      <c r="TKI37" s="1329"/>
      <c r="TKJ37" s="1329"/>
      <c r="TKK37" s="1329"/>
      <c r="TKL37" s="1329"/>
      <c r="TKM37" s="1329"/>
      <c r="TKN37" s="1329"/>
      <c r="TKO37" s="1329"/>
      <c r="TKP37" s="1329"/>
      <c r="TKQ37" s="1329"/>
      <c r="TKR37" s="1329"/>
      <c r="TKS37" s="1329"/>
      <c r="TKT37" s="1329"/>
      <c r="TKU37" s="1329"/>
      <c r="TKV37" s="1329"/>
      <c r="TKW37" s="1329"/>
      <c r="TKX37" s="1329"/>
      <c r="TKY37" s="1329"/>
      <c r="TKZ37" s="1329"/>
      <c r="TLA37" s="1329"/>
      <c r="TLB37" s="1329"/>
      <c r="TLC37" s="1329"/>
      <c r="TLD37" s="1329"/>
      <c r="TLE37" s="1329"/>
      <c r="TLF37" s="1329"/>
      <c r="TLG37" s="1329"/>
      <c r="TLH37" s="1329"/>
      <c r="TLI37" s="1329"/>
      <c r="TLJ37" s="1329"/>
      <c r="TLK37" s="1329"/>
      <c r="TLL37" s="1329"/>
      <c r="TLM37" s="1329"/>
      <c r="TLN37" s="1329"/>
      <c r="TLO37" s="1329"/>
      <c r="TLP37" s="1329"/>
      <c r="TLQ37" s="1329"/>
      <c r="TLR37" s="1329"/>
      <c r="TLS37" s="1329"/>
      <c r="TLT37" s="1329"/>
      <c r="TLU37" s="1329"/>
      <c r="TLV37" s="1329"/>
      <c r="TLW37" s="1329"/>
      <c r="TLX37" s="1329"/>
      <c r="TLY37" s="1329"/>
      <c r="TLZ37" s="1329"/>
      <c r="TMA37" s="1329"/>
      <c r="TMB37" s="1329"/>
      <c r="TMC37" s="1329"/>
      <c r="TMD37" s="1329"/>
      <c r="TME37" s="1329"/>
      <c r="TMF37" s="1329"/>
      <c r="TMG37" s="1329"/>
      <c r="TMH37" s="1329"/>
      <c r="TMI37" s="1329"/>
      <c r="TMJ37" s="1329"/>
      <c r="TMK37" s="1329"/>
      <c r="TML37" s="1329"/>
      <c r="TMM37" s="1329"/>
      <c r="TMN37" s="1329"/>
      <c r="TMO37" s="1329"/>
      <c r="TMP37" s="1329"/>
      <c r="TMQ37" s="1329"/>
      <c r="TMR37" s="1329"/>
      <c r="TMS37" s="1329"/>
      <c r="TMT37" s="1329"/>
      <c r="TMU37" s="1329"/>
      <c r="TMV37" s="1329"/>
      <c r="TMW37" s="1329"/>
      <c r="TMX37" s="1329"/>
      <c r="TMY37" s="1329"/>
      <c r="TMZ37" s="1329"/>
      <c r="TNA37" s="1329"/>
      <c r="TNB37" s="1329"/>
      <c r="TNC37" s="1329"/>
      <c r="TND37" s="1329"/>
      <c r="TNE37" s="1329"/>
      <c r="TNF37" s="1329"/>
      <c r="TNG37" s="1329"/>
      <c r="TNH37" s="1329"/>
      <c r="TNI37" s="1329"/>
      <c r="TNJ37" s="1329"/>
      <c r="TNK37" s="1329"/>
      <c r="TNL37" s="1329"/>
      <c r="TNM37" s="1329"/>
      <c r="TNN37" s="1329"/>
      <c r="TNO37" s="1329"/>
      <c r="TNP37" s="1329"/>
      <c r="TNQ37" s="1329"/>
      <c r="TNR37" s="1329"/>
      <c r="TNS37" s="1329"/>
      <c r="TNT37" s="1329"/>
      <c r="TNU37" s="1329"/>
      <c r="TNV37" s="1329"/>
      <c r="TNW37" s="1329"/>
      <c r="TNX37" s="1329"/>
      <c r="TNY37" s="1329"/>
      <c r="TNZ37" s="1329"/>
      <c r="TOA37" s="1329"/>
      <c r="TOB37" s="1329"/>
      <c r="TOC37" s="1329"/>
      <c r="TOD37" s="1329"/>
      <c r="TOE37" s="1329"/>
      <c r="TOF37" s="1329"/>
      <c r="TOG37" s="1329"/>
      <c r="TOH37" s="1329"/>
      <c r="TOI37" s="1329"/>
      <c r="TOJ37" s="1329"/>
      <c r="TOK37" s="1329"/>
      <c r="TOL37" s="1329"/>
      <c r="TOM37" s="1329"/>
      <c r="TON37" s="1329"/>
      <c r="TOO37" s="1329"/>
      <c r="TOP37" s="1329"/>
      <c r="TOQ37" s="1329"/>
      <c r="TOR37" s="1329"/>
      <c r="TOS37" s="1329"/>
      <c r="TOT37" s="1329"/>
      <c r="TOU37" s="1329"/>
      <c r="TOV37" s="1329"/>
      <c r="TOW37" s="1329"/>
      <c r="TOX37" s="1329"/>
      <c r="TOY37" s="1329"/>
      <c r="TOZ37" s="1329"/>
      <c r="TPA37" s="1329"/>
      <c r="TPB37" s="1329"/>
      <c r="TPC37" s="1329"/>
      <c r="TPD37" s="1329"/>
      <c r="TPE37" s="1329"/>
      <c r="TPF37" s="1329"/>
      <c r="TPG37" s="1329"/>
      <c r="TPH37" s="1329"/>
      <c r="TPI37" s="1329"/>
      <c r="TPJ37" s="1329"/>
      <c r="TPK37" s="1329"/>
      <c r="TPL37" s="1329"/>
      <c r="TPM37" s="1329"/>
      <c r="TPN37" s="1329"/>
      <c r="TPO37" s="1329"/>
      <c r="TPP37" s="1329"/>
      <c r="TPQ37" s="1329"/>
      <c r="TPR37" s="1329"/>
      <c r="TPS37" s="1329"/>
      <c r="TPT37" s="1329"/>
      <c r="TPU37" s="1329"/>
      <c r="TPV37" s="1329"/>
      <c r="TPW37" s="1329"/>
      <c r="TPX37" s="1329"/>
      <c r="TPY37" s="1329"/>
      <c r="TPZ37" s="1329"/>
      <c r="TQA37" s="1329"/>
      <c r="TQB37" s="1329"/>
      <c r="TQC37" s="1329"/>
      <c r="TQD37" s="1329"/>
      <c r="TQE37" s="1329"/>
      <c r="TQF37" s="1329"/>
      <c r="TQG37" s="1329"/>
      <c r="TQH37" s="1329"/>
      <c r="TQI37" s="1329"/>
      <c r="TQJ37" s="1329"/>
      <c r="TQK37" s="1329"/>
      <c r="TQL37" s="1329"/>
      <c r="TQM37" s="1329"/>
      <c r="TQN37" s="1329"/>
      <c r="TQO37" s="1329"/>
      <c r="TQP37" s="1329"/>
      <c r="TQQ37" s="1329"/>
      <c r="TQR37" s="1329"/>
      <c r="TQS37" s="1329"/>
      <c r="TQT37" s="1329"/>
      <c r="TQU37" s="1329"/>
      <c r="TQV37" s="1329"/>
      <c r="TQW37" s="1329"/>
      <c r="TQX37" s="1329"/>
      <c r="TQY37" s="1329"/>
      <c r="TQZ37" s="1329"/>
      <c r="TRA37" s="1329"/>
      <c r="TRB37" s="1329"/>
      <c r="TRC37" s="1329"/>
      <c r="TRD37" s="1329"/>
      <c r="TRE37" s="1329"/>
      <c r="TRF37" s="1329"/>
      <c r="TRG37" s="1329"/>
      <c r="TRH37" s="1329"/>
      <c r="TRI37" s="1329"/>
      <c r="TRJ37" s="1329"/>
      <c r="TRK37" s="1329"/>
      <c r="TRL37" s="1329"/>
      <c r="TRM37" s="1329"/>
      <c r="TRN37" s="1329"/>
      <c r="TRO37" s="1329"/>
      <c r="TRP37" s="1329"/>
      <c r="TRQ37" s="1329"/>
      <c r="TRR37" s="1329"/>
      <c r="TRS37" s="1329"/>
      <c r="TRT37" s="1329"/>
      <c r="TRU37" s="1329"/>
      <c r="TRV37" s="1329"/>
      <c r="TRW37" s="1329"/>
      <c r="TRX37" s="1329"/>
      <c r="TRY37" s="1329"/>
      <c r="TRZ37" s="1329"/>
      <c r="TSA37" s="1329"/>
      <c r="TSB37" s="1329"/>
      <c r="TSC37" s="1329"/>
      <c r="TSD37" s="1329"/>
      <c r="TSE37" s="1329"/>
      <c r="TSF37" s="1329"/>
      <c r="TSG37" s="1329"/>
      <c r="TSH37" s="1329"/>
      <c r="TSI37" s="1329"/>
      <c r="TSJ37" s="1329"/>
      <c r="TSK37" s="1329"/>
      <c r="TSL37" s="1329"/>
      <c r="TSM37" s="1329"/>
      <c r="TSN37" s="1329"/>
      <c r="TSO37" s="1329"/>
      <c r="TSP37" s="1329"/>
      <c r="TSQ37" s="1329"/>
      <c r="TSR37" s="1329"/>
      <c r="TSS37" s="1329"/>
      <c r="TST37" s="1329"/>
      <c r="TSU37" s="1329"/>
      <c r="TSV37" s="1329"/>
      <c r="TSW37" s="1329"/>
      <c r="TSX37" s="1329"/>
      <c r="TSY37" s="1329"/>
      <c r="TSZ37" s="1329"/>
      <c r="TTA37" s="1329"/>
      <c r="TTB37" s="1329"/>
      <c r="TTC37" s="1329"/>
      <c r="TTD37" s="1329"/>
      <c r="TTE37" s="1329"/>
      <c r="TTF37" s="1329"/>
      <c r="TTG37" s="1329"/>
      <c r="TTH37" s="1329"/>
      <c r="TTI37" s="1329"/>
      <c r="TTJ37" s="1329"/>
      <c r="TTK37" s="1329"/>
      <c r="TTL37" s="1329"/>
      <c r="TTM37" s="1329"/>
      <c r="TTN37" s="1329"/>
      <c r="TTO37" s="1329"/>
      <c r="TTP37" s="1329"/>
      <c r="TTQ37" s="1329"/>
      <c r="TTR37" s="1329"/>
      <c r="TTS37" s="1329"/>
      <c r="TTT37" s="1329"/>
      <c r="TTU37" s="1329"/>
      <c r="TTV37" s="1329"/>
      <c r="TTW37" s="1329"/>
      <c r="TTX37" s="1329"/>
      <c r="TTY37" s="1329"/>
      <c r="TTZ37" s="1329"/>
      <c r="TUA37" s="1329"/>
      <c r="TUB37" s="1329"/>
      <c r="TUC37" s="1329"/>
      <c r="TUD37" s="1329"/>
      <c r="TUE37" s="1329"/>
      <c r="TUF37" s="1329"/>
      <c r="TUG37" s="1329"/>
      <c r="TUH37" s="1329"/>
      <c r="TUI37" s="1329"/>
      <c r="TUJ37" s="1329"/>
      <c r="TUK37" s="1329"/>
      <c r="TUL37" s="1329"/>
      <c r="TUM37" s="1329"/>
      <c r="TUN37" s="1329"/>
      <c r="TUO37" s="1329"/>
      <c r="TUP37" s="1329"/>
      <c r="TUQ37" s="1329"/>
      <c r="TUR37" s="1329"/>
      <c r="TUS37" s="1329"/>
      <c r="TUT37" s="1329"/>
      <c r="TUU37" s="1329"/>
      <c r="TUV37" s="1329"/>
      <c r="TUW37" s="1329"/>
      <c r="TUX37" s="1329"/>
      <c r="TUY37" s="1329"/>
      <c r="TUZ37" s="1329"/>
      <c r="TVA37" s="1329"/>
      <c r="TVB37" s="1329"/>
      <c r="TVC37" s="1329"/>
      <c r="TVD37" s="1329"/>
      <c r="TVE37" s="1329"/>
      <c r="TVF37" s="1329"/>
      <c r="TVG37" s="1329"/>
      <c r="TVH37" s="1329"/>
      <c r="TVI37" s="1329"/>
      <c r="TVJ37" s="1329"/>
      <c r="TVK37" s="1329"/>
      <c r="TVL37" s="1329"/>
      <c r="TVM37" s="1329"/>
      <c r="TVN37" s="1329"/>
      <c r="TVO37" s="1329"/>
      <c r="TVP37" s="1329"/>
      <c r="TVQ37" s="1329"/>
      <c r="TVR37" s="1329"/>
      <c r="TVS37" s="1329"/>
      <c r="TVT37" s="1329"/>
      <c r="TVU37" s="1329"/>
      <c r="TVV37" s="1329"/>
      <c r="TVW37" s="1329"/>
      <c r="TVX37" s="1329"/>
      <c r="TVY37" s="1329"/>
      <c r="TVZ37" s="1329"/>
      <c r="TWA37" s="1329"/>
      <c r="TWB37" s="1329"/>
      <c r="TWC37" s="1329"/>
      <c r="TWD37" s="1329"/>
      <c r="TWE37" s="1329"/>
      <c r="TWF37" s="1329"/>
      <c r="TWG37" s="1329"/>
      <c r="TWH37" s="1329"/>
      <c r="TWI37" s="1329"/>
      <c r="TWJ37" s="1329"/>
      <c r="TWK37" s="1329"/>
      <c r="TWL37" s="1329"/>
      <c r="TWM37" s="1329"/>
      <c r="TWN37" s="1329"/>
      <c r="TWO37" s="1329"/>
      <c r="TWP37" s="1329"/>
      <c r="TWQ37" s="1329"/>
      <c r="TWR37" s="1329"/>
      <c r="TWS37" s="1329"/>
      <c r="TWT37" s="1329"/>
      <c r="TWU37" s="1329"/>
      <c r="TWV37" s="1329"/>
      <c r="TWW37" s="1329"/>
      <c r="TWX37" s="1329"/>
      <c r="TWY37" s="1329"/>
      <c r="TWZ37" s="1329"/>
      <c r="TXA37" s="1329"/>
      <c r="TXB37" s="1329"/>
      <c r="TXC37" s="1329"/>
      <c r="TXD37" s="1329"/>
      <c r="TXE37" s="1329"/>
      <c r="TXF37" s="1329"/>
      <c r="TXG37" s="1329"/>
      <c r="TXH37" s="1329"/>
      <c r="TXI37" s="1329"/>
      <c r="TXJ37" s="1329"/>
      <c r="TXK37" s="1329"/>
      <c r="TXL37" s="1329"/>
      <c r="TXM37" s="1329"/>
      <c r="TXN37" s="1329"/>
      <c r="TXO37" s="1329"/>
      <c r="TXP37" s="1329"/>
      <c r="TXQ37" s="1329"/>
      <c r="TXR37" s="1329"/>
      <c r="TXS37" s="1329"/>
      <c r="TXT37" s="1329"/>
      <c r="TXU37" s="1329"/>
      <c r="TXV37" s="1329"/>
      <c r="TXW37" s="1329"/>
      <c r="TXX37" s="1329"/>
      <c r="TXY37" s="1329"/>
      <c r="TXZ37" s="1329"/>
      <c r="TYA37" s="1329"/>
      <c r="TYB37" s="1329"/>
      <c r="TYC37" s="1329"/>
      <c r="TYD37" s="1329"/>
      <c r="TYE37" s="1329"/>
      <c r="TYF37" s="1329"/>
      <c r="TYG37" s="1329"/>
      <c r="TYH37" s="1329"/>
      <c r="TYI37" s="1329"/>
      <c r="TYJ37" s="1329"/>
      <c r="TYK37" s="1329"/>
      <c r="TYL37" s="1329"/>
      <c r="TYM37" s="1329"/>
      <c r="TYN37" s="1329"/>
      <c r="TYO37" s="1329"/>
      <c r="TYP37" s="1329"/>
      <c r="TYQ37" s="1329"/>
      <c r="TYR37" s="1329"/>
      <c r="TYS37" s="1329"/>
      <c r="TYT37" s="1329"/>
      <c r="TYU37" s="1329"/>
      <c r="TYV37" s="1329"/>
      <c r="TYW37" s="1329"/>
      <c r="TYX37" s="1329"/>
      <c r="TYY37" s="1329"/>
      <c r="TYZ37" s="1329"/>
      <c r="TZA37" s="1329"/>
      <c r="TZB37" s="1329"/>
      <c r="TZC37" s="1329"/>
      <c r="TZD37" s="1329"/>
      <c r="TZE37" s="1329"/>
      <c r="TZF37" s="1329"/>
      <c r="TZG37" s="1329"/>
      <c r="TZH37" s="1329"/>
      <c r="TZI37" s="1329"/>
      <c r="TZJ37" s="1329"/>
      <c r="TZK37" s="1329"/>
      <c r="TZL37" s="1329"/>
      <c r="TZM37" s="1329"/>
      <c r="TZN37" s="1329"/>
      <c r="TZO37" s="1329"/>
      <c r="TZP37" s="1329"/>
      <c r="TZQ37" s="1329"/>
      <c r="TZR37" s="1329"/>
      <c r="TZS37" s="1329"/>
      <c r="TZT37" s="1329"/>
      <c r="TZU37" s="1329"/>
      <c r="TZV37" s="1329"/>
      <c r="TZW37" s="1329"/>
      <c r="TZX37" s="1329"/>
      <c r="TZY37" s="1329"/>
      <c r="TZZ37" s="1329"/>
      <c r="UAA37" s="1329"/>
      <c r="UAB37" s="1329"/>
      <c r="UAC37" s="1329"/>
      <c r="UAD37" s="1329"/>
      <c r="UAE37" s="1329"/>
      <c r="UAF37" s="1329"/>
      <c r="UAG37" s="1329"/>
      <c r="UAH37" s="1329"/>
      <c r="UAI37" s="1329"/>
      <c r="UAJ37" s="1329"/>
      <c r="UAK37" s="1329"/>
      <c r="UAL37" s="1329"/>
      <c r="UAM37" s="1329"/>
      <c r="UAN37" s="1329"/>
      <c r="UAO37" s="1329"/>
      <c r="UAP37" s="1329"/>
      <c r="UAQ37" s="1329"/>
      <c r="UAR37" s="1329"/>
      <c r="UAS37" s="1329"/>
      <c r="UAT37" s="1329"/>
      <c r="UAU37" s="1329"/>
      <c r="UAV37" s="1329"/>
      <c r="UAW37" s="1329"/>
      <c r="UAX37" s="1329"/>
      <c r="UAY37" s="1329"/>
      <c r="UAZ37" s="1329"/>
      <c r="UBA37" s="1329"/>
      <c r="UBB37" s="1329"/>
      <c r="UBC37" s="1329"/>
      <c r="UBD37" s="1329"/>
      <c r="UBE37" s="1329"/>
      <c r="UBF37" s="1329"/>
      <c r="UBG37" s="1329"/>
      <c r="UBH37" s="1329"/>
      <c r="UBI37" s="1329"/>
      <c r="UBJ37" s="1329"/>
      <c r="UBK37" s="1329"/>
      <c r="UBL37" s="1329"/>
      <c r="UBM37" s="1329"/>
      <c r="UBN37" s="1329"/>
      <c r="UBO37" s="1329"/>
      <c r="UBP37" s="1329"/>
      <c r="UBQ37" s="1329"/>
      <c r="UBR37" s="1329"/>
      <c r="UBS37" s="1329"/>
      <c r="UBT37" s="1329"/>
      <c r="UBU37" s="1329"/>
      <c r="UBV37" s="1329"/>
      <c r="UBW37" s="1329"/>
      <c r="UBX37" s="1329"/>
      <c r="UBY37" s="1329"/>
      <c r="UBZ37" s="1329"/>
      <c r="UCA37" s="1329"/>
      <c r="UCB37" s="1329"/>
      <c r="UCC37" s="1329"/>
      <c r="UCD37" s="1329"/>
      <c r="UCE37" s="1329"/>
      <c r="UCF37" s="1329"/>
      <c r="UCG37" s="1329"/>
      <c r="UCH37" s="1329"/>
      <c r="UCI37" s="1329"/>
      <c r="UCJ37" s="1329"/>
      <c r="UCK37" s="1329"/>
      <c r="UCL37" s="1329"/>
      <c r="UCM37" s="1329"/>
      <c r="UCN37" s="1329"/>
      <c r="UCO37" s="1329"/>
      <c r="UCP37" s="1329"/>
      <c r="UCQ37" s="1329"/>
      <c r="UCR37" s="1329"/>
      <c r="UCS37" s="1329"/>
      <c r="UCT37" s="1329"/>
      <c r="UCU37" s="1329"/>
      <c r="UCV37" s="1329"/>
      <c r="UCW37" s="1329"/>
      <c r="UCX37" s="1329"/>
      <c r="UCY37" s="1329"/>
      <c r="UCZ37" s="1329"/>
      <c r="UDA37" s="1329"/>
      <c r="UDB37" s="1329"/>
      <c r="UDC37" s="1329"/>
      <c r="UDD37" s="1329"/>
      <c r="UDE37" s="1329"/>
      <c r="UDF37" s="1329"/>
      <c r="UDG37" s="1329"/>
      <c r="UDH37" s="1329"/>
      <c r="UDI37" s="1329"/>
      <c r="UDJ37" s="1329"/>
      <c r="UDK37" s="1329"/>
      <c r="UDL37" s="1329"/>
      <c r="UDM37" s="1329"/>
      <c r="UDN37" s="1329"/>
      <c r="UDO37" s="1329"/>
      <c r="UDP37" s="1329"/>
      <c r="UDQ37" s="1329"/>
      <c r="UDR37" s="1329"/>
      <c r="UDS37" s="1329"/>
      <c r="UDT37" s="1329"/>
      <c r="UDU37" s="1329"/>
      <c r="UDV37" s="1329"/>
      <c r="UDW37" s="1329"/>
      <c r="UDX37" s="1329"/>
      <c r="UDY37" s="1329"/>
      <c r="UDZ37" s="1329"/>
      <c r="UEA37" s="1329"/>
      <c r="UEB37" s="1329"/>
      <c r="UEC37" s="1329"/>
      <c r="UED37" s="1329"/>
      <c r="UEE37" s="1329"/>
      <c r="UEF37" s="1329"/>
      <c r="UEG37" s="1329"/>
      <c r="UEH37" s="1329"/>
      <c r="UEI37" s="1329"/>
      <c r="UEJ37" s="1329"/>
      <c r="UEK37" s="1329"/>
      <c r="UEL37" s="1329"/>
      <c r="UEM37" s="1329"/>
      <c r="UEN37" s="1329"/>
      <c r="UEO37" s="1329"/>
      <c r="UEP37" s="1329"/>
      <c r="UEQ37" s="1329"/>
      <c r="UER37" s="1329"/>
      <c r="UES37" s="1329"/>
      <c r="UET37" s="1329"/>
      <c r="UEU37" s="1329"/>
      <c r="UEV37" s="1329"/>
      <c r="UEW37" s="1329"/>
      <c r="UEX37" s="1329"/>
      <c r="UEY37" s="1329"/>
      <c r="UEZ37" s="1329"/>
      <c r="UFA37" s="1329"/>
      <c r="UFB37" s="1329"/>
      <c r="UFC37" s="1329"/>
      <c r="UFD37" s="1329"/>
      <c r="UFE37" s="1329"/>
      <c r="UFF37" s="1329"/>
      <c r="UFG37" s="1329"/>
      <c r="UFH37" s="1329"/>
      <c r="UFI37" s="1329"/>
      <c r="UFJ37" s="1329"/>
      <c r="UFK37" s="1329"/>
      <c r="UFL37" s="1329"/>
      <c r="UFM37" s="1329"/>
      <c r="UFN37" s="1329"/>
      <c r="UFO37" s="1329"/>
      <c r="UFP37" s="1329"/>
      <c r="UFQ37" s="1329"/>
      <c r="UFR37" s="1329"/>
      <c r="UFS37" s="1329"/>
      <c r="UFT37" s="1329"/>
      <c r="UFU37" s="1329"/>
      <c r="UFV37" s="1329"/>
      <c r="UFW37" s="1329"/>
      <c r="UFX37" s="1329"/>
      <c r="UFY37" s="1329"/>
      <c r="UFZ37" s="1329"/>
      <c r="UGA37" s="1329"/>
      <c r="UGB37" s="1329"/>
      <c r="UGC37" s="1329"/>
      <c r="UGD37" s="1329"/>
      <c r="UGE37" s="1329"/>
      <c r="UGF37" s="1329"/>
      <c r="UGG37" s="1329"/>
      <c r="UGH37" s="1329"/>
      <c r="UGI37" s="1329"/>
      <c r="UGJ37" s="1329"/>
      <c r="UGK37" s="1329"/>
      <c r="UGL37" s="1329"/>
      <c r="UGM37" s="1329"/>
      <c r="UGN37" s="1329"/>
      <c r="UGO37" s="1329"/>
      <c r="UGP37" s="1329"/>
      <c r="UGQ37" s="1329"/>
      <c r="UGR37" s="1329"/>
      <c r="UGS37" s="1329"/>
      <c r="UGT37" s="1329"/>
      <c r="UGU37" s="1329"/>
      <c r="UGV37" s="1329"/>
      <c r="UGW37" s="1329"/>
      <c r="UGX37" s="1329"/>
      <c r="UGY37" s="1329"/>
      <c r="UGZ37" s="1329"/>
      <c r="UHA37" s="1329"/>
      <c r="UHB37" s="1329"/>
      <c r="UHC37" s="1329"/>
      <c r="UHD37" s="1329"/>
      <c r="UHE37" s="1329"/>
      <c r="UHF37" s="1329"/>
      <c r="UHG37" s="1329"/>
      <c r="UHH37" s="1329"/>
      <c r="UHI37" s="1329"/>
      <c r="UHJ37" s="1329"/>
      <c r="UHK37" s="1329"/>
      <c r="UHL37" s="1329"/>
      <c r="UHM37" s="1329"/>
      <c r="UHN37" s="1329"/>
      <c r="UHO37" s="1329"/>
      <c r="UHP37" s="1329"/>
      <c r="UHQ37" s="1329"/>
      <c r="UHR37" s="1329"/>
      <c r="UHS37" s="1329"/>
      <c r="UHT37" s="1329"/>
      <c r="UHU37" s="1329"/>
      <c r="UHV37" s="1329"/>
      <c r="UHW37" s="1329"/>
      <c r="UHX37" s="1329"/>
      <c r="UHY37" s="1329"/>
      <c r="UHZ37" s="1329"/>
      <c r="UIA37" s="1329"/>
      <c r="UIB37" s="1329"/>
      <c r="UIC37" s="1329"/>
      <c r="UID37" s="1329"/>
      <c r="UIE37" s="1329"/>
      <c r="UIF37" s="1329"/>
      <c r="UIG37" s="1329"/>
      <c r="UIH37" s="1329"/>
      <c r="UII37" s="1329"/>
      <c r="UIJ37" s="1329"/>
      <c r="UIK37" s="1329"/>
      <c r="UIL37" s="1329"/>
      <c r="UIM37" s="1329"/>
      <c r="UIN37" s="1329"/>
      <c r="UIO37" s="1329"/>
      <c r="UIP37" s="1329"/>
      <c r="UIQ37" s="1329"/>
      <c r="UIR37" s="1329"/>
      <c r="UIS37" s="1329"/>
      <c r="UIT37" s="1329"/>
      <c r="UIU37" s="1329"/>
      <c r="UIV37" s="1329"/>
      <c r="UIW37" s="1329"/>
      <c r="UIX37" s="1329"/>
      <c r="UIY37" s="1329"/>
      <c r="UIZ37" s="1329"/>
      <c r="UJA37" s="1329"/>
      <c r="UJB37" s="1329"/>
      <c r="UJC37" s="1329"/>
      <c r="UJD37" s="1329"/>
      <c r="UJE37" s="1329"/>
      <c r="UJF37" s="1329"/>
      <c r="UJG37" s="1329"/>
      <c r="UJH37" s="1329"/>
      <c r="UJI37" s="1329"/>
      <c r="UJJ37" s="1329"/>
      <c r="UJK37" s="1329"/>
      <c r="UJL37" s="1329"/>
      <c r="UJM37" s="1329"/>
      <c r="UJN37" s="1329"/>
      <c r="UJO37" s="1329"/>
      <c r="UJP37" s="1329"/>
      <c r="UJQ37" s="1329"/>
      <c r="UJR37" s="1329"/>
      <c r="UJS37" s="1329"/>
      <c r="UJT37" s="1329"/>
      <c r="UJU37" s="1329"/>
      <c r="UJV37" s="1329"/>
      <c r="UJW37" s="1329"/>
      <c r="UJX37" s="1329"/>
      <c r="UJY37" s="1329"/>
      <c r="UJZ37" s="1329"/>
      <c r="UKA37" s="1329"/>
      <c r="UKB37" s="1329"/>
      <c r="UKC37" s="1329"/>
      <c r="UKD37" s="1329"/>
      <c r="UKE37" s="1329"/>
      <c r="UKF37" s="1329"/>
      <c r="UKG37" s="1329"/>
      <c r="UKH37" s="1329"/>
      <c r="UKI37" s="1329"/>
      <c r="UKJ37" s="1329"/>
      <c r="UKK37" s="1329"/>
      <c r="UKL37" s="1329"/>
      <c r="UKM37" s="1329"/>
      <c r="UKN37" s="1329"/>
      <c r="UKO37" s="1329"/>
      <c r="UKP37" s="1329"/>
      <c r="UKQ37" s="1329"/>
      <c r="UKR37" s="1329"/>
      <c r="UKS37" s="1329"/>
      <c r="UKT37" s="1329"/>
      <c r="UKU37" s="1329"/>
      <c r="UKV37" s="1329"/>
      <c r="UKW37" s="1329"/>
      <c r="UKX37" s="1329"/>
      <c r="UKY37" s="1329"/>
      <c r="UKZ37" s="1329"/>
      <c r="ULA37" s="1329"/>
      <c r="ULB37" s="1329"/>
      <c r="ULC37" s="1329"/>
      <c r="ULD37" s="1329"/>
      <c r="ULE37" s="1329"/>
      <c r="ULF37" s="1329"/>
      <c r="ULG37" s="1329"/>
      <c r="ULH37" s="1329"/>
      <c r="ULI37" s="1329"/>
      <c r="ULJ37" s="1329"/>
      <c r="ULK37" s="1329"/>
      <c r="ULL37" s="1329"/>
      <c r="ULM37" s="1329"/>
      <c r="ULN37" s="1329"/>
      <c r="ULO37" s="1329"/>
      <c r="ULP37" s="1329"/>
      <c r="ULQ37" s="1329"/>
      <c r="ULR37" s="1329"/>
      <c r="ULS37" s="1329"/>
      <c r="ULT37" s="1329"/>
      <c r="ULU37" s="1329"/>
      <c r="ULV37" s="1329"/>
      <c r="ULW37" s="1329"/>
      <c r="ULX37" s="1329"/>
      <c r="ULY37" s="1329"/>
      <c r="ULZ37" s="1329"/>
      <c r="UMA37" s="1329"/>
      <c r="UMB37" s="1329"/>
      <c r="UMC37" s="1329"/>
      <c r="UMD37" s="1329"/>
      <c r="UME37" s="1329"/>
      <c r="UMF37" s="1329"/>
      <c r="UMG37" s="1329"/>
      <c r="UMH37" s="1329"/>
      <c r="UMI37" s="1329"/>
      <c r="UMJ37" s="1329"/>
      <c r="UMK37" s="1329"/>
      <c r="UML37" s="1329"/>
      <c r="UMM37" s="1329"/>
      <c r="UMN37" s="1329"/>
      <c r="UMO37" s="1329"/>
      <c r="UMP37" s="1329"/>
      <c r="UMQ37" s="1329"/>
      <c r="UMR37" s="1329"/>
      <c r="UMS37" s="1329"/>
      <c r="UMT37" s="1329"/>
      <c r="UMU37" s="1329"/>
      <c r="UMV37" s="1329"/>
      <c r="UMW37" s="1329"/>
      <c r="UMX37" s="1329"/>
      <c r="UMY37" s="1329"/>
      <c r="UMZ37" s="1329"/>
      <c r="UNA37" s="1329"/>
      <c r="UNB37" s="1329"/>
      <c r="UNC37" s="1329"/>
      <c r="UND37" s="1329"/>
      <c r="UNE37" s="1329"/>
      <c r="UNF37" s="1329"/>
      <c r="UNG37" s="1329"/>
      <c r="UNH37" s="1329"/>
      <c r="UNI37" s="1329"/>
      <c r="UNJ37" s="1329"/>
      <c r="UNK37" s="1329"/>
      <c r="UNL37" s="1329"/>
      <c r="UNM37" s="1329"/>
      <c r="UNN37" s="1329"/>
      <c r="UNO37" s="1329"/>
      <c r="UNP37" s="1329"/>
      <c r="UNQ37" s="1329"/>
      <c r="UNR37" s="1329"/>
      <c r="UNS37" s="1329"/>
      <c r="UNT37" s="1329"/>
      <c r="UNU37" s="1329"/>
      <c r="UNV37" s="1329"/>
      <c r="UNW37" s="1329"/>
      <c r="UNX37" s="1329"/>
      <c r="UNY37" s="1329"/>
      <c r="UNZ37" s="1329"/>
      <c r="UOA37" s="1329"/>
      <c r="UOB37" s="1329"/>
      <c r="UOC37" s="1329"/>
      <c r="UOD37" s="1329"/>
      <c r="UOE37" s="1329"/>
      <c r="UOF37" s="1329"/>
      <c r="UOG37" s="1329"/>
      <c r="UOH37" s="1329"/>
      <c r="UOI37" s="1329"/>
      <c r="UOJ37" s="1329"/>
      <c r="UOK37" s="1329"/>
      <c r="UOL37" s="1329"/>
      <c r="UOM37" s="1329"/>
      <c r="UON37" s="1329"/>
      <c r="UOO37" s="1329"/>
      <c r="UOP37" s="1329"/>
      <c r="UOQ37" s="1329"/>
      <c r="UOR37" s="1329"/>
      <c r="UOS37" s="1329"/>
      <c r="UOT37" s="1329"/>
      <c r="UOU37" s="1329"/>
      <c r="UOV37" s="1329"/>
      <c r="UOW37" s="1329"/>
      <c r="UOX37" s="1329"/>
      <c r="UOY37" s="1329"/>
      <c r="UOZ37" s="1329"/>
      <c r="UPA37" s="1329"/>
      <c r="UPB37" s="1329"/>
      <c r="UPC37" s="1329"/>
      <c r="UPD37" s="1329"/>
      <c r="UPE37" s="1329"/>
      <c r="UPF37" s="1329"/>
      <c r="UPG37" s="1329"/>
      <c r="UPH37" s="1329"/>
      <c r="UPI37" s="1329"/>
      <c r="UPJ37" s="1329"/>
      <c r="UPK37" s="1329"/>
      <c r="UPL37" s="1329"/>
      <c r="UPM37" s="1329"/>
      <c r="UPN37" s="1329"/>
      <c r="UPO37" s="1329"/>
      <c r="UPP37" s="1329"/>
      <c r="UPQ37" s="1329"/>
      <c r="UPR37" s="1329"/>
      <c r="UPS37" s="1329"/>
      <c r="UPT37" s="1329"/>
      <c r="UPU37" s="1329"/>
      <c r="UPV37" s="1329"/>
      <c r="UPW37" s="1329"/>
      <c r="UPX37" s="1329"/>
      <c r="UPY37" s="1329"/>
      <c r="UPZ37" s="1329"/>
      <c r="UQA37" s="1329"/>
      <c r="UQB37" s="1329"/>
      <c r="UQC37" s="1329"/>
      <c r="UQD37" s="1329"/>
      <c r="UQE37" s="1329"/>
      <c r="UQF37" s="1329"/>
      <c r="UQG37" s="1329"/>
      <c r="UQH37" s="1329"/>
      <c r="UQI37" s="1329"/>
      <c r="UQJ37" s="1329"/>
      <c r="UQK37" s="1329"/>
      <c r="UQL37" s="1329"/>
      <c r="UQM37" s="1329"/>
      <c r="UQN37" s="1329"/>
      <c r="UQO37" s="1329"/>
      <c r="UQP37" s="1329"/>
      <c r="UQQ37" s="1329"/>
      <c r="UQR37" s="1329"/>
      <c r="UQS37" s="1329"/>
      <c r="UQT37" s="1329"/>
      <c r="UQU37" s="1329"/>
      <c r="UQV37" s="1329"/>
      <c r="UQW37" s="1329"/>
      <c r="UQX37" s="1329"/>
      <c r="UQY37" s="1329"/>
      <c r="UQZ37" s="1329"/>
      <c r="URA37" s="1329"/>
      <c r="URB37" s="1329"/>
      <c r="URC37" s="1329"/>
      <c r="URD37" s="1329"/>
      <c r="URE37" s="1329"/>
      <c r="URF37" s="1329"/>
      <c r="URG37" s="1329"/>
      <c r="URH37" s="1329"/>
      <c r="URI37" s="1329"/>
      <c r="URJ37" s="1329"/>
      <c r="URK37" s="1329"/>
      <c r="URL37" s="1329"/>
      <c r="URM37" s="1329"/>
      <c r="URN37" s="1329"/>
      <c r="URO37" s="1329"/>
      <c r="URP37" s="1329"/>
      <c r="URQ37" s="1329"/>
      <c r="URR37" s="1329"/>
      <c r="URS37" s="1329"/>
      <c r="URT37" s="1329"/>
      <c r="URU37" s="1329"/>
      <c r="URV37" s="1329"/>
      <c r="URW37" s="1329"/>
      <c r="URX37" s="1329"/>
      <c r="URY37" s="1329"/>
      <c r="URZ37" s="1329"/>
      <c r="USA37" s="1329"/>
      <c r="USB37" s="1329"/>
      <c r="USC37" s="1329"/>
      <c r="USD37" s="1329"/>
      <c r="USE37" s="1329"/>
      <c r="USF37" s="1329"/>
      <c r="USG37" s="1329"/>
      <c r="USH37" s="1329"/>
      <c r="USI37" s="1329"/>
      <c r="USJ37" s="1329"/>
      <c r="USK37" s="1329"/>
      <c r="USL37" s="1329"/>
      <c r="USM37" s="1329"/>
      <c r="USN37" s="1329"/>
      <c r="USO37" s="1329"/>
      <c r="USP37" s="1329"/>
      <c r="USQ37" s="1329"/>
      <c r="USR37" s="1329"/>
      <c r="USS37" s="1329"/>
      <c r="UST37" s="1329"/>
      <c r="USU37" s="1329"/>
      <c r="USV37" s="1329"/>
      <c r="USW37" s="1329"/>
      <c r="USX37" s="1329"/>
      <c r="USY37" s="1329"/>
      <c r="USZ37" s="1329"/>
      <c r="UTA37" s="1329"/>
      <c r="UTB37" s="1329"/>
      <c r="UTC37" s="1329"/>
      <c r="UTD37" s="1329"/>
      <c r="UTE37" s="1329"/>
      <c r="UTF37" s="1329"/>
      <c r="UTG37" s="1329"/>
      <c r="UTH37" s="1329"/>
      <c r="UTI37" s="1329"/>
      <c r="UTJ37" s="1329"/>
      <c r="UTK37" s="1329"/>
      <c r="UTL37" s="1329"/>
      <c r="UTM37" s="1329"/>
      <c r="UTN37" s="1329"/>
      <c r="UTO37" s="1329"/>
      <c r="UTP37" s="1329"/>
      <c r="UTQ37" s="1329"/>
      <c r="UTR37" s="1329"/>
      <c r="UTS37" s="1329"/>
      <c r="UTT37" s="1329"/>
      <c r="UTU37" s="1329"/>
      <c r="UTV37" s="1329"/>
      <c r="UTW37" s="1329"/>
      <c r="UTX37" s="1329"/>
      <c r="UTY37" s="1329"/>
      <c r="UTZ37" s="1329"/>
      <c r="UUA37" s="1329"/>
      <c r="UUB37" s="1329"/>
      <c r="UUC37" s="1329"/>
      <c r="UUD37" s="1329"/>
      <c r="UUE37" s="1329"/>
      <c r="UUF37" s="1329"/>
      <c r="UUG37" s="1329"/>
      <c r="UUH37" s="1329"/>
      <c r="UUI37" s="1329"/>
      <c r="UUJ37" s="1329"/>
      <c r="UUK37" s="1329"/>
      <c r="UUL37" s="1329"/>
      <c r="UUM37" s="1329"/>
      <c r="UUN37" s="1329"/>
      <c r="UUO37" s="1329"/>
      <c r="UUP37" s="1329"/>
      <c r="UUQ37" s="1329"/>
      <c r="UUR37" s="1329"/>
      <c r="UUS37" s="1329"/>
      <c r="UUT37" s="1329"/>
      <c r="UUU37" s="1329"/>
      <c r="UUV37" s="1329"/>
      <c r="UUW37" s="1329"/>
      <c r="UUX37" s="1329"/>
      <c r="UUY37" s="1329"/>
      <c r="UUZ37" s="1329"/>
      <c r="UVA37" s="1329"/>
      <c r="UVB37" s="1329"/>
      <c r="UVC37" s="1329"/>
      <c r="UVD37" s="1329"/>
      <c r="UVE37" s="1329"/>
      <c r="UVF37" s="1329"/>
      <c r="UVG37" s="1329"/>
      <c r="UVH37" s="1329"/>
      <c r="UVI37" s="1329"/>
      <c r="UVJ37" s="1329"/>
      <c r="UVK37" s="1329"/>
      <c r="UVL37" s="1329"/>
      <c r="UVM37" s="1329"/>
      <c r="UVN37" s="1329"/>
      <c r="UVO37" s="1329"/>
      <c r="UVP37" s="1329"/>
      <c r="UVQ37" s="1329"/>
      <c r="UVR37" s="1329"/>
      <c r="UVS37" s="1329"/>
      <c r="UVT37" s="1329"/>
      <c r="UVU37" s="1329"/>
      <c r="UVV37" s="1329"/>
      <c r="UVW37" s="1329"/>
      <c r="UVX37" s="1329"/>
      <c r="UVY37" s="1329"/>
      <c r="UVZ37" s="1329"/>
      <c r="UWA37" s="1329"/>
      <c r="UWB37" s="1329"/>
      <c r="UWC37" s="1329"/>
      <c r="UWD37" s="1329"/>
      <c r="UWE37" s="1329"/>
      <c r="UWF37" s="1329"/>
      <c r="UWG37" s="1329"/>
      <c r="UWH37" s="1329"/>
      <c r="UWI37" s="1329"/>
      <c r="UWJ37" s="1329"/>
      <c r="UWK37" s="1329"/>
      <c r="UWL37" s="1329"/>
      <c r="UWM37" s="1329"/>
      <c r="UWN37" s="1329"/>
      <c r="UWO37" s="1329"/>
      <c r="UWP37" s="1329"/>
      <c r="UWQ37" s="1329"/>
      <c r="UWR37" s="1329"/>
      <c r="UWS37" s="1329"/>
      <c r="UWT37" s="1329"/>
      <c r="UWU37" s="1329"/>
      <c r="UWV37" s="1329"/>
      <c r="UWW37" s="1329"/>
      <c r="UWX37" s="1329"/>
      <c r="UWY37" s="1329"/>
      <c r="UWZ37" s="1329"/>
      <c r="UXA37" s="1329"/>
      <c r="UXB37" s="1329"/>
      <c r="UXC37" s="1329"/>
      <c r="UXD37" s="1329"/>
      <c r="UXE37" s="1329"/>
      <c r="UXF37" s="1329"/>
      <c r="UXG37" s="1329"/>
      <c r="UXH37" s="1329"/>
      <c r="UXI37" s="1329"/>
      <c r="UXJ37" s="1329"/>
      <c r="UXK37" s="1329"/>
      <c r="UXL37" s="1329"/>
      <c r="UXM37" s="1329"/>
      <c r="UXN37" s="1329"/>
      <c r="UXO37" s="1329"/>
      <c r="UXP37" s="1329"/>
      <c r="UXQ37" s="1329"/>
      <c r="UXR37" s="1329"/>
      <c r="UXS37" s="1329"/>
      <c r="UXT37" s="1329"/>
      <c r="UXU37" s="1329"/>
      <c r="UXV37" s="1329"/>
      <c r="UXW37" s="1329"/>
      <c r="UXX37" s="1329"/>
      <c r="UXY37" s="1329"/>
      <c r="UXZ37" s="1329"/>
      <c r="UYA37" s="1329"/>
      <c r="UYB37" s="1329"/>
      <c r="UYC37" s="1329"/>
      <c r="UYD37" s="1329"/>
      <c r="UYE37" s="1329"/>
      <c r="UYF37" s="1329"/>
      <c r="UYG37" s="1329"/>
      <c r="UYH37" s="1329"/>
      <c r="UYI37" s="1329"/>
      <c r="UYJ37" s="1329"/>
      <c r="UYK37" s="1329"/>
      <c r="UYL37" s="1329"/>
      <c r="UYM37" s="1329"/>
      <c r="UYN37" s="1329"/>
      <c r="UYO37" s="1329"/>
      <c r="UYP37" s="1329"/>
      <c r="UYQ37" s="1329"/>
      <c r="UYR37" s="1329"/>
      <c r="UYS37" s="1329"/>
      <c r="UYT37" s="1329"/>
      <c r="UYU37" s="1329"/>
      <c r="UYV37" s="1329"/>
      <c r="UYW37" s="1329"/>
      <c r="UYX37" s="1329"/>
      <c r="UYY37" s="1329"/>
      <c r="UYZ37" s="1329"/>
      <c r="UZA37" s="1329"/>
      <c r="UZB37" s="1329"/>
      <c r="UZC37" s="1329"/>
      <c r="UZD37" s="1329"/>
      <c r="UZE37" s="1329"/>
      <c r="UZF37" s="1329"/>
      <c r="UZG37" s="1329"/>
      <c r="UZH37" s="1329"/>
      <c r="UZI37" s="1329"/>
      <c r="UZJ37" s="1329"/>
      <c r="UZK37" s="1329"/>
      <c r="UZL37" s="1329"/>
      <c r="UZM37" s="1329"/>
      <c r="UZN37" s="1329"/>
      <c r="UZO37" s="1329"/>
      <c r="UZP37" s="1329"/>
      <c r="UZQ37" s="1329"/>
      <c r="UZR37" s="1329"/>
      <c r="UZS37" s="1329"/>
      <c r="UZT37" s="1329"/>
      <c r="UZU37" s="1329"/>
      <c r="UZV37" s="1329"/>
      <c r="UZW37" s="1329"/>
      <c r="UZX37" s="1329"/>
      <c r="UZY37" s="1329"/>
      <c r="UZZ37" s="1329"/>
      <c r="VAA37" s="1329"/>
      <c r="VAB37" s="1329"/>
      <c r="VAC37" s="1329"/>
      <c r="VAD37" s="1329"/>
      <c r="VAE37" s="1329"/>
      <c r="VAF37" s="1329"/>
      <c r="VAG37" s="1329"/>
      <c r="VAH37" s="1329"/>
      <c r="VAI37" s="1329"/>
      <c r="VAJ37" s="1329"/>
      <c r="VAK37" s="1329"/>
      <c r="VAL37" s="1329"/>
      <c r="VAM37" s="1329"/>
      <c r="VAN37" s="1329"/>
      <c r="VAO37" s="1329"/>
      <c r="VAP37" s="1329"/>
      <c r="VAQ37" s="1329"/>
      <c r="VAR37" s="1329"/>
      <c r="VAS37" s="1329"/>
      <c r="VAT37" s="1329"/>
      <c r="VAU37" s="1329"/>
      <c r="VAV37" s="1329"/>
      <c r="VAW37" s="1329"/>
      <c r="VAX37" s="1329"/>
      <c r="VAY37" s="1329"/>
      <c r="VAZ37" s="1329"/>
      <c r="VBA37" s="1329"/>
      <c r="VBB37" s="1329"/>
      <c r="VBC37" s="1329"/>
      <c r="VBD37" s="1329"/>
      <c r="VBE37" s="1329"/>
      <c r="VBF37" s="1329"/>
      <c r="VBG37" s="1329"/>
      <c r="VBH37" s="1329"/>
      <c r="VBI37" s="1329"/>
      <c r="VBJ37" s="1329"/>
      <c r="VBK37" s="1329"/>
      <c r="VBL37" s="1329"/>
      <c r="VBM37" s="1329"/>
      <c r="VBN37" s="1329"/>
      <c r="VBO37" s="1329"/>
      <c r="VBP37" s="1329"/>
      <c r="VBQ37" s="1329"/>
      <c r="VBR37" s="1329"/>
      <c r="VBS37" s="1329"/>
      <c r="VBT37" s="1329"/>
      <c r="VBU37" s="1329"/>
      <c r="VBV37" s="1329"/>
      <c r="VBW37" s="1329"/>
      <c r="VBX37" s="1329"/>
      <c r="VBY37" s="1329"/>
      <c r="VBZ37" s="1329"/>
      <c r="VCA37" s="1329"/>
      <c r="VCB37" s="1329"/>
      <c r="VCC37" s="1329"/>
      <c r="VCD37" s="1329"/>
      <c r="VCE37" s="1329"/>
      <c r="VCF37" s="1329"/>
      <c r="VCG37" s="1329"/>
      <c r="VCH37" s="1329"/>
      <c r="VCI37" s="1329"/>
      <c r="VCJ37" s="1329"/>
      <c r="VCK37" s="1329"/>
      <c r="VCL37" s="1329"/>
      <c r="VCM37" s="1329"/>
      <c r="VCN37" s="1329"/>
      <c r="VCO37" s="1329"/>
      <c r="VCP37" s="1329"/>
      <c r="VCQ37" s="1329"/>
      <c r="VCR37" s="1329"/>
      <c r="VCS37" s="1329"/>
      <c r="VCT37" s="1329"/>
      <c r="VCU37" s="1329"/>
      <c r="VCV37" s="1329"/>
      <c r="VCW37" s="1329"/>
      <c r="VCX37" s="1329"/>
      <c r="VCY37" s="1329"/>
      <c r="VCZ37" s="1329"/>
      <c r="VDA37" s="1329"/>
      <c r="VDB37" s="1329"/>
      <c r="VDC37" s="1329"/>
      <c r="VDD37" s="1329"/>
      <c r="VDE37" s="1329"/>
      <c r="VDF37" s="1329"/>
      <c r="VDG37" s="1329"/>
      <c r="VDH37" s="1329"/>
      <c r="VDI37" s="1329"/>
      <c r="VDJ37" s="1329"/>
      <c r="VDK37" s="1329"/>
      <c r="VDL37" s="1329"/>
      <c r="VDM37" s="1329"/>
      <c r="VDN37" s="1329"/>
      <c r="VDO37" s="1329"/>
      <c r="VDP37" s="1329"/>
      <c r="VDQ37" s="1329"/>
      <c r="VDR37" s="1329"/>
      <c r="VDS37" s="1329"/>
      <c r="VDT37" s="1329"/>
      <c r="VDU37" s="1329"/>
      <c r="VDV37" s="1329"/>
      <c r="VDW37" s="1329"/>
      <c r="VDX37" s="1329"/>
      <c r="VDY37" s="1329"/>
      <c r="VDZ37" s="1329"/>
      <c r="VEA37" s="1329"/>
      <c r="VEB37" s="1329"/>
      <c r="VEC37" s="1329"/>
      <c r="VED37" s="1329"/>
      <c r="VEE37" s="1329"/>
      <c r="VEF37" s="1329"/>
      <c r="VEG37" s="1329"/>
      <c r="VEH37" s="1329"/>
      <c r="VEI37" s="1329"/>
      <c r="VEJ37" s="1329"/>
      <c r="VEK37" s="1329"/>
      <c r="VEL37" s="1329"/>
      <c r="VEM37" s="1329"/>
      <c r="VEN37" s="1329"/>
      <c r="VEO37" s="1329"/>
      <c r="VEP37" s="1329"/>
      <c r="VEQ37" s="1329"/>
      <c r="VER37" s="1329"/>
      <c r="VES37" s="1329"/>
      <c r="VET37" s="1329"/>
      <c r="VEU37" s="1329"/>
      <c r="VEV37" s="1329"/>
      <c r="VEW37" s="1329"/>
      <c r="VEX37" s="1329"/>
      <c r="VEY37" s="1329"/>
      <c r="VEZ37" s="1329"/>
      <c r="VFA37" s="1329"/>
      <c r="VFB37" s="1329"/>
      <c r="VFC37" s="1329"/>
      <c r="VFD37" s="1329"/>
      <c r="VFE37" s="1329"/>
      <c r="VFF37" s="1329"/>
      <c r="VFG37" s="1329"/>
      <c r="VFH37" s="1329"/>
      <c r="VFI37" s="1329"/>
      <c r="VFJ37" s="1329"/>
      <c r="VFK37" s="1329"/>
      <c r="VFL37" s="1329"/>
      <c r="VFM37" s="1329"/>
      <c r="VFN37" s="1329"/>
      <c r="VFO37" s="1329"/>
      <c r="VFP37" s="1329"/>
      <c r="VFQ37" s="1329"/>
      <c r="VFR37" s="1329"/>
      <c r="VFS37" s="1329"/>
      <c r="VFT37" s="1329"/>
      <c r="VFU37" s="1329"/>
      <c r="VFV37" s="1329"/>
      <c r="VFW37" s="1329"/>
      <c r="VFX37" s="1329"/>
      <c r="VFY37" s="1329"/>
      <c r="VFZ37" s="1329"/>
      <c r="VGA37" s="1329"/>
      <c r="VGB37" s="1329"/>
      <c r="VGC37" s="1329"/>
      <c r="VGD37" s="1329"/>
      <c r="VGE37" s="1329"/>
      <c r="VGF37" s="1329"/>
      <c r="VGG37" s="1329"/>
      <c r="VGH37" s="1329"/>
      <c r="VGI37" s="1329"/>
      <c r="VGJ37" s="1329"/>
      <c r="VGK37" s="1329"/>
      <c r="VGL37" s="1329"/>
      <c r="VGM37" s="1329"/>
      <c r="VGN37" s="1329"/>
      <c r="VGO37" s="1329"/>
      <c r="VGP37" s="1329"/>
      <c r="VGQ37" s="1329"/>
      <c r="VGR37" s="1329"/>
      <c r="VGS37" s="1329"/>
      <c r="VGT37" s="1329"/>
      <c r="VGU37" s="1329"/>
      <c r="VGV37" s="1329"/>
      <c r="VGW37" s="1329"/>
      <c r="VGX37" s="1329"/>
      <c r="VGY37" s="1329"/>
      <c r="VGZ37" s="1329"/>
      <c r="VHA37" s="1329"/>
      <c r="VHB37" s="1329"/>
      <c r="VHC37" s="1329"/>
      <c r="VHD37" s="1329"/>
      <c r="VHE37" s="1329"/>
      <c r="VHF37" s="1329"/>
      <c r="VHG37" s="1329"/>
      <c r="VHH37" s="1329"/>
      <c r="VHI37" s="1329"/>
      <c r="VHJ37" s="1329"/>
      <c r="VHK37" s="1329"/>
      <c r="VHL37" s="1329"/>
      <c r="VHM37" s="1329"/>
      <c r="VHN37" s="1329"/>
      <c r="VHO37" s="1329"/>
      <c r="VHP37" s="1329"/>
      <c r="VHQ37" s="1329"/>
      <c r="VHR37" s="1329"/>
      <c r="VHS37" s="1329"/>
      <c r="VHT37" s="1329"/>
      <c r="VHU37" s="1329"/>
      <c r="VHV37" s="1329"/>
      <c r="VHW37" s="1329"/>
      <c r="VHX37" s="1329"/>
      <c r="VHY37" s="1329"/>
      <c r="VHZ37" s="1329"/>
      <c r="VIA37" s="1329"/>
      <c r="VIB37" s="1329"/>
      <c r="VIC37" s="1329"/>
      <c r="VID37" s="1329"/>
      <c r="VIE37" s="1329"/>
      <c r="VIF37" s="1329"/>
      <c r="VIG37" s="1329"/>
      <c r="VIH37" s="1329"/>
      <c r="VII37" s="1329"/>
      <c r="VIJ37" s="1329"/>
      <c r="VIK37" s="1329"/>
      <c r="VIL37" s="1329"/>
      <c r="VIM37" s="1329"/>
      <c r="VIN37" s="1329"/>
      <c r="VIO37" s="1329"/>
      <c r="VIP37" s="1329"/>
      <c r="VIQ37" s="1329"/>
      <c r="VIR37" s="1329"/>
      <c r="VIS37" s="1329"/>
      <c r="VIT37" s="1329"/>
      <c r="VIU37" s="1329"/>
      <c r="VIV37" s="1329"/>
      <c r="VIW37" s="1329"/>
      <c r="VIX37" s="1329"/>
      <c r="VIY37" s="1329"/>
      <c r="VIZ37" s="1329"/>
      <c r="VJA37" s="1329"/>
      <c r="VJB37" s="1329"/>
      <c r="VJC37" s="1329"/>
      <c r="VJD37" s="1329"/>
      <c r="VJE37" s="1329"/>
      <c r="VJF37" s="1329"/>
      <c r="VJG37" s="1329"/>
      <c r="VJH37" s="1329"/>
      <c r="VJI37" s="1329"/>
      <c r="VJJ37" s="1329"/>
      <c r="VJK37" s="1329"/>
      <c r="VJL37" s="1329"/>
      <c r="VJM37" s="1329"/>
      <c r="VJN37" s="1329"/>
      <c r="VJO37" s="1329"/>
      <c r="VJP37" s="1329"/>
      <c r="VJQ37" s="1329"/>
      <c r="VJR37" s="1329"/>
      <c r="VJS37" s="1329"/>
      <c r="VJT37" s="1329"/>
      <c r="VJU37" s="1329"/>
      <c r="VJV37" s="1329"/>
      <c r="VJW37" s="1329"/>
      <c r="VJX37" s="1329"/>
      <c r="VJY37" s="1329"/>
      <c r="VJZ37" s="1329"/>
      <c r="VKA37" s="1329"/>
      <c r="VKB37" s="1329"/>
      <c r="VKC37" s="1329"/>
      <c r="VKD37" s="1329"/>
      <c r="VKE37" s="1329"/>
      <c r="VKF37" s="1329"/>
      <c r="VKG37" s="1329"/>
      <c r="VKH37" s="1329"/>
      <c r="VKI37" s="1329"/>
      <c r="VKJ37" s="1329"/>
      <c r="VKK37" s="1329"/>
      <c r="VKL37" s="1329"/>
      <c r="VKM37" s="1329"/>
      <c r="VKN37" s="1329"/>
      <c r="VKO37" s="1329"/>
      <c r="VKP37" s="1329"/>
      <c r="VKQ37" s="1329"/>
      <c r="VKR37" s="1329"/>
      <c r="VKS37" s="1329"/>
      <c r="VKT37" s="1329"/>
      <c r="VKU37" s="1329"/>
      <c r="VKV37" s="1329"/>
      <c r="VKW37" s="1329"/>
      <c r="VKX37" s="1329"/>
      <c r="VKY37" s="1329"/>
      <c r="VKZ37" s="1329"/>
      <c r="VLA37" s="1329"/>
      <c r="VLB37" s="1329"/>
      <c r="VLC37" s="1329"/>
      <c r="VLD37" s="1329"/>
      <c r="VLE37" s="1329"/>
      <c r="VLF37" s="1329"/>
      <c r="VLG37" s="1329"/>
      <c r="VLH37" s="1329"/>
      <c r="VLI37" s="1329"/>
      <c r="VLJ37" s="1329"/>
      <c r="VLK37" s="1329"/>
      <c r="VLL37" s="1329"/>
      <c r="VLM37" s="1329"/>
      <c r="VLN37" s="1329"/>
      <c r="VLO37" s="1329"/>
      <c r="VLP37" s="1329"/>
      <c r="VLQ37" s="1329"/>
      <c r="VLR37" s="1329"/>
      <c r="VLS37" s="1329"/>
      <c r="VLT37" s="1329"/>
      <c r="VLU37" s="1329"/>
      <c r="VLV37" s="1329"/>
      <c r="VLW37" s="1329"/>
      <c r="VLX37" s="1329"/>
      <c r="VLY37" s="1329"/>
      <c r="VLZ37" s="1329"/>
      <c r="VMA37" s="1329"/>
      <c r="VMB37" s="1329"/>
      <c r="VMC37" s="1329"/>
      <c r="VMD37" s="1329"/>
      <c r="VME37" s="1329"/>
      <c r="VMF37" s="1329"/>
      <c r="VMG37" s="1329"/>
      <c r="VMH37" s="1329"/>
      <c r="VMI37" s="1329"/>
      <c r="VMJ37" s="1329"/>
      <c r="VMK37" s="1329"/>
      <c r="VML37" s="1329"/>
      <c r="VMM37" s="1329"/>
      <c r="VMN37" s="1329"/>
      <c r="VMO37" s="1329"/>
      <c r="VMP37" s="1329"/>
      <c r="VMQ37" s="1329"/>
      <c r="VMR37" s="1329"/>
      <c r="VMS37" s="1329"/>
      <c r="VMT37" s="1329"/>
      <c r="VMU37" s="1329"/>
      <c r="VMV37" s="1329"/>
      <c r="VMW37" s="1329"/>
      <c r="VMX37" s="1329"/>
      <c r="VMY37" s="1329"/>
      <c r="VMZ37" s="1329"/>
      <c r="VNA37" s="1329"/>
      <c r="VNB37" s="1329"/>
      <c r="VNC37" s="1329"/>
      <c r="VND37" s="1329"/>
      <c r="VNE37" s="1329"/>
      <c r="VNF37" s="1329"/>
      <c r="VNG37" s="1329"/>
      <c r="VNH37" s="1329"/>
      <c r="VNI37" s="1329"/>
      <c r="VNJ37" s="1329"/>
      <c r="VNK37" s="1329"/>
      <c r="VNL37" s="1329"/>
      <c r="VNM37" s="1329"/>
      <c r="VNN37" s="1329"/>
      <c r="VNO37" s="1329"/>
      <c r="VNP37" s="1329"/>
      <c r="VNQ37" s="1329"/>
      <c r="VNR37" s="1329"/>
      <c r="VNS37" s="1329"/>
      <c r="VNT37" s="1329"/>
      <c r="VNU37" s="1329"/>
      <c r="VNV37" s="1329"/>
      <c r="VNW37" s="1329"/>
      <c r="VNX37" s="1329"/>
      <c r="VNY37" s="1329"/>
      <c r="VNZ37" s="1329"/>
      <c r="VOA37" s="1329"/>
      <c r="VOB37" s="1329"/>
      <c r="VOC37" s="1329"/>
      <c r="VOD37" s="1329"/>
      <c r="VOE37" s="1329"/>
      <c r="VOF37" s="1329"/>
      <c r="VOG37" s="1329"/>
      <c r="VOH37" s="1329"/>
      <c r="VOI37" s="1329"/>
      <c r="VOJ37" s="1329"/>
      <c r="VOK37" s="1329"/>
      <c r="VOL37" s="1329"/>
      <c r="VOM37" s="1329"/>
      <c r="VON37" s="1329"/>
      <c r="VOO37" s="1329"/>
      <c r="VOP37" s="1329"/>
      <c r="VOQ37" s="1329"/>
      <c r="VOR37" s="1329"/>
      <c r="VOS37" s="1329"/>
      <c r="VOT37" s="1329"/>
      <c r="VOU37" s="1329"/>
      <c r="VOV37" s="1329"/>
      <c r="VOW37" s="1329"/>
      <c r="VOX37" s="1329"/>
      <c r="VOY37" s="1329"/>
      <c r="VOZ37" s="1329"/>
      <c r="VPA37" s="1329"/>
      <c r="VPB37" s="1329"/>
      <c r="VPC37" s="1329"/>
      <c r="VPD37" s="1329"/>
      <c r="VPE37" s="1329"/>
      <c r="VPF37" s="1329"/>
      <c r="VPG37" s="1329"/>
      <c r="VPH37" s="1329"/>
      <c r="VPI37" s="1329"/>
      <c r="VPJ37" s="1329"/>
      <c r="VPK37" s="1329"/>
      <c r="VPL37" s="1329"/>
      <c r="VPM37" s="1329"/>
      <c r="VPN37" s="1329"/>
      <c r="VPO37" s="1329"/>
      <c r="VPP37" s="1329"/>
      <c r="VPQ37" s="1329"/>
      <c r="VPR37" s="1329"/>
      <c r="VPS37" s="1329"/>
      <c r="VPT37" s="1329"/>
      <c r="VPU37" s="1329"/>
      <c r="VPV37" s="1329"/>
      <c r="VPW37" s="1329"/>
      <c r="VPX37" s="1329"/>
      <c r="VPY37" s="1329"/>
      <c r="VPZ37" s="1329"/>
      <c r="VQA37" s="1329"/>
      <c r="VQB37" s="1329"/>
      <c r="VQC37" s="1329"/>
      <c r="VQD37" s="1329"/>
      <c r="VQE37" s="1329"/>
      <c r="VQF37" s="1329"/>
      <c r="VQG37" s="1329"/>
      <c r="VQH37" s="1329"/>
      <c r="VQI37" s="1329"/>
      <c r="VQJ37" s="1329"/>
      <c r="VQK37" s="1329"/>
      <c r="VQL37" s="1329"/>
      <c r="VQM37" s="1329"/>
      <c r="VQN37" s="1329"/>
      <c r="VQO37" s="1329"/>
      <c r="VQP37" s="1329"/>
      <c r="VQQ37" s="1329"/>
      <c r="VQR37" s="1329"/>
      <c r="VQS37" s="1329"/>
      <c r="VQT37" s="1329"/>
      <c r="VQU37" s="1329"/>
      <c r="VQV37" s="1329"/>
      <c r="VQW37" s="1329"/>
      <c r="VQX37" s="1329"/>
      <c r="VQY37" s="1329"/>
      <c r="VQZ37" s="1329"/>
      <c r="VRA37" s="1329"/>
      <c r="VRB37" s="1329"/>
      <c r="VRC37" s="1329"/>
      <c r="VRD37" s="1329"/>
      <c r="VRE37" s="1329"/>
      <c r="VRF37" s="1329"/>
      <c r="VRG37" s="1329"/>
      <c r="VRH37" s="1329"/>
      <c r="VRI37" s="1329"/>
      <c r="VRJ37" s="1329"/>
      <c r="VRK37" s="1329"/>
      <c r="VRL37" s="1329"/>
      <c r="VRM37" s="1329"/>
      <c r="VRN37" s="1329"/>
      <c r="VRO37" s="1329"/>
      <c r="VRP37" s="1329"/>
      <c r="VRQ37" s="1329"/>
      <c r="VRR37" s="1329"/>
      <c r="VRS37" s="1329"/>
      <c r="VRT37" s="1329"/>
      <c r="VRU37" s="1329"/>
      <c r="VRV37" s="1329"/>
      <c r="VRW37" s="1329"/>
      <c r="VRX37" s="1329"/>
      <c r="VRY37" s="1329"/>
      <c r="VRZ37" s="1329"/>
      <c r="VSA37" s="1329"/>
      <c r="VSB37" s="1329"/>
      <c r="VSC37" s="1329"/>
      <c r="VSD37" s="1329"/>
      <c r="VSE37" s="1329"/>
      <c r="VSF37" s="1329"/>
      <c r="VSG37" s="1329"/>
      <c r="VSH37" s="1329"/>
      <c r="VSI37" s="1329"/>
      <c r="VSJ37" s="1329"/>
      <c r="VSK37" s="1329"/>
      <c r="VSL37" s="1329"/>
      <c r="VSM37" s="1329"/>
      <c r="VSN37" s="1329"/>
      <c r="VSO37" s="1329"/>
      <c r="VSP37" s="1329"/>
      <c r="VSQ37" s="1329"/>
      <c r="VSR37" s="1329"/>
      <c r="VSS37" s="1329"/>
      <c r="VST37" s="1329"/>
      <c r="VSU37" s="1329"/>
      <c r="VSV37" s="1329"/>
      <c r="VSW37" s="1329"/>
      <c r="VSX37" s="1329"/>
      <c r="VSY37" s="1329"/>
      <c r="VSZ37" s="1329"/>
      <c r="VTA37" s="1329"/>
      <c r="VTB37" s="1329"/>
      <c r="VTC37" s="1329"/>
      <c r="VTD37" s="1329"/>
      <c r="VTE37" s="1329"/>
      <c r="VTF37" s="1329"/>
      <c r="VTG37" s="1329"/>
      <c r="VTH37" s="1329"/>
      <c r="VTI37" s="1329"/>
      <c r="VTJ37" s="1329"/>
      <c r="VTK37" s="1329"/>
      <c r="VTL37" s="1329"/>
      <c r="VTM37" s="1329"/>
      <c r="VTN37" s="1329"/>
      <c r="VTO37" s="1329"/>
      <c r="VTP37" s="1329"/>
      <c r="VTQ37" s="1329"/>
      <c r="VTR37" s="1329"/>
      <c r="VTS37" s="1329"/>
      <c r="VTT37" s="1329"/>
      <c r="VTU37" s="1329"/>
      <c r="VTV37" s="1329"/>
      <c r="VTW37" s="1329"/>
      <c r="VTX37" s="1329"/>
      <c r="VTY37" s="1329"/>
      <c r="VTZ37" s="1329"/>
      <c r="VUA37" s="1329"/>
      <c r="VUB37" s="1329"/>
      <c r="VUC37" s="1329"/>
      <c r="VUD37" s="1329"/>
      <c r="VUE37" s="1329"/>
      <c r="VUF37" s="1329"/>
      <c r="VUG37" s="1329"/>
      <c r="VUH37" s="1329"/>
      <c r="VUI37" s="1329"/>
      <c r="VUJ37" s="1329"/>
      <c r="VUK37" s="1329"/>
      <c r="VUL37" s="1329"/>
      <c r="VUM37" s="1329"/>
      <c r="VUN37" s="1329"/>
      <c r="VUO37" s="1329"/>
      <c r="VUP37" s="1329"/>
      <c r="VUQ37" s="1329"/>
      <c r="VUR37" s="1329"/>
      <c r="VUS37" s="1329"/>
      <c r="VUT37" s="1329"/>
      <c r="VUU37" s="1329"/>
      <c r="VUV37" s="1329"/>
      <c r="VUW37" s="1329"/>
      <c r="VUX37" s="1329"/>
      <c r="VUY37" s="1329"/>
      <c r="VUZ37" s="1329"/>
      <c r="VVA37" s="1329"/>
      <c r="VVB37" s="1329"/>
      <c r="VVC37" s="1329"/>
      <c r="VVD37" s="1329"/>
      <c r="VVE37" s="1329"/>
      <c r="VVF37" s="1329"/>
      <c r="VVG37" s="1329"/>
      <c r="VVH37" s="1329"/>
      <c r="VVI37" s="1329"/>
      <c r="VVJ37" s="1329"/>
      <c r="VVK37" s="1329"/>
      <c r="VVL37" s="1329"/>
      <c r="VVM37" s="1329"/>
      <c r="VVN37" s="1329"/>
      <c r="VVO37" s="1329"/>
      <c r="VVP37" s="1329"/>
      <c r="VVQ37" s="1329"/>
      <c r="VVR37" s="1329"/>
      <c r="VVS37" s="1329"/>
      <c r="VVT37" s="1329"/>
      <c r="VVU37" s="1329"/>
      <c r="VVV37" s="1329"/>
      <c r="VVW37" s="1329"/>
      <c r="VVX37" s="1329"/>
      <c r="VVY37" s="1329"/>
      <c r="VVZ37" s="1329"/>
      <c r="VWA37" s="1329"/>
      <c r="VWB37" s="1329"/>
      <c r="VWC37" s="1329"/>
      <c r="VWD37" s="1329"/>
      <c r="VWE37" s="1329"/>
      <c r="VWF37" s="1329"/>
      <c r="VWG37" s="1329"/>
      <c r="VWH37" s="1329"/>
      <c r="VWI37" s="1329"/>
      <c r="VWJ37" s="1329"/>
      <c r="VWK37" s="1329"/>
      <c r="VWL37" s="1329"/>
      <c r="VWM37" s="1329"/>
      <c r="VWN37" s="1329"/>
      <c r="VWO37" s="1329"/>
      <c r="VWP37" s="1329"/>
      <c r="VWQ37" s="1329"/>
      <c r="VWR37" s="1329"/>
      <c r="VWS37" s="1329"/>
      <c r="VWT37" s="1329"/>
      <c r="VWU37" s="1329"/>
      <c r="VWV37" s="1329"/>
      <c r="VWW37" s="1329"/>
      <c r="VWX37" s="1329"/>
      <c r="VWY37" s="1329"/>
      <c r="VWZ37" s="1329"/>
      <c r="VXA37" s="1329"/>
      <c r="VXB37" s="1329"/>
      <c r="VXC37" s="1329"/>
      <c r="VXD37" s="1329"/>
      <c r="VXE37" s="1329"/>
      <c r="VXF37" s="1329"/>
      <c r="VXG37" s="1329"/>
      <c r="VXH37" s="1329"/>
      <c r="VXI37" s="1329"/>
      <c r="VXJ37" s="1329"/>
      <c r="VXK37" s="1329"/>
      <c r="VXL37" s="1329"/>
      <c r="VXM37" s="1329"/>
      <c r="VXN37" s="1329"/>
      <c r="VXO37" s="1329"/>
      <c r="VXP37" s="1329"/>
      <c r="VXQ37" s="1329"/>
      <c r="VXR37" s="1329"/>
      <c r="VXS37" s="1329"/>
      <c r="VXT37" s="1329"/>
      <c r="VXU37" s="1329"/>
      <c r="VXV37" s="1329"/>
      <c r="VXW37" s="1329"/>
      <c r="VXX37" s="1329"/>
      <c r="VXY37" s="1329"/>
      <c r="VXZ37" s="1329"/>
      <c r="VYA37" s="1329"/>
      <c r="VYB37" s="1329"/>
      <c r="VYC37" s="1329"/>
      <c r="VYD37" s="1329"/>
      <c r="VYE37" s="1329"/>
      <c r="VYF37" s="1329"/>
      <c r="VYG37" s="1329"/>
      <c r="VYH37" s="1329"/>
      <c r="VYI37" s="1329"/>
      <c r="VYJ37" s="1329"/>
      <c r="VYK37" s="1329"/>
      <c r="VYL37" s="1329"/>
      <c r="VYM37" s="1329"/>
      <c r="VYN37" s="1329"/>
      <c r="VYO37" s="1329"/>
      <c r="VYP37" s="1329"/>
      <c r="VYQ37" s="1329"/>
      <c r="VYR37" s="1329"/>
      <c r="VYS37" s="1329"/>
      <c r="VYT37" s="1329"/>
      <c r="VYU37" s="1329"/>
      <c r="VYV37" s="1329"/>
      <c r="VYW37" s="1329"/>
      <c r="VYX37" s="1329"/>
      <c r="VYY37" s="1329"/>
      <c r="VYZ37" s="1329"/>
      <c r="VZA37" s="1329"/>
      <c r="VZB37" s="1329"/>
      <c r="VZC37" s="1329"/>
      <c r="VZD37" s="1329"/>
      <c r="VZE37" s="1329"/>
      <c r="VZF37" s="1329"/>
      <c r="VZG37" s="1329"/>
      <c r="VZH37" s="1329"/>
      <c r="VZI37" s="1329"/>
      <c r="VZJ37" s="1329"/>
      <c r="VZK37" s="1329"/>
      <c r="VZL37" s="1329"/>
      <c r="VZM37" s="1329"/>
      <c r="VZN37" s="1329"/>
      <c r="VZO37" s="1329"/>
      <c r="VZP37" s="1329"/>
      <c r="VZQ37" s="1329"/>
      <c r="VZR37" s="1329"/>
      <c r="VZS37" s="1329"/>
      <c r="VZT37" s="1329"/>
      <c r="VZU37" s="1329"/>
      <c r="VZV37" s="1329"/>
      <c r="VZW37" s="1329"/>
      <c r="VZX37" s="1329"/>
      <c r="VZY37" s="1329"/>
      <c r="VZZ37" s="1329"/>
      <c r="WAA37" s="1329"/>
      <c r="WAB37" s="1329"/>
      <c r="WAC37" s="1329"/>
      <c r="WAD37" s="1329"/>
      <c r="WAE37" s="1329"/>
      <c r="WAF37" s="1329"/>
      <c r="WAG37" s="1329"/>
      <c r="WAH37" s="1329"/>
      <c r="WAI37" s="1329"/>
      <c r="WAJ37" s="1329"/>
      <c r="WAK37" s="1329"/>
      <c r="WAL37" s="1329"/>
      <c r="WAM37" s="1329"/>
      <c r="WAN37" s="1329"/>
      <c r="WAO37" s="1329"/>
      <c r="WAP37" s="1329"/>
      <c r="WAQ37" s="1329"/>
      <c r="WAR37" s="1329"/>
      <c r="WAS37" s="1329"/>
      <c r="WAT37" s="1329"/>
      <c r="WAU37" s="1329"/>
      <c r="WAV37" s="1329"/>
      <c r="WAW37" s="1329"/>
      <c r="WAX37" s="1329"/>
      <c r="WAY37" s="1329"/>
      <c r="WAZ37" s="1329"/>
      <c r="WBA37" s="1329"/>
      <c r="WBB37" s="1329"/>
      <c r="WBC37" s="1329"/>
      <c r="WBD37" s="1329"/>
      <c r="WBE37" s="1329"/>
      <c r="WBF37" s="1329"/>
      <c r="WBG37" s="1329"/>
      <c r="WBH37" s="1329"/>
      <c r="WBI37" s="1329"/>
      <c r="WBJ37" s="1329"/>
      <c r="WBK37" s="1329"/>
      <c r="WBL37" s="1329"/>
      <c r="WBM37" s="1329"/>
      <c r="WBN37" s="1329"/>
      <c r="WBO37" s="1329"/>
      <c r="WBP37" s="1329"/>
      <c r="WBQ37" s="1329"/>
      <c r="WBR37" s="1329"/>
      <c r="WBS37" s="1329"/>
      <c r="WBT37" s="1329"/>
      <c r="WBU37" s="1329"/>
      <c r="WBV37" s="1329"/>
      <c r="WBW37" s="1329"/>
      <c r="WBX37" s="1329"/>
      <c r="WBY37" s="1329"/>
      <c r="WBZ37" s="1329"/>
      <c r="WCA37" s="1329"/>
      <c r="WCB37" s="1329"/>
      <c r="WCC37" s="1329"/>
      <c r="WCD37" s="1329"/>
      <c r="WCE37" s="1329"/>
      <c r="WCF37" s="1329"/>
      <c r="WCG37" s="1329"/>
      <c r="WCH37" s="1329"/>
      <c r="WCI37" s="1329"/>
      <c r="WCJ37" s="1329"/>
      <c r="WCK37" s="1329"/>
      <c r="WCL37" s="1329"/>
      <c r="WCM37" s="1329"/>
      <c r="WCN37" s="1329"/>
      <c r="WCO37" s="1329"/>
      <c r="WCP37" s="1329"/>
      <c r="WCQ37" s="1329"/>
      <c r="WCR37" s="1329"/>
      <c r="WCS37" s="1329"/>
      <c r="WCT37" s="1329"/>
      <c r="WCU37" s="1329"/>
      <c r="WCV37" s="1329"/>
      <c r="WCW37" s="1329"/>
      <c r="WCX37" s="1329"/>
      <c r="WCY37" s="1329"/>
      <c r="WCZ37" s="1329"/>
      <c r="WDA37" s="1329"/>
      <c r="WDB37" s="1329"/>
      <c r="WDC37" s="1329"/>
      <c r="WDD37" s="1329"/>
      <c r="WDE37" s="1329"/>
      <c r="WDF37" s="1329"/>
      <c r="WDG37" s="1329"/>
      <c r="WDH37" s="1329"/>
      <c r="WDI37" s="1329"/>
      <c r="WDJ37" s="1329"/>
      <c r="WDK37" s="1329"/>
      <c r="WDL37" s="1329"/>
      <c r="WDM37" s="1329"/>
      <c r="WDN37" s="1329"/>
      <c r="WDO37" s="1329"/>
      <c r="WDP37" s="1329"/>
      <c r="WDQ37" s="1329"/>
      <c r="WDR37" s="1329"/>
      <c r="WDS37" s="1329"/>
      <c r="WDT37" s="1329"/>
      <c r="WDU37" s="1329"/>
      <c r="WDV37" s="1329"/>
      <c r="WDW37" s="1329"/>
      <c r="WDX37" s="1329"/>
      <c r="WDY37" s="1329"/>
      <c r="WDZ37" s="1329"/>
      <c r="WEA37" s="1329"/>
      <c r="WEB37" s="1329"/>
      <c r="WEC37" s="1329"/>
      <c r="WED37" s="1329"/>
      <c r="WEE37" s="1329"/>
      <c r="WEF37" s="1329"/>
      <c r="WEG37" s="1329"/>
      <c r="WEH37" s="1329"/>
      <c r="WEI37" s="1329"/>
      <c r="WEJ37" s="1329"/>
      <c r="WEK37" s="1329"/>
      <c r="WEL37" s="1329"/>
      <c r="WEM37" s="1329"/>
      <c r="WEN37" s="1329"/>
      <c r="WEO37" s="1329"/>
      <c r="WEP37" s="1329"/>
      <c r="WEQ37" s="1329"/>
      <c r="WER37" s="1329"/>
      <c r="WES37" s="1329"/>
      <c r="WET37" s="1329"/>
      <c r="WEU37" s="1329"/>
      <c r="WEV37" s="1329"/>
      <c r="WEW37" s="1329"/>
      <c r="WEX37" s="1329"/>
      <c r="WEY37" s="1329"/>
      <c r="WEZ37" s="1329"/>
      <c r="WFA37" s="1329"/>
      <c r="WFB37" s="1329"/>
      <c r="WFC37" s="1329"/>
      <c r="WFD37" s="1329"/>
      <c r="WFE37" s="1329"/>
      <c r="WFF37" s="1329"/>
      <c r="WFG37" s="1329"/>
      <c r="WFH37" s="1329"/>
      <c r="WFI37" s="1329"/>
      <c r="WFJ37" s="1329"/>
      <c r="WFK37" s="1329"/>
      <c r="WFL37" s="1329"/>
      <c r="WFM37" s="1329"/>
      <c r="WFN37" s="1329"/>
      <c r="WFO37" s="1329"/>
      <c r="WFP37" s="1329"/>
      <c r="WFQ37" s="1329"/>
      <c r="WFR37" s="1329"/>
      <c r="WFS37" s="1329"/>
      <c r="WFT37" s="1329"/>
      <c r="WFU37" s="1329"/>
      <c r="WFV37" s="1329"/>
      <c r="WFW37" s="1329"/>
      <c r="WFX37" s="1329"/>
      <c r="WFY37" s="1329"/>
      <c r="WFZ37" s="1329"/>
      <c r="WGA37" s="1329"/>
      <c r="WGB37" s="1329"/>
      <c r="WGC37" s="1329"/>
      <c r="WGD37" s="1329"/>
      <c r="WGE37" s="1329"/>
      <c r="WGF37" s="1329"/>
      <c r="WGG37" s="1329"/>
      <c r="WGH37" s="1329"/>
      <c r="WGI37" s="1329"/>
      <c r="WGJ37" s="1329"/>
      <c r="WGK37" s="1329"/>
      <c r="WGL37" s="1329"/>
      <c r="WGM37" s="1329"/>
      <c r="WGN37" s="1329"/>
      <c r="WGO37" s="1329"/>
      <c r="WGP37" s="1329"/>
      <c r="WGQ37" s="1329"/>
      <c r="WGR37" s="1329"/>
      <c r="WGS37" s="1329"/>
      <c r="WGT37" s="1329"/>
      <c r="WGU37" s="1329"/>
      <c r="WGV37" s="1329"/>
      <c r="WGW37" s="1329"/>
      <c r="WGX37" s="1329"/>
      <c r="WGY37" s="1329"/>
      <c r="WGZ37" s="1329"/>
      <c r="WHA37" s="1329"/>
      <c r="WHB37" s="1329"/>
      <c r="WHC37" s="1329"/>
      <c r="WHD37" s="1329"/>
      <c r="WHE37" s="1329"/>
      <c r="WHF37" s="1329"/>
      <c r="WHG37" s="1329"/>
      <c r="WHH37" s="1329"/>
      <c r="WHI37" s="1329"/>
      <c r="WHJ37" s="1329"/>
      <c r="WHK37" s="1329"/>
      <c r="WHL37" s="1329"/>
      <c r="WHM37" s="1329"/>
      <c r="WHN37" s="1329"/>
      <c r="WHO37" s="1329"/>
      <c r="WHP37" s="1329"/>
      <c r="WHQ37" s="1329"/>
      <c r="WHR37" s="1329"/>
      <c r="WHS37" s="1329"/>
      <c r="WHT37" s="1329"/>
      <c r="WHU37" s="1329"/>
      <c r="WHV37" s="1329"/>
      <c r="WHW37" s="1329"/>
      <c r="WHX37" s="1329"/>
      <c r="WHY37" s="1329"/>
      <c r="WHZ37" s="1329"/>
      <c r="WIA37" s="1329"/>
      <c r="WIB37" s="1329"/>
      <c r="WIC37" s="1329"/>
      <c r="WID37" s="1329"/>
      <c r="WIE37" s="1329"/>
      <c r="WIF37" s="1329"/>
      <c r="WIG37" s="1329"/>
      <c r="WIH37" s="1329"/>
      <c r="WII37" s="1329"/>
      <c r="WIJ37" s="1329"/>
      <c r="WIK37" s="1329"/>
      <c r="WIL37" s="1329"/>
      <c r="WIM37" s="1329"/>
      <c r="WIN37" s="1329"/>
      <c r="WIO37" s="1329"/>
      <c r="WIP37" s="1329"/>
      <c r="WIQ37" s="1329"/>
      <c r="WIR37" s="1329"/>
      <c r="WIS37" s="1329"/>
      <c r="WIT37" s="1329"/>
      <c r="WIU37" s="1329"/>
      <c r="WIV37" s="1329"/>
      <c r="WIW37" s="1329"/>
      <c r="WIX37" s="1329"/>
      <c r="WIY37" s="1329"/>
      <c r="WIZ37" s="1329"/>
      <c r="WJA37" s="1329"/>
      <c r="WJB37" s="1329"/>
      <c r="WJC37" s="1329"/>
      <c r="WJD37" s="1329"/>
      <c r="WJE37" s="1329"/>
      <c r="WJF37" s="1329"/>
      <c r="WJG37" s="1329"/>
      <c r="WJH37" s="1329"/>
      <c r="WJI37" s="1329"/>
      <c r="WJJ37" s="1329"/>
      <c r="WJK37" s="1329"/>
      <c r="WJL37" s="1329"/>
      <c r="WJM37" s="1329"/>
      <c r="WJN37" s="1329"/>
      <c r="WJO37" s="1329"/>
      <c r="WJP37" s="1329"/>
      <c r="WJQ37" s="1329"/>
      <c r="WJR37" s="1329"/>
      <c r="WJS37" s="1329"/>
      <c r="WJT37" s="1329"/>
      <c r="WJU37" s="1329"/>
      <c r="WJV37" s="1329"/>
      <c r="WJW37" s="1329"/>
      <c r="WJX37" s="1329"/>
      <c r="WJY37" s="1329"/>
      <c r="WJZ37" s="1329"/>
      <c r="WKA37" s="1329"/>
      <c r="WKB37" s="1329"/>
      <c r="WKC37" s="1329"/>
      <c r="WKD37" s="1329"/>
      <c r="WKE37" s="1329"/>
      <c r="WKF37" s="1329"/>
      <c r="WKG37" s="1329"/>
      <c r="WKH37" s="1329"/>
      <c r="WKI37" s="1329"/>
      <c r="WKJ37" s="1329"/>
      <c r="WKK37" s="1329"/>
      <c r="WKL37" s="1329"/>
      <c r="WKM37" s="1329"/>
      <c r="WKN37" s="1329"/>
      <c r="WKO37" s="1329"/>
      <c r="WKP37" s="1329"/>
      <c r="WKQ37" s="1329"/>
      <c r="WKR37" s="1329"/>
      <c r="WKS37" s="1329"/>
      <c r="WKT37" s="1329"/>
      <c r="WKU37" s="1329"/>
      <c r="WKV37" s="1329"/>
      <c r="WKW37" s="1329"/>
      <c r="WKX37" s="1329"/>
      <c r="WKY37" s="1329"/>
      <c r="WKZ37" s="1329"/>
      <c r="WLA37" s="1329"/>
      <c r="WLB37" s="1329"/>
      <c r="WLC37" s="1329"/>
      <c r="WLD37" s="1329"/>
      <c r="WLE37" s="1329"/>
      <c r="WLF37" s="1329"/>
      <c r="WLG37" s="1329"/>
      <c r="WLH37" s="1329"/>
      <c r="WLI37" s="1329"/>
      <c r="WLJ37" s="1329"/>
      <c r="WLK37" s="1329"/>
      <c r="WLL37" s="1329"/>
      <c r="WLM37" s="1329"/>
      <c r="WLN37" s="1329"/>
      <c r="WLO37" s="1329"/>
      <c r="WLP37" s="1329"/>
      <c r="WLQ37" s="1329"/>
      <c r="WLR37" s="1329"/>
      <c r="WLS37" s="1329"/>
      <c r="WLT37" s="1329"/>
      <c r="WLU37" s="1329"/>
      <c r="WLV37" s="1329"/>
      <c r="WLW37" s="1329"/>
      <c r="WLX37" s="1329"/>
      <c r="WLY37" s="1329"/>
      <c r="WLZ37" s="1329"/>
      <c r="WMA37" s="1329"/>
      <c r="WMB37" s="1329"/>
      <c r="WMC37" s="1329"/>
      <c r="WMD37" s="1329"/>
      <c r="WME37" s="1329"/>
      <c r="WMF37" s="1329"/>
      <c r="WMG37" s="1329"/>
      <c r="WMH37" s="1329"/>
      <c r="WMI37" s="1329"/>
      <c r="WMJ37" s="1329"/>
      <c r="WMK37" s="1329"/>
      <c r="WML37" s="1329"/>
      <c r="WMM37" s="1329"/>
      <c r="WMN37" s="1329"/>
      <c r="WMO37" s="1329"/>
      <c r="WMP37" s="1329"/>
      <c r="WMQ37" s="1329"/>
      <c r="WMR37" s="1329"/>
      <c r="WMS37" s="1329"/>
      <c r="WMT37" s="1329"/>
      <c r="WMU37" s="1329"/>
      <c r="WMV37" s="1329"/>
      <c r="WMW37" s="1329"/>
      <c r="WMX37" s="1329"/>
      <c r="WMY37" s="1329"/>
      <c r="WMZ37" s="1329"/>
      <c r="WNA37" s="1329"/>
      <c r="WNB37" s="1329"/>
      <c r="WNC37" s="1329"/>
      <c r="WND37" s="1329"/>
      <c r="WNE37" s="1329"/>
      <c r="WNF37" s="1329"/>
      <c r="WNG37" s="1329"/>
      <c r="WNH37" s="1329"/>
      <c r="WNI37" s="1329"/>
      <c r="WNJ37" s="1329"/>
      <c r="WNK37" s="1329"/>
      <c r="WNL37" s="1329"/>
      <c r="WNM37" s="1329"/>
      <c r="WNN37" s="1329"/>
      <c r="WNO37" s="1329"/>
      <c r="WNP37" s="1329"/>
      <c r="WNQ37" s="1329"/>
      <c r="WNR37" s="1329"/>
      <c r="WNS37" s="1329"/>
      <c r="WNT37" s="1329"/>
      <c r="WNU37" s="1329"/>
      <c r="WNV37" s="1329"/>
      <c r="WNW37" s="1329"/>
      <c r="WNX37" s="1329"/>
      <c r="WNY37" s="1329"/>
      <c r="WNZ37" s="1329"/>
      <c r="WOA37" s="1329"/>
      <c r="WOB37" s="1329"/>
      <c r="WOC37" s="1329"/>
      <c r="WOD37" s="1329"/>
      <c r="WOE37" s="1329"/>
      <c r="WOF37" s="1329"/>
      <c r="WOG37" s="1329"/>
      <c r="WOH37" s="1329"/>
      <c r="WOI37" s="1329"/>
      <c r="WOJ37" s="1329"/>
      <c r="WOK37" s="1329"/>
      <c r="WOL37" s="1329"/>
      <c r="WOM37" s="1329"/>
      <c r="WON37" s="1329"/>
      <c r="WOO37" s="1329"/>
      <c r="WOP37" s="1329"/>
      <c r="WOQ37" s="1329"/>
      <c r="WOR37" s="1329"/>
      <c r="WOS37" s="1329"/>
      <c r="WOT37" s="1329"/>
      <c r="WOU37" s="1329"/>
      <c r="WOV37" s="1329"/>
      <c r="WOW37" s="1329"/>
      <c r="WOX37" s="1329"/>
      <c r="WOY37" s="1329"/>
      <c r="WOZ37" s="1329"/>
      <c r="WPA37" s="1329"/>
      <c r="WPB37" s="1329"/>
      <c r="WPC37" s="1329"/>
      <c r="WPD37" s="1329"/>
      <c r="WPE37" s="1329"/>
      <c r="WPF37" s="1329"/>
      <c r="WPG37" s="1329"/>
      <c r="WPH37" s="1329"/>
      <c r="WPI37" s="1329"/>
      <c r="WPJ37" s="1329"/>
      <c r="WPK37" s="1329"/>
      <c r="WPL37" s="1329"/>
      <c r="WPM37" s="1329"/>
      <c r="WPN37" s="1329"/>
      <c r="WPO37" s="1329"/>
      <c r="WPP37" s="1329"/>
      <c r="WPQ37" s="1329"/>
      <c r="WPR37" s="1329"/>
      <c r="WPS37" s="1329"/>
      <c r="WPT37" s="1329"/>
      <c r="WPU37" s="1329"/>
      <c r="WPV37" s="1329"/>
      <c r="WPW37" s="1329"/>
      <c r="WPX37" s="1329"/>
      <c r="WPY37" s="1329"/>
      <c r="WPZ37" s="1329"/>
      <c r="WQA37" s="1329"/>
      <c r="WQB37" s="1329"/>
      <c r="WQC37" s="1329"/>
      <c r="WQD37" s="1329"/>
      <c r="WQE37" s="1329"/>
      <c r="WQF37" s="1329"/>
      <c r="WQG37" s="1329"/>
      <c r="WQH37" s="1329"/>
      <c r="WQI37" s="1329"/>
      <c r="WQJ37" s="1329"/>
      <c r="WQK37" s="1329"/>
      <c r="WQL37" s="1329"/>
      <c r="WQM37" s="1329"/>
      <c r="WQN37" s="1329"/>
      <c r="WQO37" s="1329"/>
      <c r="WQP37" s="1329"/>
      <c r="WQQ37" s="1329"/>
      <c r="WQR37" s="1329"/>
      <c r="WQS37" s="1329"/>
      <c r="WQT37" s="1329"/>
      <c r="WQU37" s="1329"/>
      <c r="WQV37" s="1329"/>
      <c r="WQW37" s="1329"/>
      <c r="WQX37" s="1329"/>
      <c r="WQY37" s="1329"/>
      <c r="WQZ37" s="1329"/>
      <c r="WRA37" s="1329"/>
      <c r="WRB37" s="1329"/>
      <c r="WRC37" s="1329"/>
      <c r="WRD37" s="1329"/>
      <c r="WRE37" s="1329"/>
      <c r="WRF37" s="1329"/>
      <c r="WRG37" s="1329"/>
      <c r="WRH37" s="1329"/>
      <c r="WRI37" s="1329"/>
      <c r="WRJ37" s="1329"/>
      <c r="WRK37" s="1329"/>
      <c r="WRL37" s="1329"/>
      <c r="WRM37" s="1329"/>
      <c r="WRN37" s="1329"/>
      <c r="WRO37" s="1329"/>
      <c r="WRP37" s="1329"/>
      <c r="WRQ37" s="1329"/>
      <c r="WRR37" s="1329"/>
      <c r="WRS37" s="1329"/>
      <c r="WRT37" s="1329"/>
      <c r="WRU37" s="1329"/>
      <c r="WRV37" s="1329"/>
      <c r="WRW37" s="1329"/>
      <c r="WRX37" s="1329"/>
      <c r="WRY37" s="1329"/>
      <c r="WRZ37" s="1329"/>
      <c r="WSA37" s="1329"/>
      <c r="WSB37" s="1329"/>
      <c r="WSC37" s="1329"/>
      <c r="WSD37" s="1329"/>
      <c r="WSE37" s="1329"/>
      <c r="WSF37" s="1329"/>
      <c r="WSG37" s="1329"/>
      <c r="WSH37" s="1329"/>
      <c r="WSI37" s="1329"/>
      <c r="WSJ37" s="1329"/>
      <c r="WSK37" s="1329"/>
      <c r="WSL37" s="1329"/>
      <c r="WSM37" s="1329"/>
      <c r="WSN37" s="1329"/>
      <c r="WSO37" s="1329"/>
      <c r="WSP37" s="1329"/>
      <c r="WSQ37" s="1329"/>
      <c r="WSR37" s="1329"/>
      <c r="WSS37" s="1329"/>
      <c r="WST37" s="1329"/>
      <c r="WSU37" s="1329"/>
      <c r="WSV37" s="1329"/>
      <c r="WSW37" s="1329"/>
      <c r="WSX37" s="1329"/>
      <c r="WSY37" s="1329"/>
      <c r="WSZ37" s="1329"/>
      <c r="WTA37" s="1329"/>
      <c r="WTB37" s="1329"/>
      <c r="WTC37" s="1329"/>
      <c r="WTD37" s="1329"/>
      <c r="WTE37" s="1329"/>
      <c r="WTF37" s="1329"/>
      <c r="WTG37" s="1329"/>
      <c r="WTH37" s="1329"/>
      <c r="WTI37" s="1329"/>
      <c r="WTJ37" s="1329"/>
      <c r="WTK37" s="1329"/>
      <c r="WTL37" s="1329"/>
      <c r="WTM37" s="1329"/>
      <c r="WTN37" s="1329"/>
      <c r="WTO37" s="1329"/>
      <c r="WTP37" s="1329"/>
      <c r="WTQ37" s="1329"/>
      <c r="WTR37" s="1329"/>
      <c r="WTS37" s="1329"/>
      <c r="WTT37" s="1329"/>
      <c r="WTU37" s="1329"/>
      <c r="WTV37" s="1329"/>
      <c r="WTW37" s="1329"/>
      <c r="WTX37" s="1329"/>
      <c r="WTY37" s="1329"/>
      <c r="WTZ37" s="1329"/>
      <c r="WUA37" s="1329"/>
      <c r="WUB37" s="1329"/>
      <c r="WUC37" s="1329"/>
      <c r="WUD37" s="1329"/>
      <c r="WUE37" s="1329"/>
      <c r="WUF37" s="1329"/>
      <c r="WUG37" s="1329"/>
      <c r="WUH37" s="1329"/>
      <c r="WUI37" s="1329"/>
      <c r="WUJ37" s="1329"/>
      <c r="WUK37" s="1329"/>
      <c r="WUL37" s="1329"/>
      <c r="WUM37" s="1329"/>
      <c r="WUN37" s="1329"/>
      <c r="WUO37" s="1329"/>
      <c r="WUP37" s="1329"/>
      <c r="WUQ37" s="1329"/>
      <c r="WUR37" s="1329"/>
      <c r="WUS37" s="1329"/>
      <c r="WUT37" s="1329"/>
      <c r="WUU37" s="1329"/>
      <c r="WUV37" s="1329"/>
      <c r="WUW37" s="1329"/>
      <c r="WUX37" s="1329"/>
      <c r="WUY37" s="1329"/>
      <c r="WUZ37" s="1329"/>
      <c r="WVA37" s="1329"/>
      <c r="WVB37" s="1329"/>
      <c r="WVC37" s="1329"/>
      <c r="WVD37" s="1329"/>
      <c r="WVE37" s="1329"/>
      <c r="WVF37" s="1329"/>
      <c r="WVG37" s="1329"/>
      <c r="WVH37" s="1329"/>
      <c r="WVI37" s="1329"/>
      <c r="WVJ37" s="1329"/>
      <c r="WVK37" s="1329"/>
      <c r="WVL37" s="1329"/>
      <c r="WVM37" s="1329"/>
      <c r="WVN37" s="1329"/>
      <c r="WVO37" s="1329"/>
      <c r="WVP37" s="1329"/>
      <c r="WVQ37" s="1329"/>
      <c r="WVR37" s="1329"/>
      <c r="WVS37" s="1329"/>
      <c r="WVT37" s="1329"/>
      <c r="WVU37" s="1329"/>
      <c r="WVV37" s="1329"/>
      <c r="WVW37" s="1329"/>
      <c r="WVX37" s="1329"/>
      <c r="WVY37" s="1329"/>
      <c r="WVZ37" s="1329"/>
      <c r="WWA37" s="1329"/>
      <c r="WWB37" s="1329"/>
      <c r="WWC37" s="1329"/>
      <c r="WWD37" s="1329"/>
      <c r="WWE37" s="1329"/>
      <c r="WWF37" s="1329"/>
      <c r="WWG37" s="1329"/>
      <c r="WWH37" s="1329"/>
      <c r="WWI37" s="1329"/>
      <c r="WWJ37" s="1329"/>
      <c r="WWK37" s="1329"/>
      <c r="WWL37" s="1329"/>
      <c r="WWM37" s="1329"/>
      <c r="WWN37" s="1329"/>
      <c r="WWO37" s="1329"/>
      <c r="WWP37" s="1329"/>
      <c r="WWQ37" s="1329"/>
      <c r="WWR37" s="1329"/>
      <c r="WWS37" s="1329"/>
      <c r="WWT37" s="1329"/>
      <c r="WWU37" s="1329"/>
      <c r="WWV37" s="1329"/>
      <c r="WWW37" s="1329"/>
      <c r="WWX37" s="1329"/>
      <c r="WWY37" s="1329"/>
      <c r="WWZ37" s="1329"/>
      <c r="WXA37" s="1329"/>
      <c r="WXB37" s="1329"/>
      <c r="WXC37" s="1329"/>
      <c r="WXD37" s="1329"/>
      <c r="WXE37" s="1329"/>
      <c r="WXF37" s="1329"/>
      <c r="WXG37" s="1329"/>
      <c r="WXH37" s="1329"/>
      <c r="WXI37" s="1329"/>
      <c r="WXJ37" s="1329"/>
      <c r="WXK37" s="1329"/>
      <c r="WXL37" s="1329"/>
      <c r="WXM37" s="1329"/>
      <c r="WXN37" s="1329"/>
      <c r="WXO37" s="1329"/>
      <c r="WXP37" s="1329"/>
      <c r="WXQ37" s="1329"/>
      <c r="WXR37" s="1329"/>
      <c r="WXS37" s="1329"/>
      <c r="WXT37" s="1329"/>
      <c r="WXU37" s="1329"/>
      <c r="WXV37" s="1329"/>
      <c r="WXW37" s="1329"/>
      <c r="WXX37" s="1329"/>
      <c r="WXY37" s="1329"/>
      <c r="WXZ37" s="1329"/>
      <c r="WYA37" s="1329"/>
      <c r="WYB37" s="1329"/>
      <c r="WYC37" s="1329"/>
      <c r="WYD37" s="1329"/>
      <c r="WYE37" s="1329"/>
      <c r="WYF37" s="1329"/>
      <c r="WYG37" s="1329"/>
      <c r="WYH37" s="1329"/>
      <c r="WYI37" s="1329"/>
      <c r="WYJ37" s="1329"/>
      <c r="WYK37" s="1329"/>
      <c r="WYL37" s="1329"/>
      <c r="WYM37" s="1329"/>
      <c r="WYN37" s="1329"/>
      <c r="WYO37" s="1329"/>
      <c r="WYP37" s="1329"/>
      <c r="WYQ37" s="1329"/>
      <c r="WYR37" s="1329"/>
      <c r="WYS37" s="1329"/>
      <c r="WYT37" s="1329"/>
      <c r="WYU37" s="1329"/>
      <c r="WYV37" s="1329"/>
      <c r="WYW37" s="1329"/>
      <c r="WYX37" s="1329"/>
      <c r="WYY37" s="1329"/>
      <c r="WYZ37" s="1329"/>
      <c r="WZA37" s="1329"/>
      <c r="WZB37" s="1329"/>
      <c r="WZC37" s="1329"/>
      <c r="WZD37" s="1329"/>
      <c r="WZE37" s="1329"/>
      <c r="WZF37" s="1329"/>
      <c r="WZG37" s="1329"/>
      <c r="WZH37" s="1329"/>
      <c r="WZI37" s="1329"/>
      <c r="WZJ37" s="1329"/>
      <c r="WZK37" s="1329"/>
      <c r="WZL37" s="1329"/>
      <c r="WZM37" s="1329"/>
      <c r="WZN37" s="1329"/>
      <c r="WZO37" s="1329"/>
      <c r="WZP37" s="1329"/>
      <c r="WZQ37" s="1329"/>
      <c r="WZR37" s="1329"/>
      <c r="WZS37" s="1329"/>
      <c r="WZT37" s="1329"/>
      <c r="WZU37" s="1329"/>
      <c r="WZV37" s="1329"/>
      <c r="WZW37" s="1329"/>
      <c r="WZX37" s="1329"/>
      <c r="WZY37" s="1329"/>
      <c r="WZZ37" s="1329"/>
      <c r="XAA37" s="1329"/>
      <c r="XAB37" s="1329"/>
      <c r="XAC37" s="1329"/>
      <c r="XAD37" s="1329"/>
      <c r="XAE37" s="1329"/>
      <c r="XAF37" s="1329"/>
      <c r="XAG37" s="1329"/>
      <c r="XAH37" s="1329"/>
      <c r="XAI37" s="1329"/>
      <c r="XAJ37" s="1329"/>
      <c r="XAK37" s="1329"/>
      <c r="XAL37" s="1329"/>
      <c r="XAM37" s="1329"/>
      <c r="XAN37" s="1329"/>
      <c r="XAO37" s="1329"/>
      <c r="XAP37" s="1329"/>
      <c r="XAQ37" s="1329"/>
      <c r="XAR37" s="1329"/>
      <c r="XAS37" s="1329"/>
      <c r="XAT37" s="1329"/>
      <c r="XAU37" s="1329"/>
      <c r="XAV37" s="1329"/>
      <c r="XAW37" s="1329"/>
      <c r="XAX37" s="1329"/>
      <c r="XAY37" s="1329"/>
      <c r="XAZ37" s="1329"/>
      <c r="XBA37" s="1329"/>
      <c r="XBB37" s="1329"/>
      <c r="XBC37" s="1329"/>
      <c r="XBD37" s="1329"/>
      <c r="XBE37" s="1329"/>
      <c r="XBF37" s="1329"/>
      <c r="XBG37" s="1329"/>
      <c r="XBH37" s="1329"/>
      <c r="XBI37" s="1329"/>
      <c r="XBJ37" s="1329"/>
      <c r="XBK37" s="1329"/>
      <c r="XBL37" s="1329"/>
      <c r="XBM37" s="1329"/>
      <c r="XBN37" s="1329"/>
      <c r="XBO37" s="1329"/>
      <c r="XBP37" s="1329"/>
      <c r="XBQ37" s="1329"/>
      <c r="XBR37" s="1329"/>
      <c r="XBS37" s="1329"/>
      <c r="XBT37" s="1329"/>
      <c r="XBU37" s="1329"/>
      <c r="XBV37" s="1329"/>
      <c r="XBW37" s="1329"/>
      <c r="XBX37" s="1329"/>
      <c r="XBY37" s="1329"/>
      <c r="XBZ37" s="1329"/>
      <c r="XCA37" s="1329"/>
      <c r="XCB37" s="1329"/>
      <c r="XCC37" s="1329"/>
      <c r="XCD37" s="1329"/>
      <c r="XCE37" s="1329"/>
      <c r="XCF37" s="1329"/>
      <c r="XCG37" s="1329"/>
      <c r="XCH37" s="1329"/>
      <c r="XCI37" s="1329"/>
      <c r="XCJ37" s="1329"/>
      <c r="XCK37" s="1329"/>
      <c r="XCL37" s="1329"/>
      <c r="XCM37" s="1329"/>
      <c r="XCN37" s="1329"/>
      <c r="XCO37" s="1329"/>
      <c r="XCP37" s="1329"/>
      <c r="XCQ37" s="1329"/>
      <c r="XCR37" s="1329"/>
      <c r="XCS37" s="1329"/>
      <c r="XCT37" s="1329"/>
      <c r="XCU37" s="1329"/>
      <c r="XCV37" s="1329"/>
      <c r="XCW37" s="1329"/>
      <c r="XCX37" s="1329"/>
      <c r="XCY37" s="1329"/>
      <c r="XCZ37" s="1329"/>
      <c r="XDA37" s="1329"/>
      <c r="XDB37" s="1329"/>
      <c r="XDC37" s="1329"/>
      <c r="XDD37" s="1329"/>
      <c r="XDE37" s="1329"/>
      <c r="XDF37" s="1329"/>
      <c r="XDG37" s="1329"/>
      <c r="XDH37" s="1329"/>
      <c r="XDI37" s="1329"/>
      <c r="XDJ37" s="1329"/>
      <c r="XDK37" s="1329"/>
      <c r="XDL37" s="1329"/>
      <c r="XDM37" s="1329"/>
      <c r="XDN37" s="1329"/>
      <c r="XDO37" s="1329"/>
      <c r="XDP37" s="1329"/>
      <c r="XDQ37" s="1329"/>
      <c r="XDR37" s="1329"/>
      <c r="XDS37" s="1329"/>
      <c r="XDT37" s="1329"/>
      <c r="XDU37" s="1329"/>
      <c r="XDV37" s="1329"/>
      <c r="XDW37" s="1329"/>
      <c r="XDX37" s="1329"/>
      <c r="XDY37" s="1329"/>
      <c r="XDZ37" s="1329"/>
      <c r="XEA37" s="1329"/>
      <c r="XEB37" s="1329"/>
      <c r="XEC37" s="1329"/>
      <c r="XED37" s="1329"/>
      <c r="XEE37" s="1329"/>
      <c r="XEF37" s="1329"/>
      <c r="XEG37" s="1329"/>
      <c r="XEH37" s="1329"/>
      <c r="XEI37" s="1329"/>
      <c r="XEJ37" s="1329"/>
      <c r="XEK37" s="1329"/>
      <c r="XEL37" s="1329"/>
      <c r="XEM37" s="1329"/>
      <c r="XEN37" s="1329"/>
      <c r="XEO37" s="1329"/>
      <c r="XEP37" s="1329"/>
      <c r="XEQ37" s="1329"/>
      <c r="XER37" s="1329"/>
      <c r="XES37" s="1329"/>
      <c r="XET37" s="1329"/>
      <c r="XEU37" s="1329"/>
      <c r="XEV37" s="1329"/>
      <c r="XEW37" s="1329"/>
      <c r="XEX37" s="1329"/>
      <c r="XEY37" s="1329"/>
      <c r="XEZ37" s="1329"/>
      <c r="XFA37" s="1329"/>
      <c r="XFB37" s="1329"/>
      <c r="XFC37" s="1329"/>
      <c r="XFD37" s="1329"/>
    </row>
    <row r="38" spans="1:16384" s="1314" customFormat="1" ht="15" customHeight="1" x14ac:dyDescent="0.25">
      <c r="A38" s="1213"/>
      <c r="B38" s="1332" t="s">
        <v>1366</v>
      </c>
      <c r="C38" s="1406"/>
      <c r="D38" s="1328"/>
      <c r="X38" s="1319"/>
    </row>
    <row r="39" spans="1:16384" s="1314" customFormat="1" ht="15" customHeight="1" x14ac:dyDescent="0.25">
      <c r="A39" s="1213"/>
      <c r="B39" s="1334" t="s">
        <v>1368</v>
      </c>
      <c r="C39" s="1407"/>
      <c r="D39" s="1331"/>
      <c r="X39" s="1319"/>
    </row>
    <row r="40" spans="1:16384" s="1314" customFormat="1" ht="15" customHeight="1" x14ac:dyDescent="0.25">
      <c r="A40" s="1213"/>
      <c r="B40" s="1401" t="s">
        <v>1389</v>
      </c>
      <c r="C40" s="1901"/>
      <c r="D40" s="1336"/>
      <c r="X40" s="1319"/>
    </row>
    <row r="41" spans="1:16384" s="1397" customFormat="1" ht="15" customHeight="1" x14ac:dyDescent="0.25">
      <c r="A41" s="1394"/>
      <c r="B41" s="1395"/>
      <c r="C41" s="1396"/>
      <c r="D41" s="1396"/>
      <c r="E41" s="1396"/>
      <c r="F41" s="1396"/>
      <c r="G41" s="1396"/>
      <c r="H41" s="1396"/>
      <c r="I41" s="1396"/>
      <c r="J41" s="1396"/>
      <c r="K41" s="1396"/>
      <c r="L41" s="1396"/>
      <c r="M41" s="1396"/>
      <c r="N41" s="1396"/>
      <c r="O41" s="1396"/>
      <c r="P41" s="1396"/>
      <c r="Q41" s="1396"/>
      <c r="R41" s="1396"/>
      <c r="S41" s="1396"/>
      <c r="X41" s="1398"/>
    </row>
    <row r="42" spans="1:16384" ht="15" hidden="1" customHeight="1" x14ac:dyDescent="0.25">
      <c r="E42" s="714"/>
      <c r="F42" s="714"/>
      <c r="G42" s="714"/>
      <c r="H42" s="714"/>
      <c r="I42" s="714"/>
      <c r="J42" s="714"/>
      <c r="K42" s="714"/>
      <c r="L42" s="714"/>
      <c r="M42" s="714"/>
      <c r="N42" s="714"/>
      <c r="O42" s="714"/>
      <c r="P42" s="714"/>
      <c r="Q42" s="714"/>
      <c r="R42" s="714"/>
    </row>
    <row r="43" spans="1:16384" ht="15" hidden="1" customHeight="1" x14ac:dyDescent="0.25">
      <c r="E43" s="714"/>
      <c r="F43" s="714"/>
      <c r="G43" s="714"/>
      <c r="H43" s="714"/>
      <c r="I43" s="714"/>
      <c r="J43" s="714"/>
      <c r="K43" s="714"/>
      <c r="L43" s="714"/>
      <c r="M43" s="714"/>
      <c r="N43" s="714"/>
      <c r="O43" s="714"/>
      <c r="P43" s="714"/>
      <c r="Q43" s="714"/>
      <c r="R43" s="714"/>
    </row>
    <row r="44" spans="1:16384" ht="15" hidden="1" customHeight="1" x14ac:dyDescent="0.25">
      <c r="E44" s="714"/>
      <c r="F44" s="714"/>
      <c r="G44" s="714"/>
      <c r="H44" s="714"/>
      <c r="I44" s="714"/>
      <c r="J44" s="714"/>
      <c r="K44" s="714"/>
      <c r="L44" s="714"/>
      <c r="M44" s="714"/>
      <c r="N44" s="714"/>
      <c r="O44" s="714"/>
      <c r="P44" s="714"/>
      <c r="Q44" s="714"/>
      <c r="R44" s="714"/>
    </row>
    <row r="45" spans="1:16384" ht="15" hidden="1" customHeight="1" x14ac:dyDescent="0.25">
      <c r="E45" s="714"/>
      <c r="F45" s="714"/>
      <c r="G45" s="714"/>
      <c r="H45" s="714"/>
      <c r="I45" s="714"/>
      <c r="J45" s="714"/>
      <c r="K45" s="714"/>
      <c r="L45" s="714"/>
      <c r="M45" s="714"/>
      <c r="N45" s="714"/>
      <c r="O45" s="714"/>
      <c r="P45" s="714"/>
      <c r="Q45" s="714"/>
      <c r="R45" s="714"/>
    </row>
    <row r="46" spans="1:16384" ht="15" hidden="1" customHeight="1" x14ac:dyDescent="0.25">
      <c r="E46" s="714"/>
      <c r="F46" s="714"/>
      <c r="G46" s="714"/>
      <c r="H46" s="714"/>
      <c r="I46" s="714"/>
      <c r="J46" s="714"/>
      <c r="K46" s="714"/>
      <c r="L46" s="714"/>
      <c r="M46" s="714"/>
      <c r="N46" s="714"/>
      <c r="O46" s="714"/>
      <c r="P46" s="714"/>
      <c r="Q46" s="714"/>
      <c r="R46" s="714"/>
    </row>
    <row r="47" spans="1:16384" ht="15" hidden="1" customHeight="1" x14ac:dyDescent="0.25">
      <c r="E47" s="714"/>
      <c r="F47" s="714"/>
      <c r="G47" s="714"/>
      <c r="H47" s="714"/>
      <c r="I47" s="714"/>
      <c r="J47" s="714"/>
      <c r="K47" s="714"/>
      <c r="L47" s="714"/>
      <c r="M47" s="714"/>
      <c r="N47" s="714"/>
      <c r="O47" s="714"/>
      <c r="P47" s="714"/>
      <c r="Q47" s="714"/>
      <c r="R47" s="714"/>
    </row>
    <row r="48" spans="1:16384" ht="15" hidden="1" customHeight="1" x14ac:dyDescent="0.25">
      <c r="E48" s="714"/>
      <c r="F48" s="714"/>
      <c r="G48" s="714"/>
      <c r="H48" s="714"/>
      <c r="I48" s="714"/>
      <c r="J48" s="714"/>
      <c r="K48" s="714"/>
      <c r="L48" s="714"/>
      <c r="M48" s="714"/>
      <c r="N48" s="714"/>
      <c r="O48" s="714"/>
      <c r="P48" s="714"/>
      <c r="Q48" s="714"/>
      <c r="R48" s="714"/>
    </row>
    <row r="49" spans="5:18" ht="15" hidden="1" customHeight="1" x14ac:dyDescent="0.25">
      <c r="E49" s="714"/>
      <c r="F49" s="714"/>
      <c r="G49" s="714"/>
      <c r="H49" s="714"/>
      <c r="I49" s="714"/>
      <c r="J49" s="714"/>
      <c r="K49" s="714"/>
      <c r="L49" s="714"/>
      <c r="M49" s="714"/>
      <c r="N49" s="714"/>
      <c r="O49" s="714"/>
      <c r="P49" s="714"/>
      <c r="Q49" s="714"/>
      <c r="R49" s="714"/>
    </row>
    <row r="50" spans="5:18" ht="15" hidden="1" customHeight="1" x14ac:dyDescent="0.25">
      <c r="E50" s="714"/>
      <c r="F50" s="714"/>
      <c r="G50" s="714"/>
      <c r="H50" s="714"/>
      <c r="I50" s="714"/>
      <c r="J50" s="714"/>
      <c r="K50" s="714"/>
      <c r="L50" s="714"/>
      <c r="M50" s="714"/>
      <c r="N50" s="714"/>
      <c r="O50" s="714"/>
      <c r="P50" s="714"/>
      <c r="Q50" s="714"/>
      <c r="R50" s="714"/>
    </row>
    <row r="51" spans="5:18" ht="15" hidden="1" customHeight="1" x14ac:dyDescent="0.25">
      <c r="E51" s="714"/>
      <c r="F51" s="714"/>
      <c r="G51" s="714"/>
      <c r="H51" s="714"/>
      <c r="I51" s="714"/>
      <c r="J51" s="714"/>
      <c r="K51" s="714"/>
      <c r="L51" s="714"/>
      <c r="M51" s="714"/>
      <c r="N51" s="714"/>
      <c r="O51" s="714"/>
      <c r="P51" s="714"/>
      <c r="Q51" s="714"/>
      <c r="R51" s="714"/>
    </row>
    <row r="52" spans="5:18" ht="15" hidden="1" customHeight="1" x14ac:dyDescent="0.25">
      <c r="E52" s="714"/>
      <c r="F52" s="714"/>
      <c r="G52" s="714"/>
      <c r="H52" s="714"/>
      <c r="I52" s="714"/>
      <c r="J52" s="714"/>
      <c r="K52" s="714"/>
      <c r="L52" s="714"/>
      <c r="M52" s="714"/>
      <c r="N52" s="714"/>
      <c r="O52" s="714"/>
      <c r="P52" s="714"/>
      <c r="Q52" s="714"/>
      <c r="R52" s="714"/>
    </row>
    <row r="53" spans="5:18" ht="15" hidden="1" customHeight="1" x14ac:dyDescent="0.25">
      <c r="E53" s="714"/>
      <c r="F53" s="714"/>
      <c r="G53" s="714"/>
      <c r="H53" s="714"/>
      <c r="I53" s="714"/>
      <c r="J53" s="714"/>
      <c r="K53" s="714"/>
      <c r="L53" s="714"/>
      <c r="M53" s="714"/>
      <c r="N53" s="714"/>
      <c r="O53" s="714"/>
      <c r="P53" s="714"/>
      <c r="Q53" s="714"/>
      <c r="R53" s="714"/>
    </row>
    <row r="54" spans="5:18" ht="15" hidden="1" customHeight="1" x14ac:dyDescent="0.25">
      <c r="E54" s="714"/>
      <c r="F54" s="714"/>
      <c r="G54" s="714"/>
      <c r="H54" s="714"/>
      <c r="I54" s="714"/>
      <c r="J54" s="714"/>
      <c r="K54" s="714"/>
      <c r="L54" s="714"/>
      <c r="M54" s="714"/>
      <c r="N54" s="714"/>
      <c r="O54" s="714"/>
      <c r="P54" s="714"/>
      <c r="Q54" s="714"/>
      <c r="R54" s="714"/>
    </row>
    <row r="55" spans="5:18" ht="15" hidden="1" customHeight="1" x14ac:dyDescent="0.25">
      <c r="E55" s="714"/>
      <c r="F55" s="714"/>
      <c r="G55" s="714"/>
      <c r="H55" s="714"/>
      <c r="I55" s="714"/>
      <c r="J55" s="714"/>
      <c r="K55" s="714"/>
      <c r="L55" s="714"/>
      <c r="M55" s="714"/>
      <c r="N55" s="714"/>
      <c r="O55" s="714"/>
      <c r="P55" s="714"/>
      <c r="Q55" s="714"/>
      <c r="R55" s="714"/>
    </row>
    <row r="56" spans="5:18" ht="15" hidden="1" customHeight="1" x14ac:dyDescent="0.25">
      <c r="E56" s="714"/>
      <c r="F56" s="714"/>
      <c r="G56" s="714"/>
      <c r="H56" s="714"/>
      <c r="I56" s="714"/>
      <c r="J56" s="714"/>
      <c r="K56" s="714"/>
      <c r="L56" s="714"/>
      <c r="M56" s="714"/>
      <c r="N56" s="714"/>
      <c r="O56" s="714"/>
      <c r="P56" s="714"/>
      <c r="Q56" s="714"/>
      <c r="R56" s="714"/>
    </row>
    <row r="57" spans="5:18" ht="15" hidden="1" customHeight="1" x14ac:dyDescent="0.25">
      <c r="E57" s="714"/>
      <c r="F57" s="714"/>
      <c r="G57" s="714"/>
      <c r="H57" s="714"/>
      <c r="I57" s="714"/>
      <c r="J57" s="714"/>
      <c r="K57" s="714"/>
      <c r="L57" s="714"/>
      <c r="M57" s="714"/>
      <c r="N57" s="714"/>
      <c r="O57" s="714"/>
      <c r="P57" s="714"/>
      <c r="Q57" s="714"/>
      <c r="R57" s="714"/>
    </row>
    <row r="58" spans="5:18" ht="15" hidden="1" customHeight="1" x14ac:dyDescent="0.25">
      <c r="E58" s="714"/>
      <c r="F58" s="714"/>
      <c r="G58" s="714"/>
      <c r="H58" s="714"/>
      <c r="I58" s="714"/>
      <c r="J58" s="714"/>
      <c r="K58" s="714"/>
      <c r="L58" s="714"/>
      <c r="M58" s="714"/>
      <c r="N58" s="714"/>
      <c r="O58" s="714"/>
      <c r="P58" s="714"/>
      <c r="Q58" s="714"/>
      <c r="R58" s="714"/>
    </row>
    <row r="59" spans="5:18" ht="15" hidden="1" customHeight="1" x14ac:dyDescent="0.25">
      <c r="E59" s="714"/>
      <c r="F59" s="714"/>
      <c r="G59" s="714"/>
      <c r="H59" s="714"/>
      <c r="I59" s="714"/>
      <c r="J59" s="714"/>
      <c r="K59" s="714"/>
      <c r="L59" s="714"/>
      <c r="M59" s="714"/>
      <c r="N59" s="714"/>
      <c r="O59" s="714"/>
      <c r="P59" s="714"/>
      <c r="Q59" s="714"/>
      <c r="R59" s="714"/>
    </row>
    <row r="60" spans="5:18" ht="15" hidden="1" customHeight="1" x14ac:dyDescent="0.25">
      <c r="E60" s="714"/>
      <c r="F60" s="714"/>
      <c r="G60" s="714"/>
      <c r="H60" s="714"/>
      <c r="I60" s="714"/>
      <c r="J60" s="714"/>
      <c r="K60" s="714"/>
      <c r="L60" s="714"/>
      <c r="M60" s="714"/>
      <c r="N60" s="714"/>
      <c r="O60" s="714"/>
      <c r="P60" s="714"/>
      <c r="Q60" s="714"/>
      <c r="R60" s="714"/>
    </row>
    <row r="61" spans="5:18" ht="15" hidden="1" customHeight="1" x14ac:dyDescent="0.25">
      <c r="E61" s="714"/>
      <c r="F61" s="714"/>
      <c r="G61" s="714"/>
      <c r="H61" s="714"/>
      <c r="I61" s="714"/>
      <c r="J61" s="714"/>
      <c r="K61" s="714"/>
      <c r="L61" s="714"/>
      <c r="M61" s="714"/>
      <c r="N61" s="714"/>
      <c r="O61" s="714"/>
      <c r="P61" s="714"/>
      <c r="Q61" s="714"/>
      <c r="R61" s="714"/>
    </row>
  </sheetData>
  <mergeCells count="22">
    <mergeCell ref="B3:B5"/>
    <mergeCell ref="B15:B17"/>
    <mergeCell ref="U15:W15"/>
    <mergeCell ref="C16:E16"/>
    <mergeCell ref="F16:H16"/>
    <mergeCell ref="I16:K16"/>
    <mergeCell ref="L16:N16"/>
    <mergeCell ref="O16:Q16"/>
    <mergeCell ref="R16:T16"/>
    <mergeCell ref="U16:W16"/>
    <mergeCell ref="I15:T15"/>
    <mergeCell ref="C15:H15"/>
    <mergeCell ref="U3:W3"/>
    <mergeCell ref="C4:E4"/>
    <mergeCell ref="F4:H4"/>
    <mergeCell ref="I4:K4"/>
    <mergeCell ref="C3:H3"/>
    <mergeCell ref="L4:N4"/>
    <mergeCell ref="O4:Q4"/>
    <mergeCell ref="R4:T4"/>
    <mergeCell ref="U4:W4"/>
    <mergeCell ref="I3:T3"/>
  </mergeCells>
  <conditionalFormatting sqref="C6:W12 C18:W23 C27:D40">
    <cfRule type="cellIs" dxfId="87" priority="3260"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colBreaks count="2" manualBreakCount="2">
    <brk id="8" max="23" man="1"/>
    <brk id="17" max="23" man="1"/>
  </colBreaks>
  <ignoredErrors>
    <ignoredError sqref="H7:N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C72"/>
  </sheetPr>
  <dimension ref="A1:AI63"/>
  <sheetViews>
    <sheetView zoomScale="75" zoomScaleNormal="75" zoomScaleSheetLayoutView="75" workbookViewId="0">
      <pane ySplit="1" topLeftCell="A2" activePane="bottomLeft" state="frozen"/>
      <selection pane="bottomLeft"/>
    </sheetView>
  </sheetViews>
  <sheetFormatPr defaultColWidth="0" defaultRowHeight="0" customHeight="1" zeroHeight="1" x14ac:dyDescent="0.25"/>
  <cols>
    <col min="1" max="1" width="1.7109375" style="720" customWidth="1"/>
    <col min="2" max="2" width="50.7109375" style="1314" customWidth="1"/>
    <col min="3" max="3" width="16.7109375" style="1314" customWidth="1"/>
    <col min="4" max="13" width="16.7109375" style="1310" customWidth="1"/>
    <col min="14" max="14" width="1.7109375" style="1310" customWidth="1"/>
    <col min="15" max="35" width="0" style="1310" hidden="1" customWidth="1"/>
    <col min="36" max="16384" width="10.28515625" style="1310" hidden="1"/>
  </cols>
  <sheetData>
    <row r="1" spans="1:14" s="704" customFormat="1" ht="30" customHeight="1" x14ac:dyDescent="0.55000000000000004">
      <c r="A1" s="1891" t="s">
        <v>1356</v>
      </c>
      <c r="B1" s="732"/>
      <c r="C1" s="734"/>
      <c r="D1" s="1126"/>
      <c r="E1" s="1126"/>
      <c r="F1" s="1126"/>
      <c r="G1" s="1126"/>
      <c r="H1" s="1126" t="str">
        <f>CONCATENATE("Reporting unit: ", 'General Info'!$C$47, " ", 'General Info'!$C$46)</f>
        <v xml:space="preserve">Reporting unit: 1 </v>
      </c>
      <c r="I1" s="1126"/>
      <c r="J1" s="734"/>
      <c r="K1" s="734"/>
      <c r="L1" s="734"/>
      <c r="M1" s="734"/>
      <c r="N1" s="1414"/>
    </row>
    <row r="2" spans="1:14" s="1210" customFormat="1" ht="45" customHeight="1" x14ac:dyDescent="0.25">
      <c r="A2" s="612" t="s">
        <v>1357</v>
      </c>
      <c r="B2" s="1227"/>
      <c r="C2" s="198"/>
      <c r="D2" s="198"/>
      <c r="E2" s="198"/>
      <c r="F2" s="198"/>
      <c r="G2" s="198"/>
      <c r="H2" s="1207"/>
      <c r="I2" s="1207"/>
      <c r="J2" s="1207"/>
      <c r="K2" s="1207"/>
      <c r="L2" s="1207"/>
      <c r="M2" s="1207"/>
      <c r="N2" s="1208"/>
    </row>
    <row r="3" spans="1:14" ht="75" customHeight="1" x14ac:dyDescent="0.25">
      <c r="A3" s="1213"/>
      <c r="B3" s="2269"/>
      <c r="C3" s="2272" t="s">
        <v>443</v>
      </c>
      <c r="D3" s="2272"/>
      <c r="E3" s="2273"/>
      <c r="F3" s="2271" t="s">
        <v>444</v>
      </c>
      <c r="G3" s="2272"/>
      <c r="H3" s="2273"/>
      <c r="I3" s="2130" t="s">
        <v>433</v>
      </c>
      <c r="J3" s="2131"/>
      <c r="K3" s="2205"/>
      <c r="L3" s="2274" t="s">
        <v>981</v>
      </c>
      <c r="M3" s="2275"/>
      <c r="N3" s="1319"/>
    </row>
    <row r="4" spans="1:14" ht="75" customHeight="1" x14ac:dyDescent="0.25">
      <c r="A4" s="1213"/>
      <c r="B4" s="2270"/>
      <c r="C4" s="2066" t="s">
        <v>1209</v>
      </c>
      <c r="D4" s="2067" t="s">
        <v>27</v>
      </c>
      <c r="E4" s="2067" t="s">
        <v>440</v>
      </c>
      <c r="F4" s="2067" t="s">
        <v>1209</v>
      </c>
      <c r="G4" s="2067" t="s">
        <v>27</v>
      </c>
      <c r="H4" s="2067" t="s">
        <v>440</v>
      </c>
      <c r="I4" s="2067" t="s">
        <v>1209</v>
      </c>
      <c r="J4" s="2067" t="s">
        <v>27</v>
      </c>
      <c r="K4" s="2067" t="s">
        <v>440</v>
      </c>
      <c r="L4" s="2067" t="s">
        <v>859</v>
      </c>
      <c r="M4" s="2065" t="s">
        <v>27</v>
      </c>
      <c r="N4" s="1319"/>
    </row>
    <row r="5" spans="1:14" ht="15" customHeight="1" x14ac:dyDescent="0.25">
      <c r="A5" s="1213"/>
      <c r="B5" s="1329" t="s">
        <v>831</v>
      </c>
      <c r="C5" s="1988"/>
      <c r="D5" s="1469"/>
      <c r="E5" s="1469"/>
      <c r="F5" s="1470"/>
      <c r="G5" s="1469"/>
      <c r="H5" s="1469"/>
      <c r="I5" s="1470"/>
      <c r="J5" s="1469"/>
      <c r="K5" s="1469"/>
      <c r="L5" s="1316"/>
      <c r="M5" s="2084"/>
      <c r="N5" s="1319"/>
    </row>
    <row r="6" spans="1:14" ht="15" customHeight="1" x14ac:dyDescent="0.25">
      <c r="A6" s="1213"/>
      <c r="B6" s="1303" t="s">
        <v>436</v>
      </c>
      <c r="C6" s="1311"/>
      <c r="D6" s="1351"/>
      <c r="E6" s="1351"/>
      <c r="F6" s="1351"/>
      <c r="G6" s="1351"/>
      <c r="H6" s="1351"/>
      <c r="I6" s="42" t="str">
        <f>IF(AND(ISNUMBER(C6),ISNUMBER(F6)),SUM(C6,F6),"")</f>
        <v/>
      </c>
      <c r="J6" s="42" t="str">
        <f>IF(AND(ISNUMBER(D6),ISNUMBER(G6)),SUM(D6,G6),"")</f>
        <v/>
      </c>
      <c r="K6" s="42" t="str">
        <f>IF(AND(ISNUMBER(E6),ISNUMBER(H6)),SUM(E6,H6),"")</f>
        <v/>
      </c>
      <c r="L6" s="1254"/>
      <c r="M6" s="2085"/>
      <c r="N6" s="1319"/>
    </row>
    <row r="7" spans="1:14" ht="15" customHeight="1" x14ac:dyDescent="0.25">
      <c r="A7" s="1213"/>
      <c r="B7" s="1461" t="s">
        <v>79</v>
      </c>
      <c r="C7" s="1989"/>
      <c r="D7" s="1198"/>
      <c r="E7" s="1198"/>
      <c r="F7" s="1471"/>
      <c r="G7" s="1198"/>
      <c r="H7" s="1198"/>
      <c r="I7" s="1471"/>
      <c r="J7" s="1198"/>
      <c r="K7" s="1198"/>
      <c r="L7" s="1312"/>
      <c r="M7" s="2086"/>
      <c r="N7" s="1319"/>
    </row>
    <row r="8" spans="1:14" s="1210" customFormat="1" ht="60" customHeight="1" x14ac:dyDescent="0.25">
      <c r="A8" s="612" t="s">
        <v>1358</v>
      </c>
      <c r="B8" s="1227"/>
      <c r="C8" s="198"/>
      <c r="D8" s="198"/>
      <c r="E8" s="198"/>
      <c r="F8" s="198"/>
      <c r="G8" s="198"/>
      <c r="H8" s="1207"/>
      <c r="I8" s="1207"/>
      <c r="J8" s="1207"/>
      <c r="K8" s="1207"/>
      <c r="L8" s="1207"/>
      <c r="M8" s="1207"/>
      <c r="N8" s="1208"/>
    </row>
    <row r="9" spans="1:14" ht="75" customHeight="1" x14ac:dyDescent="0.25">
      <c r="A9" s="1213"/>
      <c r="B9" s="2269"/>
      <c r="C9" s="2276" t="s">
        <v>443</v>
      </c>
      <c r="D9" s="2277"/>
      <c r="E9" s="2277"/>
      <c r="F9" s="2271" t="s">
        <v>444</v>
      </c>
      <c r="G9" s="2272"/>
      <c r="H9" s="2273"/>
      <c r="I9" s="2130" t="s">
        <v>433</v>
      </c>
      <c r="J9" s="2131"/>
      <c r="K9" s="2205"/>
      <c r="L9" s="2278" t="s">
        <v>981</v>
      </c>
      <c r="M9" s="2274"/>
      <c r="N9" s="1319"/>
    </row>
    <row r="10" spans="1:14" ht="75" customHeight="1" x14ac:dyDescent="0.25">
      <c r="A10" s="1213"/>
      <c r="B10" s="2270"/>
      <c r="C10" s="2064" t="s">
        <v>1209</v>
      </c>
      <c r="D10" s="2063" t="s">
        <v>27</v>
      </c>
      <c r="E10" s="2063" t="s">
        <v>440</v>
      </c>
      <c r="F10" s="2063" t="s">
        <v>1209</v>
      </c>
      <c r="G10" s="2063" t="s">
        <v>27</v>
      </c>
      <c r="H10" s="2063" t="s">
        <v>440</v>
      </c>
      <c r="I10" s="2063" t="s">
        <v>1209</v>
      </c>
      <c r="J10" s="2063" t="s">
        <v>27</v>
      </c>
      <c r="K10" s="2063" t="s">
        <v>440</v>
      </c>
      <c r="L10" s="2063" t="s">
        <v>859</v>
      </c>
      <c r="M10" s="2062" t="s">
        <v>27</v>
      </c>
      <c r="N10" s="1319"/>
    </row>
    <row r="11" spans="1:14" ht="15" customHeight="1" x14ac:dyDescent="0.25">
      <c r="A11" s="1213"/>
      <c r="B11" s="1223" t="s">
        <v>939</v>
      </c>
      <c r="C11" s="1427" t="str">
        <f>IF(AND(ISNUMBER(C13),ISNUMBER(C14)), SUM(C13:C14),"")</f>
        <v/>
      </c>
      <c r="D11" s="1280" t="str">
        <f>IF(AND(ISNUMBER(D13),ISNUMBER(D14)), SUM(D13:D14),"")</f>
        <v/>
      </c>
      <c r="E11" s="1280" t="str">
        <f>IF(AND(ISNUMBER(E13),ISNUMBER(E14)), SUM(E13:E14),"")</f>
        <v/>
      </c>
      <c r="F11" s="1280" t="str">
        <f>IF(ISNUMBER(F14), F14,"")</f>
        <v/>
      </c>
      <c r="G11" s="1280" t="str">
        <f>IF(ISNUMBER(G14), G14,"")</f>
        <v/>
      </c>
      <c r="H11" s="1280" t="str">
        <f>IF(ISNUMBER(H14), H14,"")</f>
        <v/>
      </c>
      <c r="I11" s="1472"/>
      <c r="J11" s="1472"/>
      <c r="K11" s="1472"/>
      <c r="L11" s="1280" t="str">
        <f>IF(AND(ISNUMBER(L12), ISNUMBER(L13), ISNUMBER(L14)),SUM(L12:L14),"")</f>
        <v/>
      </c>
      <c r="M11" s="1442"/>
      <c r="N11" s="1319"/>
    </row>
    <row r="12" spans="1:14" ht="15" customHeight="1" x14ac:dyDescent="0.25">
      <c r="A12" s="1213"/>
      <c r="B12" s="1323" t="s">
        <v>1336</v>
      </c>
      <c r="C12" s="1497"/>
      <c r="D12" s="578"/>
      <c r="E12" s="578"/>
      <c r="F12" s="578"/>
      <c r="G12" s="578"/>
      <c r="H12" s="578"/>
      <c r="I12" s="578"/>
      <c r="J12" s="578"/>
      <c r="K12" s="578"/>
      <c r="L12" s="1351"/>
      <c r="M12" s="1255"/>
      <c r="N12" s="1319"/>
    </row>
    <row r="13" spans="1:14" ht="15" customHeight="1" x14ac:dyDescent="0.25">
      <c r="A13" s="1213"/>
      <c r="B13" s="1424" t="s">
        <v>1337</v>
      </c>
      <c r="C13" s="1311"/>
      <c r="D13" s="1351"/>
      <c r="E13" s="1351"/>
      <c r="F13" s="578"/>
      <c r="G13" s="578"/>
      <c r="H13" s="578"/>
      <c r="I13" s="578"/>
      <c r="J13" s="578"/>
      <c r="K13" s="578"/>
      <c r="L13" s="1351"/>
      <c r="M13" s="1255"/>
      <c r="N13" s="1319"/>
    </row>
    <row r="14" spans="1:14" ht="15" customHeight="1" x14ac:dyDescent="0.25">
      <c r="A14" s="1213"/>
      <c r="B14" s="1424" t="s">
        <v>1338</v>
      </c>
      <c r="C14" s="1311"/>
      <c r="D14" s="1351"/>
      <c r="E14" s="1351"/>
      <c r="F14" s="1351"/>
      <c r="G14" s="1351"/>
      <c r="H14" s="1351"/>
      <c r="I14" s="578"/>
      <c r="J14" s="578"/>
      <c r="K14" s="578"/>
      <c r="L14" s="1351"/>
      <c r="M14" s="1255"/>
      <c r="N14" s="1319"/>
    </row>
    <row r="15" spans="1:14" ht="15" customHeight="1" x14ac:dyDescent="0.25">
      <c r="A15" s="1213"/>
      <c r="B15" s="1321" t="s">
        <v>457</v>
      </c>
      <c r="C15" s="1483" t="str">
        <f t="shared" ref="C15:H15" si="0">IF(ISNUMBER(C16), C16, "")</f>
        <v/>
      </c>
      <c r="D15" s="1279" t="str">
        <f t="shared" si="0"/>
        <v/>
      </c>
      <c r="E15" s="1279" t="str">
        <f t="shared" si="0"/>
        <v/>
      </c>
      <c r="F15" s="1279" t="str">
        <f t="shared" si="0"/>
        <v/>
      </c>
      <c r="G15" s="1279" t="str">
        <f t="shared" si="0"/>
        <v/>
      </c>
      <c r="H15" s="1279" t="str">
        <f t="shared" si="0"/>
        <v/>
      </c>
      <c r="I15" s="578"/>
      <c r="J15" s="578"/>
      <c r="K15" s="578"/>
      <c r="L15" s="1279" t="str">
        <f t="shared" ref="L15" si="1">IF(ISNUMBER(L16), L16, "")</f>
        <v/>
      </c>
      <c r="M15" s="1255"/>
      <c r="N15" s="1319"/>
    </row>
    <row r="16" spans="1:14" ht="15" customHeight="1" x14ac:dyDescent="0.25">
      <c r="A16" s="1213"/>
      <c r="B16" s="1320" t="s">
        <v>1217</v>
      </c>
      <c r="C16" s="1311"/>
      <c r="D16" s="1351"/>
      <c r="E16" s="1351"/>
      <c r="F16" s="1351"/>
      <c r="G16" s="1351"/>
      <c r="H16" s="1351"/>
      <c r="I16" s="578"/>
      <c r="J16" s="578"/>
      <c r="K16" s="578"/>
      <c r="L16" s="1351"/>
      <c r="M16" s="1255"/>
      <c r="N16" s="1319"/>
    </row>
    <row r="17" spans="1:14" ht="15" customHeight="1" x14ac:dyDescent="0.25">
      <c r="A17" s="1213"/>
      <c r="B17" s="1320" t="s">
        <v>458</v>
      </c>
      <c r="C17" s="1497"/>
      <c r="D17" s="578"/>
      <c r="E17" s="578"/>
      <c r="F17" s="578"/>
      <c r="G17" s="578"/>
      <c r="H17" s="578"/>
      <c r="I17" s="1351"/>
      <c r="J17" s="1351"/>
      <c r="K17" s="1351"/>
      <c r="L17" s="578"/>
      <c r="M17" s="1255"/>
      <c r="N17" s="1319"/>
    </row>
    <row r="18" spans="1:14" ht="15" customHeight="1" x14ac:dyDescent="0.25">
      <c r="A18" s="1213"/>
      <c r="B18" s="1321" t="s">
        <v>452</v>
      </c>
      <c r="C18" s="1311"/>
      <c r="D18" s="1351"/>
      <c r="E18" s="1351"/>
      <c r="F18" s="1351"/>
      <c r="G18" s="1351"/>
      <c r="H18" s="1351"/>
      <c r="I18" s="578"/>
      <c r="J18" s="578"/>
      <c r="K18" s="578"/>
      <c r="L18" s="1351"/>
      <c r="M18" s="1255"/>
      <c r="N18" s="1319"/>
    </row>
    <row r="19" spans="1:14" ht="15" customHeight="1" x14ac:dyDescent="0.25">
      <c r="A19" s="1213"/>
      <c r="B19" s="1321" t="s">
        <v>831</v>
      </c>
      <c r="C19" s="1435"/>
      <c r="D19" s="1254"/>
      <c r="E19" s="1254"/>
      <c r="F19" s="1254"/>
      <c r="G19" s="1254"/>
      <c r="H19" s="1254"/>
      <c r="I19" s="578"/>
      <c r="J19" s="578"/>
      <c r="K19" s="578"/>
      <c r="L19" s="1351"/>
      <c r="M19" s="1255"/>
      <c r="N19" s="1319"/>
    </row>
    <row r="20" spans="1:14" ht="15" customHeight="1" x14ac:dyDescent="0.25">
      <c r="A20" s="1213"/>
      <c r="B20" s="1303" t="s">
        <v>436</v>
      </c>
      <c r="C20" s="1311"/>
      <c r="D20" s="1253"/>
      <c r="E20" s="1253"/>
      <c r="F20" s="1351"/>
      <c r="G20" s="1254"/>
      <c r="H20" s="1254"/>
      <c r="I20" s="578"/>
      <c r="J20" s="578"/>
      <c r="K20" s="578"/>
      <c r="L20" s="1351"/>
      <c r="M20" s="1255"/>
      <c r="N20" s="1319"/>
    </row>
    <row r="21" spans="1:14" ht="15" customHeight="1" x14ac:dyDescent="0.25">
      <c r="A21" s="1213"/>
      <c r="B21" s="1302" t="s">
        <v>79</v>
      </c>
      <c r="C21" s="1435"/>
      <c r="D21" s="1254"/>
      <c r="E21" s="1254"/>
      <c r="F21" s="1301"/>
      <c r="G21" s="1301"/>
      <c r="H21" s="1301"/>
      <c r="I21" s="578"/>
      <c r="J21" s="578"/>
      <c r="K21" s="578"/>
      <c r="L21" s="1477"/>
      <c r="M21" s="1300"/>
      <c r="N21" s="1319"/>
    </row>
    <row r="22" spans="1:14" ht="15" customHeight="1" x14ac:dyDescent="0.25">
      <c r="A22" s="1213"/>
      <c r="B22" s="1473" t="s">
        <v>439</v>
      </c>
      <c r="C22" s="1990"/>
      <c r="D22" s="1474"/>
      <c r="E22" s="1474"/>
      <c r="F22" s="1475"/>
      <c r="G22" s="1475"/>
      <c r="H22" s="1475"/>
      <c r="I22" s="1198"/>
      <c r="J22" s="1198"/>
      <c r="K22" s="1198"/>
      <c r="L22" s="1475"/>
      <c r="M22" s="1476"/>
      <c r="N22" s="1319"/>
    </row>
    <row r="23" spans="1:14" ht="15" customHeight="1" x14ac:dyDescent="0.25">
      <c r="A23" s="1449"/>
      <c r="B23" s="1370"/>
      <c r="C23" s="1370"/>
      <c r="D23" s="1370"/>
      <c r="E23" s="1370"/>
      <c r="F23" s="1370"/>
      <c r="G23" s="1370"/>
      <c r="H23" s="1370"/>
      <c r="I23" s="1370"/>
      <c r="J23" s="1370"/>
      <c r="K23" s="1370"/>
      <c r="L23" s="1370"/>
      <c r="M23" s="1370"/>
      <c r="N23" s="1232"/>
    </row>
    <row r="24" spans="1:14" ht="15" hidden="1" customHeight="1" x14ac:dyDescent="0.25"/>
    <row r="25" spans="1:14" ht="15" hidden="1" customHeight="1" x14ac:dyDescent="0.25"/>
    <row r="26" spans="1:14" ht="15" hidden="1" customHeight="1" x14ac:dyDescent="0.25"/>
    <row r="27" spans="1:14" ht="15" hidden="1" customHeight="1" x14ac:dyDescent="0.25"/>
    <row r="28" spans="1:14" ht="15" hidden="1" customHeight="1" x14ac:dyDescent="0.25"/>
    <row r="29" spans="1:14" ht="15" hidden="1" customHeight="1" x14ac:dyDescent="0.25"/>
    <row r="30" spans="1:14" ht="15" hidden="1" customHeight="1" x14ac:dyDescent="0.25"/>
    <row r="31" spans="1:14" ht="15" hidden="1" customHeight="1" x14ac:dyDescent="0.25"/>
    <row r="32" spans="1:14" ht="15" hidden="1" customHeight="1" x14ac:dyDescent="0.25"/>
    <row r="33" spans="2:22" ht="15" hidden="1" customHeight="1" x14ac:dyDescent="0.25"/>
    <row r="34" spans="2:22" s="720" customFormat="1" ht="15" hidden="1" customHeight="1" x14ac:dyDescent="0.25">
      <c r="B34" s="1314"/>
      <c r="C34" s="1314"/>
      <c r="D34" s="1310"/>
      <c r="E34" s="1310"/>
      <c r="F34" s="1310"/>
      <c r="G34" s="1310"/>
      <c r="H34" s="1310"/>
      <c r="I34" s="1310"/>
      <c r="J34" s="1310"/>
      <c r="K34" s="1310"/>
      <c r="L34" s="1310"/>
      <c r="M34" s="1310"/>
      <c r="N34" s="1310"/>
      <c r="O34" s="1310"/>
      <c r="P34" s="1310"/>
      <c r="Q34" s="1310"/>
      <c r="R34" s="1310"/>
      <c r="S34" s="1310"/>
      <c r="T34" s="1310"/>
      <c r="U34" s="1310"/>
      <c r="V34" s="1310"/>
    </row>
    <row r="35" spans="2:22" s="720" customFormat="1" ht="15" hidden="1" customHeight="1" x14ac:dyDescent="0.25">
      <c r="B35" s="1314"/>
      <c r="C35" s="1314"/>
      <c r="D35" s="1310"/>
      <c r="E35" s="1310"/>
      <c r="F35" s="1310"/>
      <c r="G35" s="1310"/>
      <c r="H35" s="1310"/>
      <c r="I35" s="1310"/>
      <c r="J35" s="1310"/>
      <c r="K35" s="1310"/>
      <c r="L35" s="1310"/>
      <c r="M35" s="1310"/>
      <c r="N35" s="1310"/>
      <c r="O35" s="1310"/>
      <c r="P35" s="1310"/>
      <c r="Q35" s="1310"/>
      <c r="R35" s="1310"/>
      <c r="S35" s="1310"/>
      <c r="T35" s="1310"/>
      <c r="U35" s="1310"/>
      <c r="V35" s="1310"/>
    </row>
    <row r="36" spans="2:22" s="720" customFormat="1" ht="15" hidden="1" customHeight="1" x14ac:dyDescent="0.25">
      <c r="B36" s="1314"/>
      <c r="C36" s="1314"/>
      <c r="D36" s="1310"/>
      <c r="E36" s="1310"/>
      <c r="F36" s="1310"/>
      <c r="G36" s="1310"/>
      <c r="H36" s="1310"/>
      <c r="I36" s="1310"/>
      <c r="J36" s="1310"/>
      <c r="K36" s="1310"/>
      <c r="L36" s="1310"/>
      <c r="M36" s="1310"/>
      <c r="N36" s="1310"/>
      <c r="O36" s="1310"/>
      <c r="P36" s="1310"/>
      <c r="Q36" s="1310"/>
      <c r="R36" s="1310"/>
      <c r="S36" s="1310"/>
      <c r="T36" s="1310"/>
      <c r="U36" s="1310"/>
      <c r="V36" s="1310"/>
    </row>
    <row r="37" spans="2:22" s="720" customFormat="1" ht="15" hidden="1" customHeight="1" x14ac:dyDescent="0.25">
      <c r="B37" s="1314"/>
      <c r="C37" s="1314"/>
      <c r="D37" s="1310"/>
      <c r="E37" s="1310"/>
      <c r="F37" s="1310"/>
      <c r="G37" s="1310"/>
      <c r="H37" s="1310"/>
      <c r="I37" s="1310"/>
      <c r="J37" s="1310"/>
      <c r="K37" s="1310"/>
      <c r="L37" s="1310"/>
      <c r="M37" s="1310"/>
      <c r="N37" s="1310"/>
      <c r="O37" s="1310"/>
      <c r="P37" s="1310"/>
      <c r="Q37" s="1310"/>
      <c r="R37" s="1310"/>
      <c r="S37" s="1310"/>
      <c r="T37" s="1310"/>
      <c r="U37" s="1310"/>
      <c r="V37" s="1310"/>
    </row>
    <row r="38" spans="2:22" s="720" customFormat="1" ht="15" hidden="1" customHeight="1" x14ac:dyDescent="0.25">
      <c r="B38" s="1314"/>
      <c r="C38" s="1314"/>
      <c r="D38" s="1310"/>
      <c r="E38" s="1310"/>
      <c r="F38" s="1310"/>
      <c r="G38" s="1310"/>
      <c r="H38" s="1310"/>
      <c r="I38" s="1310"/>
      <c r="J38" s="1310"/>
      <c r="K38" s="1310"/>
      <c r="L38" s="1310"/>
      <c r="M38" s="1310"/>
      <c r="N38" s="1310"/>
      <c r="O38" s="1310"/>
      <c r="P38" s="1310"/>
      <c r="Q38" s="1310"/>
      <c r="R38" s="1310"/>
      <c r="S38" s="1310"/>
      <c r="T38" s="1310"/>
      <c r="U38" s="1310"/>
      <c r="V38" s="1310"/>
    </row>
    <row r="39" spans="2:22" s="720" customFormat="1" ht="15" hidden="1" customHeight="1" x14ac:dyDescent="0.25">
      <c r="B39" s="1314"/>
      <c r="C39" s="1314"/>
      <c r="D39" s="1310"/>
      <c r="E39" s="1310"/>
      <c r="F39" s="1310"/>
      <c r="G39" s="1310"/>
      <c r="H39" s="1310"/>
      <c r="I39" s="1310"/>
      <c r="J39" s="1310"/>
      <c r="K39" s="1310"/>
      <c r="L39" s="1310"/>
      <c r="M39" s="1310"/>
      <c r="N39" s="1310"/>
      <c r="O39" s="1310"/>
      <c r="P39" s="1310"/>
      <c r="Q39" s="1310"/>
      <c r="R39" s="1310"/>
      <c r="S39" s="1310"/>
      <c r="T39" s="1310"/>
      <c r="U39" s="1310"/>
      <c r="V39" s="1310"/>
    </row>
    <row r="40" spans="2:22" s="720" customFormat="1" ht="15" hidden="1" customHeight="1" x14ac:dyDescent="0.25">
      <c r="B40" s="1314"/>
      <c r="C40" s="1314"/>
      <c r="D40" s="1310"/>
      <c r="E40" s="1310"/>
      <c r="F40" s="1310"/>
      <c r="G40" s="1310"/>
      <c r="H40" s="1310"/>
      <c r="I40" s="1310"/>
      <c r="J40" s="1310"/>
      <c r="K40" s="1310"/>
      <c r="L40" s="1310"/>
      <c r="M40" s="1310"/>
      <c r="N40" s="1310"/>
      <c r="O40" s="1310"/>
      <c r="P40" s="1310"/>
      <c r="Q40" s="1310"/>
      <c r="R40" s="1310"/>
      <c r="S40" s="1310"/>
      <c r="T40" s="1310"/>
      <c r="U40" s="1310"/>
      <c r="V40" s="1310"/>
    </row>
    <row r="41" spans="2:22" s="720" customFormat="1" ht="15" hidden="1" customHeight="1" x14ac:dyDescent="0.25">
      <c r="B41" s="1314"/>
      <c r="C41" s="1314"/>
      <c r="D41" s="1310"/>
      <c r="E41" s="1310"/>
      <c r="F41" s="1310"/>
      <c r="G41" s="1310"/>
      <c r="H41" s="1310"/>
      <c r="I41" s="1310"/>
      <c r="J41" s="1310"/>
      <c r="K41" s="1310"/>
      <c r="L41" s="1310"/>
      <c r="M41" s="1310"/>
      <c r="N41" s="1310"/>
      <c r="O41" s="1310"/>
      <c r="P41" s="1310"/>
      <c r="Q41" s="1310"/>
      <c r="R41" s="1310"/>
      <c r="S41" s="1310"/>
      <c r="T41" s="1310"/>
      <c r="U41" s="1310"/>
      <c r="V41" s="1310"/>
    </row>
    <row r="42" spans="2:22" s="720" customFormat="1" ht="15" hidden="1" customHeight="1" x14ac:dyDescent="0.25">
      <c r="B42" s="1314"/>
      <c r="C42" s="1314"/>
      <c r="D42" s="1310"/>
      <c r="E42" s="1310"/>
      <c r="F42" s="1310"/>
      <c r="G42" s="1310"/>
      <c r="H42" s="1310"/>
      <c r="I42" s="1310"/>
      <c r="J42" s="1310"/>
      <c r="K42" s="1310"/>
      <c r="L42" s="1310"/>
      <c r="M42" s="1310"/>
      <c r="N42" s="1310"/>
      <c r="O42" s="1310"/>
      <c r="P42" s="1310"/>
      <c r="Q42" s="1310"/>
      <c r="R42" s="1310"/>
      <c r="S42" s="1310"/>
      <c r="T42" s="1310"/>
      <c r="U42" s="1310"/>
      <c r="V42" s="1310"/>
    </row>
    <row r="43" spans="2:22" s="720" customFormat="1" ht="15" hidden="1" customHeight="1" x14ac:dyDescent="0.25">
      <c r="B43" s="1314"/>
      <c r="C43" s="1314"/>
      <c r="D43" s="1310"/>
      <c r="E43" s="1310"/>
      <c r="F43" s="1310"/>
      <c r="G43" s="1310"/>
      <c r="H43" s="1310"/>
      <c r="I43" s="1310"/>
      <c r="J43" s="1310"/>
      <c r="K43" s="1310"/>
      <c r="L43" s="1310"/>
      <c r="M43" s="1310"/>
      <c r="N43" s="1310"/>
      <c r="O43" s="1310"/>
      <c r="P43" s="1310"/>
      <c r="Q43" s="1310"/>
      <c r="R43" s="1310"/>
      <c r="S43" s="1310"/>
      <c r="T43" s="1310"/>
      <c r="U43" s="1310"/>
      <c r="V43" s="1310"/>
    </row>
    <row r="44" spans="2:22" s="720" customFormat="1" ht="15" hidden="1" customHeight="1" x14ac:dyDescent="0.25">
      <c r="B44" s="1314"/>
      <c r="C44" s="1314"/>
      <c r="D44" s="1310"/>
      <c r="E44" s="1310"/>
      <c r="F44" s="1310"/>
      <c r="G44" s="1310"/>
      <c r="H44" s="1310"/>
      <c r="I44" s="1310"/>
      <c r="J44" s="1310"/>
      <c r="K44" s="1310"/>
      <c r="L44" s="1310"/>
      <c r="M44" s="1310"/>
      <c r="N44" s="1310"/>
      <c r="O44" s="1310"/>
      <c r="P44" s="1310"/>
      <c r="Q44" s="1310"/>
      <c r="R44" s="1310"/>
      <c r="S44" s="1310"/>
      <c r="T44" s="1310"/>
      <c r="U44" s="1310"/>
      <c r="V44" s="1310"/>
    </row>
    <row r="45" spans="2:22" s="720" customFormat="1" ht="15" hidden="1" customHeight="1" x14ac:dyDescent="0.25">
      <c r="B45" s="1314"/>
      <c r="C45" s="1314"/>
      <c r="D45" s="1310"/>
      <c r="E45" s="1310"/>
      <c r="F45" s="1310"/>
      <c r="G45" s="1310"/>
      <c r="H45" s="1310"/>
      <c r="I45" s="1310"/>
      <c r="J45" s="1310"/>
      <c r="K45" s="1310"/>
      <c r="L45" s="1310"/>
      <c r="M45" s="1310"/>
      <c r="N45" s="1310"/>
      <c r="O45" s="1310"/>
      <c r="P45" s="1310"/>
      <c r="Q45" s="1310"/>
      <c r="R45" s="1310"/>
      <c r="S45" s="1310"/>
      <c r="T45" s="1310"/>
      <c r="U45" s="1310"/>
      <c r="V45" s="1310"/>
    </row>
    <row r="46" spans="2:22" s="720" customFormat="1" ht="15" hidden="1" customHeight="1" x14ac:dyDescent="0.25">
      <c r="B46" s="1314"/>
      <c r="C46" s="1314"/>
      <c r="D46" s="1310"/>
      <c r="E46" s="1310"/>
      <c r="F46" s="1310"/>
      <c r="G46" s="1310"/>
      <c r="H46" s="1310"/>
      <c r="I46" s="1310"/>
      <c r="J46" s="1310"/>
      <c r="K46" s="1310"/>
      <c r="L46" s="1310"/>
      <c r="M46" s="1310"/>
      <c r="N46" s="1310"/>
      <c r="O46" s="1310"/>
      <c r="P46" s="1310"/>
      <c r="Q46" s="1310"/>
      <c r="R46" s="1310"/>
      <c r="S46" s="1310"/>
      <c r="T46" s="1310"/>
      <c r="U46" s="1310"/>
      <c r="V46" s="1310"/>
    </row>
    <row r="47" spans="2:22" s="720" customFormat="1" ht="15" hidden="1" customHeight="1" x14ac:dyDescent="0.25">
      <c r="B47" s="1314"/>
      <c r="C47" s="1314"/>
      <c r="D47" s="1310"/>
      <c r="E47" s="1310"/>
      <c r="F47" s="1310"/>
      <c r="G47" s="1310"/>
      <c r="H47" s="1310"/>
      <c r="I47" s="1310"/>
      <c r="J47" s="1310"/>
      <c r="K47" s="1310"/>
      <c r="L47" s="1310"/>
      <c r="M47" s="1310"/>
      <c r="N47" s="1310"/>
      <c r="O47" s="1310"/>
      <c r="P47" s="1310"/>
      <c r="Q47" s="1310"/>
      <c r="R47" s="1310"/>
      <c r="S47" s="1310"/>
      <c r="T47" s="1310"/>
      <c r="U47" s="1310"/>
      <c r="V47" s="1310"/>
    </row>
    <row r="48" spans="2:22" s="720" customFormat="1" ht="15" hidden="1" customHeight="1" x14ac:dyDescent="0.25">
      <c r="B48" s="1314"/>
      <c r="C48" s="1314"/>
      <c r="D48" s="1310"/>
      <c r="E48" s="1310"/>
      <c r="F48" s="1310"/>
      <c r="G48" s="1310"/>
      <c r="H48" s="1310"/>
      <c r="I48" s="1310"/>
      <c r="J48" s="1310"/>
      <c r="K48" s="1310"/>
      <c r="L48" s="1310"/>
      <c r="M48" s="1310"/>
      <c r="N48" s="1310"/>
      <c r="O48" s="1310"/>
      <c r="P48" s="1310"/>
      <c r="Q48" s="1310"/>
      <c r="R48" s="1310"/>
      <c r="S48" s="1310"/>
      <c r="T48" s="1310"/>
      <c r="U48" s="1310"/>
      <c r="V48" s="1310"/>
    </row>
    <row r="49" spans="2:22" s="720" customFormat="1" ht="15" hidden="1" customHeight="1" x14ac:dyDescent="0.25">
      <c r="B49" s="1314"/>
      <c r="C49" s="1314"/>
      <c r="D49" s="1310"/>
      <c r="E49" s="1310"/>
      <c r="F49" s="1310"/>
      <c r="G49" s="1310"/>
      <c r="H49" s="1310"/>
      <c r="I49" s="1310"/>
      <c r="J49" s="1310"/>
      <c r="K49" s="1310"/>
      <c r="L49" s="1310"/>
      <c r="M49" s="1310"/>
      <c r="N49" s="1310"/>
      <c r="O49" s="1310"/>
      <c r="P49" s="1310"/>
      <c r="Q49" s="1310"/>
      <c r="R49" s="1310"/>
      <c r="S49" s="1310"/>
      <c r="T49" s="1310"/>
      <c r="U49" s="1310"/>
      <c r="V49" s="1310"/>
    </row>
    <row r="50" spans="2:22" s="720" customFormat="1" ht="15" hidden="1" customHeight="1" x14ac:dyDescent="0.25">
      <c r="B50" s="1314"/>
      <c r="C50" s="1314"/>
      <c r="D50" s="1310"/>
      <c r="E50" s="1310"/>
      <c r="F50" s="1310"/>
      <c r="G50" s="1310"/>
      <c r="H50" s="1310"/>
      <c r="I50" s="1310"/>
      <c r="J50" s="1310"/>
      <c r="K50" s="1310"/>
      <c r="L50" s="1310"/>
      <c r="M50" s="1310"/>
      <c r="N50" s="1310"/>
      <c r="O50" s="1310"/>
      <c r="P50" s="1310"/>
      <c r="Q50" s="1310"/>
      <c r="R50" s="1310"/>
      <c r="S50" s="1310"/>
      <c r="T50" s="1310"/>
      <c r="U50" s="1310"/>
      <c r="V50" s="1310"/>
    </row>
    <row r="51" spans="2:22" s="720" customFormat="1" ht="15" hidden="1" customHeight="1" x14ac:dyDescent="0.25">
      <c r="B51" s="1314"/>
      <c r="C51" s="1314"/>
      <c r="D51" s="1310"/>
      <c r="E51" s="1310"/>
      <c r="F51" s="1310"/>
      <c r="G51" s="1310"/>
      <c r="H51" s="1310"/>
      <c r="I51" s="1310"/>
      <c r="J51" s="1310"/>
      <c r="K51" s="1310"/>
      <c r="L51" s="1310"/>
      <c r="M51" s="1310"/>
      <c r="N51" s="1310"/>
      <c r="O51" s="1310"/>
      <c r="P51" s="1310"/>
      <c r="Q51" s="1310"/>
      <c r="R51" s="1310"/>
      <c r="S51" s="1310"/>
      <c r="T51" s="1310"/>
      <c r="U51" s="1310"/>
      <c r="V51" s="1310"/>
    </row>
    <row r="52" spans="2:22" s="720" customFormat="1" ht="15" hidden="1" customHeight="1" x14ac:dyDescent="0.25">
      <c r="B52" s="1314"/>
      <c r="C52" s="1314"/>
      <c r="D52" s="1310"/>
      <c r="E52" s="1310"/>
      <c r="F52" s="1310"/>
      <c r="G52" s="1310"/>
      <c r="H52" s="1310"/>
      <c r="I52" s="1310"/>
      <c r="J52" s="1310"/>
      <c r="K52" s="1310"/>
      <c r="L52" s="1310"/>
      <c r="M52" s="1310"/>
      <c r="N52" s="1310"/>
      <c r="O52" s="1310"/>
      <c r="P52" s="1310"/>
      <c r="Q52" s="1310"/>
      <c r="R52" s="1310"/>
      <c r="S52" s="1310"/>
      <c r="T52" s="1310"/>
      <c r="U52" s="1310"/>
      <c r="V52" s="1310"/>
    </row>
    <row r="53" spans="2:22" s="720" customFormat="1" ht="15" hidden="1" customHeight="1" x14ac:dyDescent="0.25">
      <c r="B53" s="1314"/>
      <c r="C53" s="1314"/>
      <c r="D53" s="1310"/>
      <c r="E53" s="1310"/>
      <c r="F53" s="1310"/>
      <c r="G53" s="1310"/>
      <c r="H53" s="1310"/>
      <c r="I53" s="1310"/>
      <c r="J53" s="1310"/>
      <c r="K53" s="1310"/>
      <c r="L53" s="1310"/>
      <c r="M53" s="1310"/>
      <c r="N53" s="1310"/>
      <c r="O53" s="1310"/>
      <c r="P53" s="1310"/>
      <c r="Q53" s="1310"/>
      <c r="R53" s="1310"/>
      <c r="S53" s="1310"/>
      <c r="T53" s="1310"/>
      <c r="U53" s="1310"/>
      <c r="V53" s="1310"/>
    </row>
    <row r="54" spans="2:22" s="720" customFormat="1" ht="15" hidden="1" customHeight="1" x14ac:dyDescent="0.25">
      <c r="B54" s="1314"/>
      <c r="C54" s="1314"/>
      <c r="D54" s="1310"/>
      <c r="E54" s="1310"/>
      <c r="F54" s="1310"/>
      <c r="G54" s="1310"/>
      <c r="H54" s="1310"/>
      <c r="I54" s="1310"/>
      <c r="J54" s="1310"/>
      <c r="K54" s="1310"/>
      <c r="L54" s="1310"/>
      <c r="M54" s="1310"/>
      <c r="N54" s="1310"/>
      <c r="O54" s="1310"/>
      <c r="P54" s="1310"/>
      <c r="Q54" s="1310"/>
      <c r="R54" s="1310"/>
      <c r="S54" s="1310"/>
      <c r="T54" s="1310"/>
      <c r="U54" s="1310"/>
      <c r="V54" s="1310"/>
    </row>
    <row r="55" spans="2:22" s="720" customFormat="1" ht="15" hidden="1" customHeight="1" x14ac:dyDescent="0.25">
      <c r="B55" s="1314"/>
      <c r="C55" s="1314"/>
      <c r="D55" s="1310"/>
      <c r="E55" s="1310"/>
      <c r="F55" s="1310"/>
      <c r="G55" s="1310"/>
      <c r="H55" s="1310"/>
      <c r="I55" s="1310"/>
      <c r="J55" s="1310"/>
      <c r="K55" s="1310"/>
      <c r="L55" s="1310"/>
      <c r="M55" s="1310"/>
      <c r="N55" s="1310"/>
      <c r="O55" s="1310"/>
      <c r="P55" s="1310"/>
      <c r="Q55" s="1310"/>
      <c r="R55" s="1310"/>
      <c r="S55" s="1310"/>
      <c r="T55" s="1310"/>
      <c r="U55" s="1310"/>
      <c r="V55" s="1310"/>
    </row>
    <row r="56" spans="2:22" s="720" customFormat="1" ht="15" hidden="1" customHeight="1" x14ac:dyDescent="0.25">
      <c r="B56" s="1314"/>
      <c r="C56" s="1314"/>
      <c r="D56" s="1310"/>
      <c r="E56" s="1310"/>
      <c r="F56" s="1310"/>
      <c r="G56" s="1310"/>
      <c r="H56" s="1310"/>
      <c r="I56" s="1310"/>
      <c r="J56" s="1310"/>
      <c r="K56" s="1310"/>
      <c r="L56" s="1310"/>
      <c r="M56" s="1310"/>
      <c r="N56" s="1310"/>
      <c r="O56" s="1310"/>
      <c r="P56" s="1310"/>
      <c r="Q56" s="1310"/>
      <c r="R56" s="1310"/>
      <c r="S56" s="1310"/>
      <c r="T56" s="1310"/>
      <c r="U56" s="1310"/>
      <c r="V56" s="1310"/>
    </row>
    <row r="57" spans="2:22" s="720" customFormat="1" ht="15" hidden="1" customHeight="1" x14ac:dyDescent="0.25">
      <c r="B57" s="1314"/>
      <c r="C57" s="1314"/>
      <c r="D57" s="1310"/>
      <c r="E57" s="1310"/>
      <c r="F57" s="1310"/>
      <c r="G57" s="1310"/>
      <c r="H57" s="1310"/>
      <c r="I57" s="1310"/>
      <c r="J57" s="1310"/>
      <c r="K57" s="1310"/>
      <c r="L57" s="1310"/>
      <c r="M57" s="1310"/>
      <c r="N57" s="1310"/>
      <c r="O57" s="1310"/>
      <c r="P57" s="1310"/>
      <c r="Q57" s="1310"/>
      <c r="R57" s="1310"/>
      <c r="S57" s="1310"/>
      <c r="T57" s="1310"/>
      <c r="U57" s="1310"/>
      <c r="V57" s="1310"/>
    </row>
    <row r="58" spans="2:22" s="720" customFormat="1" ht="15" hidden="1" customHeight="1" x14ac:dyDescent="0.25">
      <c r="B58" s="1314"/>
      <c r="C58" s="1314"/>
      <c r="D58" s="1310"/>
      <c r="E58" s="1310"/>
      <c r="F58" s="1310"/>
      <c r="G58" s="1310"/>
      <c r="H58" s="1310"/>
      <c r="I58" s="1310"/>
      <c r="J58" s="1310"/>
      <c r="K58" s="1310"/>
      <c r="L58" s="1310"/>
      <c r="M58" s="1310"/>
      <c r="N58" s="1310"/>
      <c r="O58" s="1310"/>
      <c r="P58" s="1310"/>
      <c r="Q58" s="1310"/>
      <c r="R58" s="1310"/>
      <c r="S58" s="1310"/>
      <c r="T58" s="1310"/>
      <c r="U58" s="1310"/>
      <c r="V58" s="1310"/>
    </row>
    <row r="59" spans="2:22" s="720" customFormat="1" ht="15" hidden="1" customHeight="1" x14ac:dyDescent="0.25">
      <c r="B59" s="1314"/>
      <c r="C59" s="1314"/>
      <c r="D59" s="1310"/>
      <c r="E59" s="1310"/>
      <c r="F59" s="1310"/>
      <c r="G59" s="1310"/>
      <c r="H59" s="1310"/>
      <c r="I59" s="1310"/>
      <c r="J59" s="1310"/>
      <c r="K59" s="1310"/>
      <c r="L59" s="1310"/>
      <c r="M59" s="1310"/>
      <c r="N59" s="1310"/>
      <c r="O59" s="1310"/>
      <c r="P59" s="1310"/>
      <c r="Q59" s="1310"/>
      <c r="R59" s="1310"/>
      <c r="S59" s="1310"/>
      <c r="T59" s="1310"/>
      <c r="U59" s="1310"/>
      <c r="V59" s="1310"/>
    </row>
    <row r="60" spans="2:22" s="720" customFormat="1" ht="15" hidden="1" customHeight="1" x14ac:dyDescent="0.25">
      <c r="B60" s="1314"/>
      <c r="C60" s="1314"/>
      <c r="D60" s="1310"/>
      <c r="E60" s="1310"/>
      <c r="F60" s="1310"/>
      <c r="G60" s="1310"/>
      <c r="H60" s="1310"/>
      <c r="I60" s="1310"/>
      <c r="J60" s="1310"/>
      <c r="K60" s="1310"/>
      <c r="L60" s="1310"/>
      <c r="M60" s="1310"/>
      <c r="N60" s="1310"/>
      <c r="O60" s="1310"/>
      <c r="P60" s="1310"/>
      <c r="Q60" s="1310"/>
      <c r="R60" s="1310"/>
      <c r="S60" s="1310"/>
      <c r="T60" s="1310"/>
      <c r="U60" s="1310"/>
      <c r="V60" s="1310"/>
    </row>
    <row r="61" spans="2:22" s="720" customFormat="1" ht="15" hidden="1" customHeight="1" x14ac:dyDescent="0.25">
      <c r="B61" s="1314"/>
      <c r="C61" s="1314"/>
      <c r="D61" s="1310"/>
      <c r="E61" s="1310"/>
      <c r="F61" s="1310"/>
      <c r="G61" s="1310"/>
      <c r="H61" s="1310"/>
      <c r="I61" s="1310"/>
      <c r="J61" s="1310"/>
      <c r="K61" s="1310"/>
      <c r="L61" s="1310"/>
      <c r="M61" s="1310"/>
      <c r="N61" s="1310"/>
      <c r="O61" s="1310"/>
      <c r="P61" s="1310"/>
      <c r="Q61" s="1310"/>
      <c r="R61" s="1310"/>
      <c r="S61" s="1310"/>
      <c r="T61" s="1310"/>
      <c r="U61" s="1310"/>
      <c r="V61" s="1310"/>
    </row>
    <row r="62" spans="2:22" s="720" customFormat="1" ht="15" hidden="1" customHeight="1" x14ac:dyDescent="0.25">
      <c r="B62" s="1314"/>
      <c r="C62" s="1314"/>
      <c r="D62" s="1310"/>
      <c r="E62" s="1310"/>
      <c r="F62" s="1310"/>
      <c r="G62" s="1310"/>
      <c r="H62" s="1310"/>
      <c r="I62" s="1310"/>
      <c r="J62" s="1310"/>
      <c r="K62" s="1310"/>
      <c r="L62" s="1310"/>
      <c r="M62" s="1310"/>
      <c r="N62" s="1310"/>
      <c r="O62" s="1310"/>
      <c r="P62" s="1310"/>
      <c r="Q62" s="1310"/>
      <c r="R62" s="1310"/>
      <c r="S62" s="1310"/>
      <c r="T62" s="1310"/>
      <c r="U62" s="1310"/>
      <c r="V62" s="1310"/>
    </row>
    <row r="63" spans="2:22" s="720" customFormat="1" ht="15" hidden="1" customHeight="1" x14ac:dyDescent="0.25">
      <c r="B63" s="1314"/>
      <c r="C63" s="1314"/>
      <c r="D63" s="1310"/>
      <c r="E63" s="1310"/>
      <c r="F63" s="1310"/>
      <c r="G63" s="1310"/>
      <c r="H63" s="1310"/>
      <c r="I63" s="1310"/>
      <c r="J63" s="1310"/>
      <c r="K63" s="1310"/>
      <c r="L63" s="1310"/>
      <c r="M63" s="1310"/>
      <c r="N63" s="1310"/>
      <c r="O63" s="1310"/>
      <c r="P63" s="1310"/>
      <c r="Q63" s="1310"/>
      <c r="R63" s="1310"/>
      <c r="S63" s="1310"/>
      <c r="T63" s="1310"/>
      <c r="U63" s="1310"/>
      <c r="V63" s="1310"/>
    </row>
  </sheetData>
  <mergeCells count="10">
    <mergeCell ref="B3:B4"/>
    <mergeCell ref="F3:H3"/>
    <mergeCell ref="I3:K3"/>
    <mergeCell ref="L3:M3"/>
    <mergeCell ref="B9:B10"/>
    <mergeCell ref="C9:E9"/>
    <mergeCell ref="F9:H9"/>
    <mergeCell ref="I9:K9"/>
    <mergeCell ref="L9:M9"/>
    <mergeCell ref="C3:E3"/>
  </mergeCells>
  <conditionalFormatting sqref="C5:M7 C11:L22">
    <cfRule type="cellIs" dxfId="86" priority="3"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C291"/>
  </sheetPr>
  <dimension ref="A1:P79"/>
  <sheetViews>
    <sheetView zoomScale="75" zoomScaleNormal="75" zoomScaleSheetLayoutView="75" workbookViewId="0">
      <pane xSplit="2" ySplit="5" topLeftCell="C6" activePane="bottomRight" state="frozen"/>
      <selection pane="topRight" activeCell="C1" sqref="C1"/>
      <selection pane="bottomLeft" activeCell="A6" sqref="A6"/>
      <selection pane="bottomRight"/>
    </sheetView>
  </sheetViews>
  <sheetFormatPr defaultColWidth="12" defaultRowHeight="0" customHeight="1" zeroHeight="1" x14ac:dyDescent="0.25"/>
  <cols>
    <col min="1" max="1" width="1.7109375" style="720" customWidth="1"/>
    <col min="2" max="2" width="64.7109375" style="711" customWidth="1"/>
    <col min="3" max="3" width="16.7109375" style="1314" customWidth="1"/>
    <col min="4" max="15" width="16.7109375" style="711" customWidth="1"/>
    <col min="16" max="16" width="1.7109375" style="711" customWidth="1"/>
    <col min="17" max="16384" width="12" style="711"/>
  </cols>
  <sheetData>
    <row r="1" spans="1:16" s="1218" customFormat="1" ht="30" customHeight="1" x14ac:dyDescent="0.55000000000000004">
      <c r="A1" s="522" t="s">
        <v>448</v>
      </c>
      <c r="C1" s="1126" t="str">
        <f>CONCATENATE("Reporting unit: ", 'General Info'!$C$47, " ", 'General Info'!$C$46)</f>
        <v xml:space="preserve">Reporting unit: 1 </v>
      </c>
      <c r="D1" s="733"/>
      <c r="P1" s="1219"/>
    </row>
    <row r="2" spans="1:16" s="1310" customFormat="1" ht="45" customHeight="1" x14ac:dyDescent="0.25">
      <c r="A2" s="612" t="s">
        <v>1208</v>
      </c>
      <c r="B2" s="1314"/>
      <c r="C2" s="1314"/>
      <c r="D2" s="1214"/>
      <c r="E2" s="1214"/>
      <c r="F2" s="1214"/>
      <c r="G2" s="1214"/>
      <c r="H2" s="1214"/>
      <c r="I2" s="1214"/>
      <c r="J2" s="1214"/>
      <c r="K2" s="1214"/>
      <c r="L2" s="1819"/>
      <c r="M2" s="1214"/>
      <c r="N2" s="1214"/>
      <c r="O2" s="1214"/>
      <c r="P2" s="1319"/>
    </row>
    <row r="3" spans="1:16" s="1310" customFormat="1" ht="15" customHeight="1" x14ac:dyDescent="0.25">
      <c r="A3" s="1213"/>
      <c r="B3" s="2282" t="s">
        <v>450</v>
      </c>
      <c r="C3" s="2131" t="s">
        <v>443</v>
      </c>
      <c r="D3" s="2131"/>
      <c r="E3" s="2205"/>
      <c r="F3" s="2130" t="s">
        <v>444</v>
      </c>
      <c r="G3" s="2131"/>
      <c r="H3" s="2205"/>
      <c r="I3" s="2130" t="s">
        <v>433</v>
      </c>
      <c r="J3" s="2131"/>
      <c r="K3" s="2131"/>
      <c r="L3" s="2285" t="s">
        <v>435</v>
      </c>
      <c r="M3" s="2131"/>
      <c r="N3" s="2131"/>
      <c r="O3" s="2131"/>
      <c r="P3" s="1319"/>
    </row>
    <row r="4" spans="1:16" s="1310" customFormat="1" ht="15" customHeight="1" x14ac:dyDescent="0.25">
      <c r="A4" s="1213"/>
      <c r="B4" s="2283"/>
      <c r="C4" s="2127" t="s">
        <v>1209</v>
      </c>
      <c r="D4" s="2138" t="s">
        <v>27</v>
      </c>
      <c r="E4" s="2138" t="s">
        <v>440</v>
      </c>
      <c r="F4" s="2138" t="s">
        <v>1209</v>
      </c>
      <c r="G4" s="2138" t="s">
        <v>27</v>
      </c>
      <c r="H4" s="2138" t="s">
        <v>440</v>
      </c>
      <c r="I4" s="2138" t="s">
        <v>1209</v>
      </c>
      <c r="J4" s="2138" t="s">
        <v>27</v>
      </c>
      <c r="K4" s="2287" t="s">
        <v>440</v>
      </c>
      <c r="L4" s="2286" t="s">
        <v>888</v>
      </c>
      <c r="M4" s="2279"/>
      <c r="N4" s="2279" t="s">
        <v>889</v>
      </c>
      <c r="O4" s="2130"/>
      <c r="P4" s="1319"/>
    </row>
    <row r="5" spans="1:16" s="1310" customFormat="1" ht="30" customHeight="1" x14ac:dyDescent="0.25">
      <c r="A5" s="1213"/>
      <c r="B5" s="2284"/>
      <c r="C5" s="2280"/>
      <c r="D5" s="2281"/>
      <c r="E5" s="2281"/>
      <c r="F5" s="2281"/>
      <c r="G5" s="2281"/>
      <c r="H5" s="2281"/>
      <c r="I5" s="2281"/>
      <c r="J5" s="2281"/>
      <c r="K5" s="2288"/>
      <c r="L5" s="1844" t="s">
        <v>890</v>
      </c>
      <c r="M5" s="1845" t="s">
        <v>891</v>
      </c>
      <c r="N5" s="1845" t="s">
        <v>890</v>
      </c>
      <c r="O5" s="1843" t="s">
        <v>891</v>
      </c>
      <c r="P5" s="1319"/>
    </row>
    <row r="6" spans="1:16" s="1857" customFormat="1" ht="15" customHeight="1" x14ac:dyDescent="0.25">
      <c r="A6" s="1850"/>
      <c r="B6" s="1851" t="s">
        <v>939</v>
      </c>
      <c r="C6" s="1991" t="str">
        <f>IF(AND(ISNUMBER(C7), ISNUMBER(C8),ISNUMBER(C9)), SUM(C7:C9),"")</f>
        <v/>
      </c>
      <c r="D6" s="1852" t="str">
        <f t="shared" ref="D6:K6" si="0">IF(AND(ISNUMBER(D7), ISNUMBER(D8),ISNUMBER(D9)), SUM(D7:D9),"")</f>
        <v/>
      </c>
      <c r="E6" s="1853" t="str">
        <f t="shared" si="0"/>
        <v/>
      </c>
      <c r="F6" s="1852" t="str">
        <f t="shared" si="0"/>
        <v/>
      </c>
      <c r="G6" s="1852" t="str">
        <f t="shared" si="0"/>
        <v/>
      </c>
      <c r="H6" s="1852" t="str">
        <f t="shared" si="0"/>
        <v/>
      </c>
      <c r="I6" s="1854" t="str">
        <f t="shared" si="0"/>
        <v/>
      </c>
      <c r="J6" s="1854" t="str">
        <f t="shared" si="0"/>
        <v/>
      </c>
      <c r="K6" s="1855" t="str">
        <f t="shared" si="0"/>
        <v/>
      </c>
      <c r="L6" s="1835" t="str">
        <f>IF(AND(ISNUMBER(L7), ISNUMBER(L8),ISNUMBER(L9)), SUM(L7:L9),"")</f>
        <v/>
      </c>
      <c r="M6" s="1280" t="str">
        <f t="shared" ref="M6:O6" si="1">IF(AND(ISNUMBER(M7), ISNUMBER(M8),ISNUMBER(M9)), SUM(M7:M9),"")</f>
        <v/>
      </c>
      <c r="N6" s="1280" t="str">
        <f t="shared" si="1"/>
        <v/>
      </c>
      <c r="O6" s="50" t="str">
        <f t="shared" si="1"/>
        <v/>
      </c>
      <c r="P6" s="1856"/>
    </row>
    <row r="7" spans="1:16" s="1310" customFormat="1" ht="15" customHeight="1" x14ac:dyDescent="0.25">
      <c r="A7" s="1213"/>
      <c r="B7" s="1323" t="s">
        <v>1373</v>
      </c>
      <c r="C7" s="1311"/>
      <c r="D7" s="1351"/>
      <c r="E7" s="1349"/>
      <c r="F7" s="1351"/>
      <c r="G7" s="1351"/>
      <c r="H7" s="1351"/>
      <c r="I7" s="42" t="str">
        <f t="shared" ref="I7:I9" si="2">IF(AND(ISNUMBER(C7),ISNUMBER(F7)),SUM(C7,F7),"")</f>
        <v/>
      </c>
      <c r="J7" s="42" t="str">
        <f t="shared" ref="J7:J11" si="3">IF(AND(ISNUMBER(D7),ISNUMBER(G7)),SUM(D7,G7),"")</f>
        <v/>
      </c>
      <c r="K7" s="15" t="str">
        <f t="shared" ref="K7:K11" si="4">IF(AND(ISNUMBER(E7),ISNUMBER(H7)),SUM(E7,H7),"")</f>
        <v/>
      </c>
      <c r="L7" s="1836"/>
      <c r="M7" s="1316"/>
      <c r="N7" s="1316"/>
      <c r="O7" s="715"/>
      <c r="P7" s="1319"/>
    </row>
    <row r="8" spans="1:16" s="1310" customFormat="1" ht="15" customHeight="1" x14ac:dyDescent="0.25">
      <c r="A8" s="1213"/>
      <c r="B8" s="1424" t="s">
        <v>1374</v>
      </c>
      <c r="C8" s="1311"/>
      <c r="D8" s="1351"/>
      <c r="E8" s="1349"/>
      <c r="F8" s="1351"/>
      <c r="G8" s="1351"/>
      <c r="H8" s="1351"/>
      <c r="I8" s="42" t="str">
        <f t="shared" si="2"/>
        <v/>
      </c>
      <c r="J8" s="42" t="str">
        <f t="shared" si="3"/>
        <v/>
      </c>
      <c r="K8" s="15" t="str">
        <f t="shared" si="4"/>
        <v/>
      </c>
      <c r="L8" s="1837"/>
      <c r="M8" s="1351"/>
      <c r="N8" s="1351"/>
      <c r="O8" s="1349"/>
      <c r="P8" s="1319"/>
    </row>
    <row r="9" spans="1:16" s="1310" customFormat="1" ht="15" customHeight="1" x14ac:dyDescent="0.25">
      <c r="A9" s="1213"/>
      <c r="B9" s="1424" t="s">
        <v>1375</v>
      </c>
      <c r="C9" s="1968"/>
      <c r="D9" s="1351"/>
      <c r="E9" s="1349"/>
      <c r="F9" s="1351"/>
      <c r="G9" s="1351"/>
      <c r="H9" s="1351"/>
      <c r="I9" s="42" t="str">
        <f t="shared" si="2"/>
        <v/>
      </c>
      <c r="J9" s="42" t="str">
        <f t="shared" si="3"/>
        <v/>
      </c>
      <c r="K9" s="15" t="str">
        <f t="shared" si="4"/>
        <v/>
      </c>
      <c r="L9" s="1837"/>
      <c r="M9" s="1351"/>
      <c r="N9" s="1351"/>
      <c r="O9" s="1349"/>
      <c r="P9" s="1319"/>
    </row>
    <row r="10" spans="1:16" s="1310" customFormat="1" ht="15" customHeight="1" x14ac:dyDescent="0.25">
      <c r="A10" s="1213"/>
      <c r="B10" s="1321" t="s">
        <v>457</v>
      </c>
      <c r="C10" s="1984" t="str">
        <f>IF(ISNUMBER(C11),C11,"")</f>
        <v/>
      </c>
      <c r="D10" s="1823" t="str">
        <f t="shared" ref="D10:H10" si="5">IF(ISNUMBER(D11),D11,"")</f>
        <v/>
      </c>
      <c r="E10" s="1823" t="str">
        <f t="shared" si="5"/>
        <v/>
      </c>
      <c r="F10" s="1823" t="str">
        <f t="shared" si="5"/>
        <v/>
      </c>
      <c r="G10" s="1823" t="str">
        <f t="shared" si="5"/>
        <v/>
      </c>
      <c r="H10" s="1823" t="str">
        <f t="shared" si="5"/>
        <v/>
      </c>
      <c r="I10" s="42" t="str">
        <f>IF(AND(ISNUMBER(I11),ISNUMBER(I12)),SUM(I11:I12),"")</f>
        <v/>
      </c>
      <c r="J10" s="42" t="str">
        <f t="shared" ref="J10:K10" si="6">IF(AND(ISNUMBER(J11),ISNUMBER(J12)),SUM(J11:J12),"")</f>
        <v/>
      </c>
      <c r="K10" s="15" t="str">
        <f t="shared" si="6"/>
        <v/>
      </c>
      <c r="L10" s="1838" t="str">
        <f t="shared" ref="L10:O10" si="7">IF(AND(ISNUMBER(L11),ISNUMBER(L12)),SUM(L11:L12),"")</f>
        <v/>
      </c>
      <c r="M10" s="42" t="str">
        <f t="shared" si="7"/>
        <v/>
      </c>
      <c r="N10" s="42" t="str">
        <f t="shared" si="7"/>
        <v/>
      </c>
      <c r="O10" s="15" t="str">
        <f t="shared" si="7"/>
        <v/>
      </c>
      <c r="P10" s="1319"/>
    </row>
    <row r="11" spans="1:16" s="1310" customFormat="1" ht="15" customHeight="1" x14ac:dyDescent="0.25">
      <c r="A11" s="1213"/>
      <c r="B11" s="1320" t="s">
        <v>1217</v>
      </c>
      <c r="C11" s="1315"/>
      <c r="D11" s="1351"/>
      <c r="E11" s="1349"/>
      <c r="F11" s="1351"/>
      <c r="G11" s="1351"/>
      <c r="H11" s="1351"/>
      <c r="I11" s="42" t="str">
        <f>IF(AND(ISNUMBER(C11),ISNUMBER(F11)),SUM(C11,F11),"")</f>
        <v/>
      </c>
      <c r="J11" s="42" t="str">
        <f t="shared" si="3"/>
        <v/>
      </c>
      <c r="K11" s="15" t="str">
        <f t="shared" si="4"/>
        <v/>
      </c>
      <c r="L11" s="1837"/>
      <c r="M11" s="1351"/>
      <c r="N11" s="1351"/>
      <c r="O11" s="1349"/>
      <c r="P11" s="1319"/>
    </row>
    <row r="12" spans="1:16" s="1310" customFormat="1" ht="15" customHeight="1" x14ac:dyDescent="0.25">
      <c r="A12" s="1213"/>
      <c r="B12" s="1320" t="s">
        <v>458</v>
      </c>
      <c r="C12" s="1484"/>
      <c r="D12" s="1217"/>
      <c r="E12" s="1272"/>
      <c r="F12" s="1217"/>
      <c r="G12" s="1217"/>
      <c r="H12" s="1217"/>
      <c r="I12" s="1351"/>
      <c r="J12" s="1351"/>
      <c r="K12" s="1349"/>
      <c r="L12" s="1837"/>
      <c r="M12" s="1351"/>
      <c r="N12" s="1351"/>
      <c r="O12" s="1349"/>
      <c r="P12" s="1319"/>
    </row>
    <row r="13" spans="1:16" s="1310" customFormat="1" ht="15" customHeight="1" x14ac:dyDescent="0.25">
      <c r="A13" s="1213"/>
      <c r="B13" s="1321" t="s">
        <v>452</v>
      </c>
      <c r="C13" s="1311"/>
      <c r="D13" s="1351"/>
      <c r="E13" s="1349"/>
      <c r="F13" s="1351"/>
      <c r="G13" s="1351"/>
      <c r="H13" s="1351"/>
      <c r="I13" s="42" t="str">
        <f t="shared" ref="I13:I16" si="8">IF(AND(ISNUMBER(C13),ISNUMBER(F13)),SUM(C13,F13),"")</f>
        <v/>
      </c>
      <c r="J13" s="42" t="str">
        <f t="shared" ref="J13:J16" si="9">IF(AND(ISNUMBER(D13),ISNUMBER(G13)),SUM(D13,G13),"")</f>
        <v/>
      </c>
      <c r="K13" s="15" t="str">
        <f t="shared" ref="K13:K16" si="10">IF(AND(ISNUMBER(E13),ISNUMBER(H13)),SUM(E13,H13),"")</f>
        <v/>
      </c>
      <c r="L13" s="1837"/>
      <c r="M13" s="1351"/>
      <c r="N13" s="1351"/>
      <c r="O13" s="1349"/>
      <c r="P13" s="1319"/>
    </row>
    <row r="14" spans="1:16" s="1310" customFormat="1" ht="15" customHeight="1" x14ac:dyDescent="0.25">
      <c r="A14" s="1213"/>
      <c r="B14" s="1321" t="s">
        <v>831</v>
      </c>
      <c r="C14" s="1311"/>
      <c r="D14" s="1351"/>
      <c r="E14" s="1349"/>
      <c r="F14" s="1351"/>
      <c r="G14" s="1351"/>
      <c r="H14" s="1351"/>
      <c r="I14" s="42" t="str">
        <f t="shared" si="8"/>
        <v/>
      </c>
      <c r="J14" s="42" t="str">
        <f t="shared" si="9"/>
        <v/>
      </c>
      <c r="K14" s="15" t="str">
        <f t="shared" si="10"/>
        <v/>
      </c>
      <c r="L14" s="1837"/>
      <c r="M14" s="1351"/>
      <c r="N14" s="1351"/>
      <c r="O14" s="1349"/>
      <c r="P14" s="1319"/>
    </row>
    <row r="15" spans="1:16" s="1310" customFormat="1" ht="15" customHeight="1" x14ac:dyDescent="0.25">
      <c r="A15" s="1213"/>
      <c r="B15" s="1224" t="s">
        <v>436</v>
      </c>
      <c r="C15" s="1311"/>
      <c r="D15" s="1351"/>
      <c r="E15" s="1349"/>
      <c r="F15" s="1351"/>
      <c r="G15" s="1351"/>
      <c r="H15" s="1351"/>
      <c r="I15" s="42" t="str">
        <f t="shared" si="8"/>
        <v/>
      </c>
      <c r="J15" s="42" t="str">
        <f t="shared" si="9"/>
        <v/>
      </c>
      <c r="K15" s="15" t="str">
        <f t="shared" si="10"/>
        <v/>
      </c>
      <c r="L15" s="1837"/>
      <c r="M15" s="1351"/>
      <c r="N15" s="1351"/>
      <c r="O15" s="1349"/>
      <c r="P15" s="1319"/>
    </row>
    <row r="16" spans="1:16" s="1310" customFormat="1" ht="15" customHeight="1" x14ac:dyDescent="0.25">
      <c r="A16" s="1213"/>
      <c r="B16" s="1321" t="s">
        <v>79</v>
      </c>
      <c r="C16" s="1311"/>
      <c r="D16" s="1351"/>
      <c r="E16" s="1349"/>
      <c r="F16" s="1351"/>
      <c r="G16" s="1351"/>
      <c r="H16" s="1351"/>
      <c r="I16" s="42" t="str">
        <f t="shared" si="8"/>
        <v/>
      </c>
      <c r="J16" s="42" t="str">
        <f t="shared" si="9"/>
        <v/>
      </c>
      <c r="K16" s="15" t="str">
        <f t="shared" si="10"/>
        <v/>
      </c>
      <c r="L16" s="1837"/>
      <c r="M16" s="1351"/>
      <c r="N16" s="1351"/>
      <c r="O16" s="1349"/>
      <c r="P16" s="1319"/>
    </row>
    <row r="17" spans="1:16" s="1310" customFormat="1" ht="15" customHeight="1" x14ac:dyDescent="0.25">
      <c r="A17" s="1213"/>
      <c r="B17" s="1321" t="s">
        <v>453</v>
      </c>
      <c r="C17" s="1484"/>
      <c r="D17" s="1217"/>
      <c r="E17" s="1272"/>
      <c r="F17" s="1351"/>
      <c r="G17" s="1"/>
      <c r="H17" s="1"/>
      <c r="I17" s="42" t="str">
        <f t="shared" ref="I17:I18" si="11">IF(ISNUMBER(F17),F17,"")</f>
        <v/>
      </c>
      <c r="J17" s="42" t="str">
        <f t="shared" ref="J17:J18" si="12">IF(ISNUMBER(G17),G17,"")</f>
        <v/>
      </c>
      <c r="K17" s="15" t="str">
        <f t="shared" ref="K17:K18" si="13">IF(ISNUMBER(H17),H17,"")</f>
        <v/>
      </c>
      <c r="L17" s="1837"/>
      <c r="M17" s="1351"/>
      <c r="N17" s="1351"/>
      <c r="O17" s="1349"/>
      <c r="P17" s="1319"/>
    </row>
    <row r="18" spans="1:16" s="1310" customFormat="1" ht="15" customHeight="1" x14ac:dyDescent="0.25">
      <c r="A18" s="1213"/>
      <c r="B18" s="1322" t="s">
        <v>439</v>
      </c>
      <c r="C18" s="1484"/>
      <c r="D18" s="1217"/>
      <c r="E18" s="1272"/>
      <c r="F18" s="1279" t="str">
        <f>IF(AND(ISNUMBER(F19),ISNUMBER(F22)),SUM(F19,F22),"")</f>
        <v/>
      </c>
      <c r="G18" s="1279" t="str">
        <f>IF(AND(ISNUMBER(G19),ISNUMBER(G22)),SUM(G19,G22),"")</f>
        <v/>
      </c>
      <c r="H18" s="1279" t="str">
        <f>IF(AND(ISNUMBER(H19),ISNUMBER(H22)),SUM(H19,H22),"")</f>
        <v/>
      </c>
      <c r="I18" s="42" t="str">
        <f t="shared" si="11"/>
        <v/>
      </c>
      <c r="J18" s="42" t="str">
        <f t="shared" si="12"/>
        <v/>
      </c>
      <c r="K18" s="15" t="str">
        <f t="shared" si="13"/>
        <v/>
      </c>
      <c r="L18" s="1838" t="str">
        <f>IF(AND(ISNUMBER(L19),ISNUMBER(L22)),SUM(L19,L22),"")</f>
        <v/>
      </c>
      <c r="M18" s="42" t="str">
        <f>IF(AND(ISNUMBER(M19),ISNUMBER(M22)),SUM(M19,M22),"")</f>
        <v/>
      </c>
      <c r="N18" s="42" t="str">
        <f>IF(AND(ISNUMBER(N19),ISNUMBER(N22)),SUM(N19,N22),"")</f>
        <v/>
      </c>
      <c r="O18" s="15" t="str">
        <f>IF(AND(ISNUMBER(O19),ISNUMBER(O22)),SUM(O19,O22),"")</f>
        <v/>
      </c>
      <c r="P18" s="1319"/>
    </row>
    <row r="19" spans="1:16" s="1310" customFormat="1" ht="15" customHeight="1" x14ac:dyDescent="0.25">
      <c r="A19" s="1213"/>
      <c r="B19" s="1323" t="s">
        <v>437</v>
      </c>
      <c r="C19" s="1484"/>
      <c r="D19" s="1217"/>
      <c r="E19" s="1272"/>
      <c r="F19" s="1351"/>
      <c r="G19" s="1316"/>
      <c r="H19" s="1316"/>
      <c r="I19" s="42" t="str">
        <f t="shared" ref="I19:K20" si="14">IF(ISNUMBER(F19),F19,"")</f>
        <v/>
      </c>
      <c r="J19" s="42" t="str">
        <f t="shared" si="14"/>
        <v/>
      </c>
      <c r="K19" s="15" t="str">
        <f t="shared" si="14"/>
        <v/>
      </c>
      <c r="L19" s="1837"/>
      <c r="M19" s="1351"/>
      <c r="N19" s="1351"/>
      <c r="O19" s="1349"/>
      <c r="P19" s="1319"/>
    </row>
    <row r="20" spans="1:16" s="1310" customFormat="1" ht="15" customHeight="1" x14ac:dyDescent="0.25">
      <c r="A20" s="1213"/>
      <c r="B20" s="1344" t="s">
        <v>893</v>
      </c>
      <c r="C20" s="1484"/>
      <c r="D20" s="1217"/>
      <c r="E20" s="1272"/>
      <c r="F20" s="1351"/>
      <c r="G20" s="1351"/>
      <c r="H20" s="1351"/>
      <c r="I20" s="42" t="str">
        <f t="shared" si="14"/>
        <v/>
      </c>
      <c r="J20" s="42" t="str">
        <f t="shared" si="14"/>
        <v/>
      </c>
      <c r="K20" s="15" t="str">
        <f t="shared" si="14"/>
        <v/>
      </c>
      <c r="L20" s="1837"/>
      <c r="M20" s="1351"/>
      <c r="N20" s="1351"/>
      <c r="O20" s="1349"/>
      <c r="P20" s="1319"/>
    </row>
    <row r="21" spans="1:16" s="1310" customFormat="1" ht="15" customHeight="1" x14ac:dyDescent="0.25">
      <c r="A21" s="1213"/>
      <c r="B21" s="1375" t="str">
        <f>"Check: row " &amp; ROW(B20) &amp; " ≤ row " &amp; ROW(B19)</f>
        <v>Check: row 20 ≤ row 19</v>
      </c>
      <c r="C21" s="1484"/>
      <c r="D21" s="1217"/>
      <c r="E21" s="1272"/>
      <c r="F21" s="1374" t="str">
        <f>IF(F20&lt;=F19, "Pass", "Fail")</f>
        <v>Pass</v>
      </c>
      <c r="G21" s="1374" t="str">
        <f>IF(G20&lt;=G19, "Pass", "Fail")</f>
        <v>Pass</v>
      </c>
      <c r="H21" s="1374" t="str">
        <f>IF(H20&lt;=H19, "Pass", "Fail")</f>
        <v>Pass</v>
      </c>
      <c r="I21" s="1217"/>
      <c r="J21" s="1217"/>
      <c r="K21" s="1272"/>
      <c r="L21" s="1839" t="str">
        <f>IF(L20&lt;=L19, "Pass", "Fail")</f>
        <v>Pass</v>
      </c>
      <c r="M21" s="1374" t="str">
        <f>IF(M20&lt;=M19, "Pass", "Fail")</f>
        <v>Pass</v>
      </c>
      <c r="N21" s="1374" t="str">
        <f>IF(N20&lt;=N19, "Pass", "Fail")</f>
        <v>Pass</v>
      </c>
      <c r="O21" s="1250" t="str">
        <f>IF(O20&lt;=O19, "Pass", "Fail")</f>
        <v>Pass</v>
      </c>
      <c r="P21" s="1319"/>
    </row>
    <row r="22" spans="1:16" s="1310" customFormat="1" ht="15" customHeight="1" x14ac:dyDescent="0.25">
      <c r="A22" s="1213"/>
      <c r="B22" s="1323" t="s">
        <v>438</v>
      </c>
      <c r="C22" s="1484"/>
      <c r="D22" s="1217"/>
      <c r="E22" s="1272"/>
      <c r="F22" s="1351"/>
      <c r="G22" s="1351"/>
      <c r="H22" s="1351"/>
      <c r="I22" s="42" t="str">
        <f t="shared" ref="I22:K23" si="15">IF(ISNUMBER(F22),F22,"")</f>
        <v/>
      </c>
      <c r="J22" s="42" t="str">
        <f t="shared" si="15"/>
        <v/>
      </c>
      <c r="K22" s="15" t="str">
        <f t="shared" si="15"/>
        <v/>
      </c>
      <c r="L22" s="1837"/>
      <c r="M22" s="1351"/>
      <c r="N22" s="1351"/>
      <c r="O22" s="1349"/>
      <c r="P22" s="1319"/>
    </row>
    <row r="23" spans="1:16" s="1310" customFormat="1" ht="15" customHeight="1" x14ac:dyDescent="0.25">
      <c r="A23" s="1213"/>
      <c r="B23" s="1344" t="s">
        <v>893</v>
      </c>
      <c r="C23" s="1484"/>
      <c r="D23" s="1217"/>
      <c r="E23" s="1272"/>
      <c r="F23" s="1351"/>
      <c r="G23" s="1351"/>
      <c r="H23" s="1351"/>
      <c r="I23" s="42" t="str">
        <f t="shared" si="15"/>
        <v/>
      </c>
      <c r="J23" s="42" t="str">
        <f t="shared" si="15"/>
        <v/>
      </c>
      <c r="K23" s="15" t="str">
        <f t="shared" si="15"/>
        <v/>
      </c>
      <c r="L23" s="1837"/>
      <c r="M23" s="1351"/>
      <c r="N23" s="1351"/>
      <c r="O23" s="1349"/>
      <c r="P23" s="1319"/>
    </row>
    <row r="24" spans="1:16" s="1310" customFormat="1" ht="15" customHeight="1" x14ac:dyDescent="0.25">
      <c r="A24" s="1213"/>
      <c r="B24" s="1375" t="str">
        <f>"Check: row " &amp; ROW(B23) &amp; " ≤ row " &amp; ROW(B22)</f>
        <v>Check: row 23 ≤ row 22</v>
      </c>
      <c r="C24" s="1484"/>
      <c r="D24" s="1217"/>
      <c r="E24" s="1272"/>
      <c r="F24" s="1374" t="str">
        <f>IF(F23&lt;=F22, "Pass", "Fail")</f>
        <v>Pass</v>
      </c>
      <c r="G24" s="1374" t="str">
        <f>IF(G23&lt;=G22, "Pass", "Fail")</f>
        <v>Pass</v>
      </c>
      <c r="H24" s="1374" t="str">
        <f>IF(H23&lt;=H22, "Pass", "Fail")</f>
        <v>Pass</v>
      </c>
      <c r="I24" s="1217"/>
      <c r="J24" s="1217"/>
      <c r="K24" s="1272"/>
      <c r="L24" s="1839" t="str">
        <f>IF(L23&lt;=L22, "Pass", "Fail")</f>
        <v>Pass</v>
      </c>
      <c r="M24" s="1374" t="str">
        <f>IF(M23&lt;=M22, "Pass", "Fail")</f>
        <v>Pass</v>
      </c>
      <c r="N24" s="1374" t="str">
        <f>IF(N23&lt;=N22, "Pass", "Fail")</f>
        <v>Pass</v>
      </c>
      <c r="O24" s="1250" t="str">
        <f>IF(O23&lt;=O22, "Pass", "Fail")</f>
        <v>Pass</v>
      </c>
      <c r="P24" s="1319"/>
    </row>
    <row r="25" spans="1:16" s="1310" customFormat="1" ht="15" customHeight="1" x14ac:dyDescent="0.25">
      <c r="A25" s="1213"/>
      <c r="B25" s="1322" t="s">
        <v>78</v>
      </c>
      <c r="C25" s="1484"/>
      <c r="D25" s="1217"/>
      <c r="E25" s="1272"/>
      <c r="F25" s="1279" t="str">
        <f>IF(AND(ISNUMBER(F26), ISNUMBER(F27)), SUM(F26:F27),"")</f>
        <v/>
      </c>
      <c r="G25" s="1279" t="str">
        <f t="shared" ref="G25:K25" si="16">IF(AND(ISNUMBER(G26), ISNUMBER(G27)), SUM(G26:G27),"")</f>
        <v/>
      </c>
      <c r="H25" s="1279" t="str">
        <f t="shared" si="16"/>
        <v/>
      </c>
      <c r="I25" s="42" t="str">
        <f t="shared" si="16"/>
        <v/>
      </c>
      <c r="J25" s="42" t="str">
        <f t="shared" si="16"/>
        <v/>
      </c>
      <c r="K25" s="15" t="str">
        <f t="shared" si="16"/>
        <v/>
      </c>
      <c r="L25" s="1838" t="str">
        <f>IF(AND(ISNUMBER(L26), ISNUMBER(L27)), SUM(L26:L27),"")</f>
        <v/>
      </c>
      <c r="M25" s="42" t="str">
        <f t="shared" ref="M25:O25" si="17">IF(AND(ISNUMBER(M26), ISNUMBER(M27)), SUM(M26:M27),"")</f>
        <v/>
      </c>
      <c r="N25" s="42" t="str">
        <f t="shared" si="17"/>
        <v/>
      </c>
      <c r="O25" s="15" t="str">
        <f t="shared" si="17"/>
        <v/>
      </c>
      <c r="P25" s="1319"/>
    </row>
    <row r="26" spans="1:16" s="1310" customFormat="1" ht="15" customHeight="1" x14ac:dyDescent="0.25">
      <c r="A26" s="1213"/>
      <c r="B26" s="1323" t="s">
        <v>926</v>
      </c>
      <c r="C26" s="1484"/>
      <c r="D26" s="1217"/>
      <c r="E26" s="1272"/>
      <c r="F26" s="1351"/>
      <c r="G26" s="1351"/>
      <c r="H26" s="1351"/>
      <c r="I26" s="42" t="str">
        <f t="shared" ref="I26:I27" si="18">IF(ISNUMBER(F26),F26,"")</f>
        <v/>
      </c>
      <c r="J26" s="42" t="str">
        <f t="shared" ref="J26:J27" si="19">IF(ISNUMBER(G26),G26,"")</f>
        <v/>
      </c>
      <c r="K26" s="15" t="str">
        <f t="shared" ref="K26:K27" si="20">IF(ISNUMBER(H26),H26,"")</f>
        <v/>
      </c>
      <c r="L26" s="1837"/>
      <c r="M26" s="1351"/>
      <c r="N26" s="1351"/>
      <c r="O26" s="1349"/>
      <c r="P26" s="1319"/>
    </row>
    <row r="27" spans="1:16" s="1310" customFormat="1" ht="15" customHeight="1" x14ac:dyDescent="0.25">
      <c r="A27" s="1213"/>
      <c r="B27" s="1323" t="s">
        <v>927</v>
      </c>
      <c r="C27" s="1484"/>
      <c r="D27" s="1217"/>
      <c r="E27" s="1272"/>
      <c r="F27" s="1351"/>
      <c r="G27" s="1351"/>
      <c r="H27" s="1351"/>
      <c r="I27" s="42" t="str">
        <f t="shared" si="18"/>
        <v/>
      </c>
      <c r="J27" s="42" t="str">
        <f t="shared" si="19"/>
        <v/>
      </c>
      <c r="K27" s="15" t="str">
        <f t="shared" si="20"/>
        <v/>
      </c>
      <c r="L27" s="1837"/>
      <c r="M27" s="1351"/>
      <c r="N27" s="1351"/>
      <c r="O27" s="1349"/>
      <c r="P27" s="1319"/>
    </row>
    <row r="28" spans="1:16" s="1310" customFormat="1" ht="15" customHeight="1" x14ac:dyDescent="0.25">
      <c r="A28" s="1213"/>
      <c r="B28" s="1322" t="s">
        <v>454</v>
      </c>
      <c r="C28" s="1311"/>
      <c r="D28" s="1316"/>
      <c r="E28" s="1316"/>
      <c r="F28" s="1217"/>
      <c r="G28" s="1217"/>
      <c r="H28" s="1217"/>
      <c r="I28" s="42" t="str">
        <f>IF(ISNUMBER(C28),C28,"")</f>
        <v/>
      </c>
      <c r="J28" s="42" t="str">
        <f>IF(ISNUMBER(D28),D28,"")</f>
        <v/>
      </c>
      <c r="K28" s="15" t="str">
        <f>IF(ISNUMBER(E28),E28,"")</f>
        <v/>
      </c>
      <c r="L28" s="1837"/>
      <c r="M28" s="1351"/>
      <c r="N28" s="1351"/>
      <c r="O28" s="1349"/>
      <c r="P28" s="1319"/>
    </row>
    <row r="29" spans="1:16" s="1310" customFormat="1" ht="15" customHeight="1" x14ac:dyDescent="0.25">
      <c r="A29" s="1213"/>
      <c r="B29" s="1322" t="s">
        <v>455</v>
      </c>
      <c r="C29" s="1484"/>
      <c r="D29" s="1217"/>
      <c r="E29" s="1272"/>
      <c r="F29" s="1217"/>
      <c r="G29" s="1217"/>
      <c r="H29" s="1217"/>
      <c r="I29" s="1351"/>
      <c r="J29" s="1351"/>
      <c r="K29" s="1272"/>
      <c r="L29" s="1840"/>
      <c r="M29" s="1254"/>
      <c r="N29" s="1254"/>
      <c r="O29" s="1255"/>
      <c r="P29" s="1319"/>
    </row>
    <row r="30" spans="1:16" s="1310" customFormat="1" ht="15" customHeight="1" x14ac:dyDescent="0.25">
      <c r="A30" s="1213"/>
      <c r="B30" s="1322" t="s">
        <v>456</v>
      </c>
      <c r="C30" s="1992"/>
      <c r="D30" s="1274"/>
      <c r="E30" s="1343"/>
      <c r="F30" s="1274"/>
      <c r="G30" s="1217"/>
      <c r="H30" s="1217"/>
      <c r="I30" s="1351"/>
      <c r="J30" s="1351"/>
      <c r="K30" s="1349"/>
      <c r="L30" s="1837"/>
      <c r="M30" s="1351"/>
      <c r="N30" s="1351"/>
      <c r="O30" s="1349"/>
      <c r="P30" s="1319"/>
    </row>
    <row r="31" spans="1:16" s="1310" customFormat="1" ht="15" customHeight="1" x14ac:dyDescent="0.25">
      <c r="A31" s="1213"/>
      <c r="B31" s="1322" t="s">
        <v>941</v>
      </c>
      <c r="C31" s="1483" t="str">
        <f>IF(ISNUMBER(C32),C32,"")</f>
        <v/>
      </c>
      <c r="D31" s="1279" t="str">
        <f>IF(ISNUMBER(D32),D32,"")</f>
        <v/>
      </c>
      <c r="E31" s="1257" t="str">
        <f>IF(ISNUMBER(E32),E32,"")</f>
        <v/>
      </c>
      <c r="F31" s="42" t="str">
        <f t="shared" ref="F31:K31" si="21">IF(AND(ISNUMBER(F32),ISNUMBER(F33)),SUM(F32:F33),"")</f>
        <v/>
      </c>
      <c r="G31" s="42" t="str">
        <f t="shared" si="21"/>
        <v/>
      </c>
      <c r="H31" s="42" t="str">
        <f t="shared" si="21"/>
        <v/>
      </c>
      <c r="I31" s="42" t="str">
        <f t="shared" si="21"/>
        <v/>
      </c>
      <c r="J31" s="42" t="str">
        <f t="shared" si="21"/>
        <v/>
      </c>
      <c r="K31" s="15" t="str">
        <f t="shared" si="21"/>
        <v/>
      </c>
      <c r="L31" s="1838" t="str">
        <f t="shared" ref="L31:O31" si="22">IF(AND(ISNUMBER(L32),ISNUMBER(L33)),SUM(L32:L33),"")</f>
        <v/>
      </c>
      <c r="M31" s="42" t="str">
        <f t="shared" si="22"/>
        <v/>
      </c>
      <c r="N31" s="42" t="str">
        <f t="shared" si="22"/>
        <v/>
      </c>
      <c r="O31" s="15" t="str">
        <f t="shared" si="22"/>
        <v/>
      </c>
      <c r="P31" s="1319"/>
    </row>
    <row r="32" spans="1:16" s="1310" customFormat="1" ht="15" customHeight="1" x14ac:dyDescent="0.25">
      <c r="A32" s="1213"/>
      <c r="B32" s="1320" t="s">
        <v>695</v>
      </c>
      <c r="C32" s="1315"/>
      <c r="D32" s="1316"/>
      <c r="E32" s="715"/>
      <c r="F32" s="1316"/>
      <c r="G32" s="1351"/>
      <c r="H32" s="1351"/>
      <c r="I32" s="42" t="str">
        <f>IF(AND(ISNUMBER(C32),ISNUMBER(F32)),SUM(C32,F32),"")</f>
        <v/>
      </c>
      <c r="J32" s="42" t="str">
        <f>IF(AND(ISNUMBER(D32),ISNUMBER(G32)),SUM(D32,G32),"")</f>
        <v/>
      </c>
      <c r="K32" s="15" t="str">
        <f>IF(AND(ISNUMBER(E32),ISNUMBER(H32)),SUM(E32,H32),"")</f>
        <v/>
      </c>
      <c r="L32" s="1836"/>
      <c r="M32" s="1351"/>
      <c r="N32" s="1351"/>
      <c r="O32" s="1349"/>
      <c r="P32" s="1319"/>
    </row>
    <row r="33" spans="1:16" s="1310" customFormat="1" ht="15" customHeight="1" x14ac:dyDescent="0.25">
      <c r="A33" s="1213"/>
      <c r="B33" s="1323" t="s">
        <v>940</v>
      </c>
      <c r="C33" s="1484"/>
      <c r="D33" s="1217"/>
      <c r="E33" s="1272"/>
      <c r="F33" s="1351"/>
      <c r="G33" s="1349"/>
      <c r="H33" s="1351"/>
      <c r="I33" s="42" t="str">
        <f>IF(ISNUMBER(F33),F33,"")</f>
        <v/>
      </c>
      <c r="J33" s="42" t="str">
        <f>IF(ISNUMBER(G33),G33,"")</f>
        <v/>
      </c>
      <c r="K33" s="15" t="str">
        <f>IF(ISNUMBER(H33),H33,"")</f>
        <v/>
      </c>
      <c r="L33" s="1837"/>
      <c r="M33" s="1349"/>
      <c r="N33" s="1351"/>
      <c r="O33" s="1349"/>
      <c r="P33" s="1319"/>
    </row>
    <row r="34" spans="1:16" s="1310" customFormat="1" ht="15" customHeight="1" x14ac:dyDescent="0.25">
      <c r="A34" s="1213"/>
      <c r="B34" s="1224" t="s">
        <v>23</v>
      </c>
      <c r="C34" s="1484"/>
      <c r="D34" s="1217"/>
      <c r="E34" s="1272"/>
      <c r="F34" s="1217"/>
      <c r="G34" s="1217"/>
      <c r="H34" s="1217"/>
      <c r="I34" s="1340"/>
      <c r="J34" s="1341"/>
      <c r="K34" s="1341"/>
      <c r="L34" s="1837"/>
      <c r="M34" s="1351"/>
      <c r="N34" s="1351"/>
      <c r="O34" s="1349"/>
      <c r="P34" s="1319"/>
    </row>
    <row r="35" spans="1:16" s="1310" customFormat="1" ht="15" customHeight="1" x14ac:dyDescent="0.25">
      <c r="A35" s="1213"/>
      <c r="B35" s="1334" t="s">
        <v>892</v>
      </c>
      <c r="C35" s="1992"/>
      <c r="D35" s="1274"/>
      <c r="E35" s="1343"/>
      <c r="F35" s="1274"/>
      <c r="G35" s="1274"/>
      <c r="H35" s="1274"/>
      <c r="I35" s="1"/>
      <c r="J35" s="1"/>
      <c r="K35" s="1343"/>
      <c r="L35" s="1841"/>
      <c r="M35" s="1376"/>
      <c r="N35" s="1"/>
      <c r="O35" s="1256"/>
      <c r="P35" s="1319"/>
    </row>
    <row r="36" spans="1:16" s="1310" customFormat="1" ht="15" customHeight="1" x14ac:dyDescent="0.25">
      <c r="A36" s="1213"/>
      <c r="B36" s="1390" t="str">
        <f>"Check: row " &amp; ROW(B35) &amp; " ≤ row " &amp; ROW(B34)</f>
        <v>Check: row 35 ≤ row 34</v>
      </c>
      <c r="C36" s="1993"/>
      <c r="D36" s="1371"/>
      <c r="E36" s="1372"/>
      <c r="F36" s="1371"/>
      <c r="G36" s="1371"/>
      <c r="H36" s="1371"/>
      <c r="I36" s="1377" t="str">
        <f>IF(I35&lt;=I34, "Pass", "Fail")</f>
        <v>Pass</v>
      </c>
      <c r="J36" s="1377" t="str">
        <f>IF(J35&lt;=J34, "Pass", "Fail")</f>
        <v>Pass</v>
      </c>
      <c r="K36" s="1372"/>
      <c r="L36" s="1842" t="str">
        <f>IF(L35&lt;=L34, "Pass", "Fail")</f>
        <v>Pass</v>
      </c>
      <c r="M36" s="2"/>
      <c r="N36" s="1377" t="str">
        <f>IF(N35&lt;=N34, "Pass", "Fail")</f>
        <v>Pass</v>
      </c>
      <c r="O36" s="1373"/>
      <c r="P36" s="1319"/>
    </row>
    <row r="37" spans="1:16" s="1310" customFormat="1" ht="15" customHeight="1" x14ac:dyDescent="0.25">
      <c r="A37" s="1213"/>
      <c r="B37" s="1829" t="s">
        <v>85</v>
      </c>
      <c r="C37" s="1986" t="str">
        <f>IF(AND(ISNUMBER(C6),ISNUMBER(C10),ISNUMBER(C13),ISNUMBER(C14),ISNUMBER(C15),ISNUMBER(C16),ISNUMBER(C28),ISNUMBER(C31)),SUM(C6,C10,C13,C14,C15,C16,C28,C31),"")</f>
        <v/>
      </c>
      <c r="D37" s="1824" t="str">
        <f>IF(AND(ISNUMBER(D6),ISNUMBER(D10),ISNUMBER(D13),ISNUMBER(D14),ISNUMBER(D15),ISNUMBER(D16),ISNUMBER(D28),ISNUMBER(D31)),SUM(D6,D10,D13,D14,D15,D16,D28,D31),"")</f>
        <v/>
      </c>
      <c r="E37" s="1824" t="str">
        <f>IF(AND(ISNUMBER(E6),ISNUMBER(E10),ISNUMBER(E13),ISNUMBER(E14),ISNUMBER(E15),ISNUMBER(E16),ISNUMBER(E28),ISNUMBER(E31)),SUM(E6,E10,E13,E14,E15,E16,E28,E31),"")</f>
        <v/>
      </c>
      <c r="F37" s="1824" t="str">
        <f>IF(AND(ISNUMBER(F6),ISNUMBER(F10),ISNUMBER(F13),ISNUMBER(F14),ISNUMBER(F15),ISNUMBER(F16),ISNUMBER(F17),ISNUMBER(F18),ISNUMBER(F25),ISNUMBER(F31)),SUM(F6,F10,F13,F14,F15,F16,F17,F18,F25,F31),"")</f>
        <v/>
      </c>
      <c r="G37" s="1824" t="str">
        <f>IF(AND(ISNUMBER(G6),ISNUMBER(G10),ISNUMBER(G13),ISNUMBER(G14),ISNUMBER(G15),ISNUMBER(G16),ISNUMBER(G17),ISNUMBER(G18),ISNUMBER(G25),ISNUMBER(G31)),SUM(G6,G10,G13,G14,G15,G16,G17,G18,G25,G31),"")</f>
        <v/>
      </c>
      <c r="H37" s="1824" t="str">
        <f>IF(AND(ISNUMBER(H6),ISNUMBER(H10),ISNUMBER(H13),ISNUMBER(H14),ISNUMBER(H15),ISNUMBER(H16),ISNUMBER(H17),ISNUMBER(H18),ISNUMBER(H25),ISNUMBER(H31)),SUM(H6,H10,H13,H14,H15,H16,H17,H18,H25,H31),"")</f>
        <v/>
      </c>
      <c r="I37" s="1824" t="str">
        <f>IF(AND(ISNUMBER(I6),ISNUMBER(I10),ISNUMBER(I13),ISNUMBER(I14),ISNUMBER(I15),ISNUMBER(I16),ISNUMBER(I17),ISNUMBER(I18),ISNUMBER(I25),ISNUMBER(I28),ISNUMBER(I29),ISNUMBER(I30),ISNUMBER(I31),ISNUMBER(I34)),SUM(I6,I10,I13,I14,I15,I16,I17,I18,I25,I28,I29,I30,I31,I34),"")</f>
        <v/>
      </c>
      <c r="J37" s="1824" t="str">
        <f>IF(AND(ISNUMBER(J6),ISNUMBER(J10),ISNUMBER(J13),ISNUMBER(J14),ISNUMBER(J15),ISNUMBER(J16),ISNUMBER(J17),ISNUMBER(J18),ISNUMBER(J25),ISNUMBER(J28),ISNUMBER(J29),ISNUMBER(J30),ISNUMBER(J31),ISNUMBER(J34)),SUM(J6,J10,J13,J14,J15,J16,J17,J18,J25,J28,J29,J30,J31,J34),"")</f>
        <v/>
      </c>
      <c r="K37" s="1825" t="str">
        <f>IF(AND(ISNUMBER(K6),ISNUMBER(K10),ISNUMBER(K13),ISNUMBER(K14),ISNUMBER(K15),ISNUMBER(K16),ISNUMBER(K17),ISNUMBER(K18),ISNUMBER(K25),ISNUMBER(K28),ISNUMBER(K30),ISNUMBER(K31),ISNUMBER(K34)),SUM(K6,K10,K13,K14,K15,K16,K17,K18,K25,K28,K30,K31,K34),"")</f>
        <v/>
      </c>
      <c r="L37" s="1824" t="str">
        <f t="shared" ref="L37:O37" si="23">IF(AND(ISNUMBER(L6),ISNUMBER(L10),ISNUMBER(L13),ISNUMBER(L14),ISNUMBER(L15),ISNUMBER(L16),ISNUMBER(L17),ISNUMBER(L18),ISNUMBER(L25),ISNUMBER(L28),ISNUMBER(L30),ISNUMBER(L31),ISNUMBER(L34)),SUM(L6,L10,L13,L14,L15,L16,L17,L18,L25,L28,L30,L31,L34),"")</f>
        <v/>
      </c>
      <c r="M37" s="1824" t="str">
        <f t="shared" si="23"/>
        <v/>
      </c>
      <c r="N37" s="1824" t="str">
        <f t="shared" si="23"/>
        <v/>
      </c>
      <c r="O37" s="1825" t="str">
        <f t="shared" si="23"/>
        <v/>
      </c>
      <c r="P37" s="1319"/>
    </row>
    <row r="38" spans="1:16" s="1310" customFormat="1" ht="15" customHeight="1" x14ac:dyDescent="0.25">
      <c r="A38" s="1215"/>
      <c r="B38" s="1369"/>
      <c r="C38" s="1370"/>
      <c r="D38" s="1370"/>
      <c r="E38" s="1370"/>
      <c r="F38" s="1370"/>
      <c r="G38" s="1370"/>
      <c r="H38" s="1370"/>
      <c r="I38" s="1370"/>
      <c r="J38" s="1370"/>
      <c r="K38" s="1370"/>
      <c r="L38" s="1370"/>
      <c r="M38" s="1890"/>
      <c r="N38" s="1370"/>
      <c r="O38" s="1370"/>
      <c r="P38" s="1232"/>
    </row>
    <row r="39" spans="1:16" ht="45" customHeight="1" x14ac:dyDescent="0.25">
      <c r="A39" s="612" t="s">
        <v>1207</v>
      </c>
      <c r="B39" s="714"/>
      <c r="D39" s="1214"/>
      <c r="E39" s="1214"/>
      <c r="F39" s="1214"/>
      <c r="G39" s="1214"/>
      <c r="H39" s="1214"/>
      <c r="I39" s="1214"/>
      <c r="J39" s="1214"/>
      <c r="K39" s="1214"/>
      <c r="L39" s="1370"/>
      <c r="M39" s="1890"/>
      <c r="N39" s="1370"/>
      <c r="O39" s="1370"/>
      <c r="P39" s="1319"/>
    </row>
    <row r="40" spans="1:16" ht="15" customHeight="1" x14ac:dyDescent="0.25">
      <c r="A40" s="1213"/>
      <c r="B40" s="2272" t="s">
        <v>450</v>
      </c>
      <c r="C40" s="2131" t="s">
        <v>443</v>
      </c>
      <c r="D40" s="2131"/>
      <c r="E40" s="2205"/>
      <c r="F40" s="2130" t="s">
        <v>444</v>
      </c>
      <c r="G40" s="2131"/>
      <c r="H40" s="2205"/>
      <c r="I40" s="2130" t="s">
        <v>433</v>
      </c>
      <c r="J40" s="2131"/>
      <c r="K40" s="2205"/>
      <c r="L40" s="2131" t="s">
        <v>435</v>
      </c>
      <c r="M40" s="2131"/>
      <c r="N40" s="2131"/>
      <c r="O40" s="2131"/>
      <c r="P40" s="1319"/>
    </row>
    <row r="41" spans="1:16" s="1310" customFormat="1" ht="15" customHeight="1" x14ac:dyDescent="0.25">
      <c r="A41" s="1213"/>
      <c r="B41" s="2272"/>
      <c r="C41" s="2127" t="s">
        <v>1209</v>
      </c>
      <c r="D41" s="2138" t="s">
        <v>27</v>
      </c>
      <c r="E41" s="2143" t="s">
        <v>440</v>
      </c>
      <c r="F41" s="2138" t="s">
        <v>1209</v>
      </c>
      <c r="G41" s="2138" t="s">
        <v>27</v>
      </c>
      <c r="H41" s="2138" t="s">
        <v>440</v>
      </c>
      <c r="I41" s="2138" t="s">
        <v>1209</v>
      </c>
      <c r="J41" s="2138" t="s">
        <v>27</v>
      </c>
      <c r="K41" s="2138" t="s">
        <v>440</v>
      </c>
      <c r="L41" s="2205" t="s">
        <v>888</v>
      </c>
      <c r="M41" s="2279"/>
      <c r="N41" s="2279" t="s">
        <v>889</v>
      </c>
      <c r="O41" s="2130"/>
      <c r="P41" s="1319"/>
    </row>
    <row r="42" spans="1:16" ht="30" customHeight="1" x14ac:dyDescent="0.25">
      <c r="A42" s="1213"/>
      <c r="B42" s="2272"/>
      <c r="C42" s="2280"/>
      <c r="D42" s="2111"/>
      <c r="E42" s="2261"/>
      <c r="F42" s="2111"/>
      <c r="G42" s="2111"/>
      <c r="H42" s="2111"/>
      <c r="I42" s="2111"/>
      <c r="J42" s="2281"/>
      <c r="K42" s="2281"/>
      <c r="L42" s="1446" t="s">
        <v>890</v>
      </c>
      <c r="M42" s="3" t="s">
        <v>891</v>
      </c>
      <c r="N42" s="3" t="s">
        <v>890</v>
      </c>
      <c r="O42" s="1359" t="s">
        <v>891</v>
      </c>
      <c r="P42" s="1319"/>
    </row>
    <row r="43" spans="1:16" ht="15" customHeight="1" x14ac:dyDescent="0.25">
      <c r="A43" s="1213"/>
      <c r="B43" s="1223" t="s">
        <v>939</v>
      </c>
      <c r="C43" s="1427" t="str">
        <f>IF(AND(ISNUMBER(C44), ISNUMBER(C45),ISNUMBER(C46)), SUM(C44:C46),"")</f>
        <v/>
      </c>
      <c r="D43" s="1280" t="str">
        <f t="shared" ref="D43:O43" si="24">IF(AND(ISNUMBER(D44), ISNUMBER(D45),ISNUMBER(D46)), SUM(D44:D46),"")</f>
        <v/>
      </c>
      <c r="E43" s="1342" t="str">
        <f t="shared" si="24"/>
        <v/>
      </c>
      <c r="F43" s="1280" t="str">
        <f t="shared" si="24"/>
        <v/>
      </c>
      <c r="G43" s="1280" t="str">
        <f t="shared" si="24"/>
        <v/>
      </c>
      <c r="H43" s="1280" t="str">
        <f t="shared" si="24"/>
        <v/>
      </c>
      <c r="I43" s="1281" t="str">
        <f t="shared" si="24"/>
        <v/>
      </c>
      <c r="J43" s="232" t="str">
        <f t="shared" si="24"/>
        <v/>
      </c>
      <c r="K43" s="50" t="str">
        <f t="shared" si="24"/>
        <v/>
      </c>
      <c r="L43" s="1994" t="str">
        <f t="shared" si="24"/>
        <v/>
      </c>
      <c r="M43" s="1858" t="str">
        <f t="shared" si="24"/>
        <v/>
      </c>
      <c r="N43" s="1858" t="str">
        <f t="shared" si="24"/>
        <v/>
      </c>
      <c r="O43" s="1859" t="str">
        <f t="shared" si="24"/>
        <v/>
      </c>
      <c r="P43" s="1319"/>
    </row>
    <row r="44" spans="1:16" ht="15" customHeight="1" x14ac:dyDescent="0.25">
      <c r="A44" s="1213"/>
      <c r="B44" s="1323" t="s">
        <v>1373</v>
      </c>
      <c r="C44" s="1311"/>
      <c r="D44" s="1351"/>
      <c r="E44" s="1349"/>
      <c r="F44" s="1351"/>
      <c r="G44" s="1351"/>
      <c r="H44" s="1351"/>
      <c r="I44" s="42" t="str">
        <f t="shared" ref="I44:K46" si="25">IF(AND(ISNUMBER(C44),ISNUMBER(F44)),SUM(C44,F44),"")</f>
        <v/>
      </c>
      <c r="J44" s="42" t="str">
        <f t="shared" si="25"/>
        <v/>
      </c>
      <c r="K44" s="43" t="str">
        <f t="shared" si="25"/>
        <v/>
      </c>
      <c r="L44" s="1823" t="str">
        <f>IF(ISNUMBER(L7),L7,"")</f>
        <v/>
      </c>
      <c r="M44" s="1823" t="str">
        <f t="shared" ref="M44:O44" si="26">IF(ISNUMBER(M7),M7,"")</f>
        <v/>
      </c>
      <c r="N44" s="1823" t="str">
        <f t="shared" si="26"/>
        <v/>
      </c>
      <c r="O44" s="1860" t="str">
        <f t="shared" si="26"/>
        <v/>
      </c>
      <c r="P44" s="1319"/>
    </row>
    <row r="45" spans="1:16" ht="15" customHeight="1" x14ac:dyDescent="0.25">
      <c r="A45" s="1213"/>
      <c r="B45" s="1424" t="s">
        <v>1374</v>
      </c>
      <c r="C45" s="1311"/>
      <c r="D45" s="1351"/>
      <c r="E45" s="1349"/>
      <c r="F45" s="1351"/>
      <c r="G45" s="1351"/>
      <c r="H45" s="1351"/>
      <c r="I45" s="42" t="str">
        <f t="shared" si="25"/>
        <v/>
      </c>
      <c r="J45" s="42" t="str">
        <f t="shared" si="25"/>
        <v/>
      </c>
      <c r="K45" s="15" t="str">
        <f t="shared" si="25"/>
        <v/>
      </c>
      <c r="L45" s="1823" t="str">
        <f t="shared" ref="L45:O45" si="27">IF(ISNUMBER(L8),L8,"")</f>
        <v/>
      </c>
      <c r="M45" s="1823" t="str">
        <f t="shared" si="27"/>
        <v/>
      </c>
      <c r="N45" s="1823" t="str">
        <f t="shared" si="27"/>
        <v/>
      </c>
      <c r="O45" s="1860" t="str">
        <f t="shared" si="27"/>
        <v/>
      </c>
      <c r="P45" s="1319"/>
    </row>
    <row r="46" spans="1:16" ht="15" customHeight="1" x14ac:dyDescent="0.25">
      <c r="A46" s="1213"/>
      <c r="B46" s="1424" t="s">
        <v>1375</v>
      </c>
      <c r="C46" s="1311"/>
      <c r="D46" s="1351"/>
      <c r="E46" s="1349"/>
      <c r="F46" s="1351"/>
      <c r="G46" s="1351"/>
      <c r="H46" s="1351"/>
      <c r="I46" s="42" t="str">
        <f t="shared" si="25"/>
        <v/>
      </c>
      <c r="J46" s="42" t="str">
        <f t="shared" si="25"/>
        <v/>
      </c>
      <c r="K46" s="15" t="str">
        <f t="shared" si="25"/>
        <v/>
      </c>
      <c r="L46" s="1823" t="str">
        <f t="shared" ref="L46:O46" si="28">IF(ISNUMBER(L9),L9,"")</f>
        <v/>
      </c>
      <c r="M46" s="1823" t="str">
        <f t="shared" si="28"/>
        <v/>
      </c>
      <c r="N46" s="1823" t="str">
        <f t="shared" si="28"/>
        <v/>
      </c>
      <c r="O46" s="1860" t="str">
        <f t="shared" si="28"/>
        <v/>
      </c>
      <c r="P46" s="1319"/>
    </row>
    <row r="47" spans="1:16" ht="15" customHeight="1" x14ac:dyDescent="0.25">
      <c r="A47" s="1213"/>
      <c r="B47" s="1321" t="s">
        <v>457</v>
      </c>
      <c r="C47" s="1984" t="str">
        <f>IF(ISNUMBER(C48),C48,"")</f>
        <v/>
      </c>
      <c r="D47" s="1823" t="str">
        <f t="shared" ref="D47" si="29">IF(ISNUMBER(D48),D48,"")</f>
        <v/>
      </c>
      <c r="E47" s="1823" t="str">
        <f t="shared" ref="E47" si="30">IF(ISNUMBER(E48),E48,"")</f>
        <v/>
      </c>
      <c r="F47" s="1823" t="str">
        <f t="shared" ref="F47" si="31">IF(ISNUMBER(F48),F48,"")</f>
        <v/>
      </c>
      <c r="G47" s="1823" t="str">
        <f t="shared" ref="G47" si="32">IF(ISNUMBER(G48),G48,"")</f>
        <v/>
      </c>
      <c r="H47" s="1823" t="str">
        <f t="shared" ref="H47" si="33">IF(ISNUMBER(H48),H48,"")</f>
        <v/>
      </c>
      <c r="I47" s="42" t="str">
        <f>IF(AND(ISNUMBER(I48),ISNUMBER(I49)),SUM(I48:I49),"")</f>
        <v/>
      </c>
      <c r="J47" s="42" t="str">
        <f t="shared" ref="J47" si="34">IF(AND(ISNUMBER(J48),ISNUMBER(J49)),SUM(J48:J49),"")</f>
        <v/>
      </c>
      <c r="K47" s="42" t="str">
        <f t="shared" ref="K47" si="35">IF(AND(ISNUMBER(K48),ISNUMBER(K49)),SUM(K48:K49),"")</f>
        <v/>
      </c>
      <c r="L47" s="430" t="str">
        <f t="shared" ref="L47" si="36">IF(AND(ISNUMBER(L48),ISNUMBER(L49)),SUM(L48:L49),"")</f>
        <v/>
      </c>
      <c r="M47" s="430" t="str">
        <f t="shared" ref="M47" si="37">IF(AND(ISNUMBER(M48),ISNUMBER(M49)),SUM(M48:M49),"")</f>
        <v/>
      </c>
      <c r="N47" s="430" t="str">
        <f t="shared" ref="N47" si="38">IF(AND(ISNUMBER(N48),ISNUMBER(N49)),SUM(N48:N49),"")</f>
        <v/>
      </c>
      <c r="O47" s="43" t="str">
        <f t="shared" ref="O47" si="39">IF(AND(ISNUMBER(O48),ISNUMBER(O49)),SUM(O48:O49),"")</f>
        <v/>
      </c>
      <c r="P47" s="1319"/>
    </row>
    <row r="48" spans="1:16" s="1310" customFormat="1" ht="15" customHeight="1" x14ac:dyDescent="0.25">
      <c r="A48" s="1213"/>
      <c r="B48" s="1320" t="s">
        <v>1217</v>
      </c>
      <c r="C48" s="1315"/>
      <c r="D48" s="1351"/>
      <c r="E48" s="1349"/>
      <c r="F48" s="1351"/>
      <c r="G48" s="1351"/>
      <c r="H48" s="1351"/>
      <c r="I48" s="42" t="str">
        <f>IF(AND(ISNUMBER(C48),ISNUMBER(F48)),SUM(C48,F48),"")</f>
        <v/>
      </c>
      <c r="J48" s="42" t="str">
        <f t="shared" ref="J48" si="40">IF(AND(ISNUMBER(D48),ISNUMBER(G48)),SUM(D48,G48),"")</f>
        <v/>
      </c>
      <c r="K48" s="15" t="str">
        <f t="shared" ref="K48" si="41">IF(AND(ISNUMBER(E48),ISNUMBER(H48)),SUM(E48,H48),"")</f>
        <v/>
      </c>
      <c r="L48" s="1823" t="str">
        <f t="shared" ref="L48:O48" si="42">IF(ISNUMBER(L11),L11,"")</f>
        <v/>
      </c>
      <c r="M48" s="1823" t="str">
        <f t="shared" si="42"/>
        <v/>
      </c>
      <c r="N48" s="1823" t="str">
        <f t="shared" si="42"/>
        <v/>
      </c>
      <c r="O48" s="1860" t="str">
        <f t="shared" si="42"/>
        <v/>
      </c>
      <c r="P48" s="1319"/>
    </row>
    <row r="49" spans="1:16" ht="15" customHeight="1" x14ac:dyDescent="0.25">
      <c r="A49" s="1213"/>
      <c r="B49" s="1320" t="s">
        <v>458</v>
      </c>
      <c r="C49" s="1484"/>
      <c r="D49" s="1217"/>
      <c r="E49" s="1272"/>
      <c r="F49" s="1217"/>
      <c r="G49" s="1217"/>
      <c r="H49" s="1217"/>
      <c r="I49" s="1351"/>
      <c r="J49" s="1351"/>
      <c r="K49" s="1351"/>
      <c r="L49" s="1823" t="str">
        <f t="shared" ref="L49:O49" si="43">IF(ISNUMBER(L12),L12,"")</f>
        <v/>
      </c>
      <c r="M49" s="1823" t="str">
        <f t="shared" si="43"/>
        <v/>
      </c>
      <c r="N49" s="1823" t="str">
        <f t="shared" si="43"/>
        <v/>
      </c>
      <c r="O49" s="1860" t="str">
        <f t="shared" si="43"/>
        <v/>
      </c>
      <c r="P49" s="1319"/>
    </row>
    <row r="50" spans="1:16" ht="15" customHeight="1" x14ac:dyDescent="0.25">
      <c r="A50" s="1213"/>
      <c r="B50" s="1321" t="s">
        <v>452</v>
      </c>
      <c r="C50" s="1311"/>
      <c r="D50" s="1351"/>
      <c r="E50" s="1349"/>
      <c r="F50" s="1351"/>
      <c r="G50" s="1351"/>
      <c r="H50" s="1351"/>
      <c r="I50" s="42" t="str">
        <f t="shared" ref="I50:K53" si="44">IF(AND(ISNUMBER(C50),ISNUMBER(F50)),SUM(C50,F50),"")</f>
        <v/>
      </c>
      <c r="J50" s="42" t="str">
        <f t="shared" si="44"/>
        <v/>
      </c>
      <c r="K50" s="42" t="str">
        <f t="shared" si="44"/>
        <v/>
      </c>
      <c r="L50" s="1823" t="str">
        <f t="shared" ref="L50:O50" si="45">IF(ISNUMBER(L13),L13,"")</f>
        <v/>
      </c>
      <c r="M50" s="1823" t="str">
        <f t="shared" si="45"/>
        <v/>
      </c>
      <c r="N50" s="1823" t="str">
        <f t="shared" si="45"/>
        <v/>
      </c>
      <c r="O50" s="1860" t="str">
        <f t="shared" si="45"/>
        <v/>
      </c>
      <c r="P50" s="1319"/>
    </row>
    <row r="51" spans="1:16" ht="15" customHeight="1" x14ac:dyDescent="0.25">
      <c r="A51" s="1213"/>
      <c r="B51" s="1321" t="s">
        <v>831</v>
      </c>
      <c r="C51" s="1311"/>
      <c r="D51" s="1351"/>
      <c r="E51" s="1349"/>
      <c r="F51" s="1351"/>
      <c r="G51" s="1351"/>
      <c r="H51" s="1351"/>
      <c r="I51" s="42" t="str">
        <f t="shared" si="44"/>
        <v/>
      </c>
      <c r="J51" s="42" t="str">
        <f t="shared" si="44"/>
        <v/>
      </c>
      <c r="K51" s="42" t="str">
        <f t="shared" si="44"/>
        <v/>
      </c>
      <c r="L51" s="1823" t="str">
        <f t="shared" ref="L51:O51" si="46">IF(ISNUMBER(L14),L14,"")</f>
        <v/>
      </c>
      <c r="M51" s="1823" t="str">
        <f t="shared" si="46"/>
        <v/>
      </c>
      <c r="N51" s="1823" t="str">
        <f t="shared" si="46"/>
        <v/>
      </c>
      <c r="O51" s="1860" t="str">
        <f t="shared" si="46"/>
        <v/>
      </c>
      <c r="P51" s="1319"/>
    </row>
    <row r="52" spans="1:16" ht="15" customHeight="1" x14ac:dyDescent="0.25">
      <c r="A52" s="1213"/>
      <c r="B52" s="1224" t="s">
        <v>436</v>
      </c>
      <c r="C52" s="1311"/>
      <c r="D52" s="1351"/>
      <c r="E52" s="1349"/>
      <c r="F52" s="1351"/>
      <c r="G52" s="1351"/>
      <c r="H52" s="1351"/>
      <c r="I52" s="42" t="str">
        <f t="shared" si="44"/>
        <v/>
      </c>
      <c r="J52" s="42" t="str">
        <f t="shared" si="44"/>
        <v/>
      </c>
      <c r="K52" s="42" t="str">
        <f t="shared" si="44"/>
        <v/>
      </c>
      <c r="L52" s="1823" t="str">
        <f t="shared" ref="L52:O52" si="47">IF(ISNUMBER(L15),L15,"")</f>
        <v/>
      </c>
      <c r="M52" s="1823" t="str">
        <f t="shared" si="47"/>
        <v/>
      </c>
      <c r="N52" s="1823" t="str">
        <f t="shared" si="47"/>
        <v/>
      </c>
      <c r="O52" s="1860" t="str">
        <f t="shared" si="47"/>
        <v/>
      </c>
      <c r="P52" s="1319"/>
    </row>
    <row r="53" spans="1:16" ht="15" customHeight="1" x14ac:dyDescent="0.25">
      <c r="A53" s="1213"/>
      <c r="B53" s="1321" t="s">
        <v>79</v>
      </c>
      <c r="C53" s="1311"/>
      <c r="D53" s="1351"/>
      <c r="E53" s="1349"/>
      <c r="F53" s="1351"/>
      <c r="G53" s="1351"/>
      <c r="H53" s="1351"/>
      <c r="I53" s="42" t="str">
        <f t="shared" si="44"/>
        <v/>
      </c>
      <c r="J53" s="42" t="str">
        <f t="shared" si="44"/>
        <v/>
      </c>
      <c r="K53" s="42" t="str">
        <f t="shared" si="44"/>
        <v/>
      </c>
      <c r="L53" s="1823" t="str">
        <f t="shared" ref="L53:O53" si="48">IF(ISNUMBER(L16),L16,"")</f>
        <v/>
      </c>
      <c r="M53" s="1823" t="str">
        <f t="shared" si="48"/>
        <v/>
      </c>
      <c r="N53" s="1823" t="str">
        <f t="shared" si="48"/>
        <v/>
      </c>
      <c r="O53" s="1860" t="str">
        <f t="shared" si="48"/>
        <v/>
      </c>
      <c r="P53" s="1319"/>
    </row>
    <row r="54" spans="1:16" ht="15" customHeight="1" x14ac:dyDescent="0.25">
      <c r="A54" s="1213"/>
      <c r="B54" s="1321" t="s">
        <v>453</v>
      </c>
      <c r="C54" s="1484"/>
      <c r="D54" s="1217"/>
      <c r="E54" s="1272"/>
      <c r="F54" s="1351"/>
      <c r="G54" s="1"/>
      <c r="H54" s="1"/>
      <c r="I54" s="42" t="str">
        <f t="shared" ref="I54:K59" si="49">IF(ISNUMBER(F54),F54,"")</f>
        <v/>
      </c>
      <c r="J54" s="42" t="str">
        <f t="shared" si="49"/>
        <v/>
      </c>
      <c r="K54" s="42" t="str">
        <f t="shared" si="49"/>
        <v/>
      </c>
      <c r="L54" s="1823" t="str">
        <f t="shared" ref="L54:O54" si="50">IF(ISNUMBER(L17),L17,"")</f>
        <v/>
      </c>
      <c r="M54" s="1823" t="str">
        <f t="shared" si="50"/>
        <v/>
      </c>
      <c r="N54" s="1823" t="str">
        <f t="shared" si="50"/>
        <v/>
      </c>
      <c r="O54" s="1860" t="str">
        <f t="shared" si="50"/>
        <v/>
      </c>
      <c r="P54" s="1319"/>
    </row>
    <row r="55" spans="1:16" ht="15" customHeight="1" x14ac:dyDescent="0.25">
      <c r="A55" s="1213"/>
      <c r="B55" s="1322" t="s">
        <v>439</v>
      </c>
      <c r="C55" s="1484"/>
      <c r="D55" s="1217"/>
      <c r="E55" s="1272"/>
      <c r="F55" s="1279" t="str">
        <f>IF(AND(ISNUMBER(F56),ISNUMBER(F59)),SUM(F56,F59),"")</f>
        <v/>
      </c>
      <c r="G55" s="1279" t="str">
        <f>IF(AND(ISNUMBER(G56),ISNUMBER(G59)),SUM(G56,G59),"")</f>
        <v/>
      </c>
      <c r="H55" s="1279" t="str">
        <f>IF(AND(ISNUMBER(H56),ISNUMBER(H59)),SUM(H56,H59),"")</f>
        <v/>
      </c>
      <c r="I55" s="42" t="str">
        <f t="shared" si="49"/>
        <v/>
      </c>
      <c r="J55" s="42" t="str">
        <f t="shared" si="49"/>
        <v/>
      </c>
      <c r="K55" s="42" t="str">
        <f t="shared" si="49"/>
        <v/>
      </c>
      <c r="L55" s="1220" t="str">
        <f>IF(AND(ISNUMBER(L56),ISNUMBER(L59)),SUM(L56,L59),"")</f>
        <v/>
      </c>
      <c r="M55" s="42" t="str">
        <f>IF(AND(ISNUMBER(M56),ISNUMBER(M59)),SUM(M56,M59),"")</f>
        <v/>
      </c>
      <c r="N55" s="42" t="str">
        <f>IF(AND(ISNUMBER(N56),ISNUMBER(N59)),SUM(N56,N59),"")</f>
        <v/>
      </c>
      <c r="O55" s="15" t="str">
        <f>IF(AND(ISNUMBER(O56),ISNUMBER(O59)),SUM(O56,O59),"")</f>
        <v/>
      </c>
      <c r="P55" s="1319"/>
    </row>
    <row r="56" spans="1:16" ht="15" customHeight="1" x14ac:dyDescent="0.25">
      <c r="A56" s="1213"/>
      <c r="B56" s="1323" t="s">
        <v>437</v>
      </c>
      <c r="C56" s="1484"/>
      <c r="D56" s="1217"/>
      <c r="E56" s="1272"/>
      <c r="F56" s="1351"/>
      <c r="G56" s="1316"/>
      <c r="H56" s="1316"/>
      <c r="I56" s="42" t="str">
        <f t="shared" si="49"/>
        <v/>
      </c>
      <c r="J56" s="42" t="str">
        <f t="shared" si="49"/>
        <v/>
      </c>
      <c r="K56" s="42" t="str">
        <f t="shared" si="49"/>
        <v/>
      </c>
      <c r="L56" s="1823" t="str">
        <f t="shared" ref="L56:O56" si="51">IF(ISNUMBER(L19),L19,"")</f>
        <v/>
      </c>
      <c r="M56" s="1823" t="str">
        <f t="shared" si="51"/>
        <v/>
      </c>
      <c r="N56" s="1823" t="str">
        <f t="shared" si="51"/>
        <v/>
      </c>
      <c r="O56" s="1860" t="str">
        <f t="shared" si="51"/>
        <v/>
      </c>
      <c r="P56" s="1319"/>
    </row>
    <row r="57" spans="1:16" s="1310" customFormat="1" ht="15" customHeight="1" x14ac:dyDescent="0.25">
      <c r="A57" s="1213"/>
      <c r="B57" s="1344" t="s">
        <v>893</v>
      </c>
      <c r="C57" s="1484"/>
      <c r="D57" s="1217"/>
      <c r="E57" s="1272"/>
      <c r="F57" s="1351"/>
      <c r="G57" s="1351"/>
      <c r="H57" s="1351"/>
      <c r="I57" s="42" t="str">
        <f t="shared" si="49"/>
        <v/>
      </c>
      <c r="J57" s="42" t="str">
        <f t="shared" si="49"/>
        <v/>
      </c>
      <c r="K57" s="42" t="str">
        <f t="shared" si="49"/>
        <v/>
      </c>
      <c r="L57" s="1823" t="str">
        <f t="shared" ref="L57:O57" si="52">IF(ISNUMBER(L20),L20,"")</f>
        <v/>
      </c>
      <c r="M57" s="1823" t="str">
        <f t="shared" si="52"/>
        <v/>
      </c>
      <c r="N57" s="1823" t="str">
        <f t="shared" si="52"/>
        <v/>
      </c>
      <c r="O57" s="1860" t="str">
        <f t="shared" si="52"/>
        <v/>
      </c>
      <c r="P57" s="1319"/>
    </row>
    <row r="58" spans="1:16" s="1310" customFormat="1" ht="15" customHeight="1" x14ac:dyDescent="0.25">
      <c r="A58" s="1213"/>
      <c r="B58" s="1375" t="str">
        <f>"Check: row " &amp; ROW(B57) &amp; " ≤ row " &amp; ROW(B56)</f>
        <v>Check: row 57 ≤ row 56</v>
      </c>
      <c r="C58" s="1484"/>
      <c r="D58" s="1217"/>
      <c r="E58" s="1272"/>
      <c r="F58" s="1374" t="str">
        <f>IF(F57&lt;=F56, "Pass", "Fail")</f>
        <v>Pass</v>
      </c>
      <c r="G58" s="1374" t="str">
        <f>IF(G57&lt;=G56, "Pass", "Fail")</f>
        <v>Pass</v>
      </c>
      <c r="H58" s="1374" t="str">
        <f>IF(H57&lt;=H56, "Pass", "Fail")</f>
        <v>Pass</v>
      </c>
      <c r="I58" s="1217"/>
      <c r="J58" s="1217"/>
      <c r="K58" s="1217"/>
      <c r="L58" s="1217"/>
      <c r="M58" s="1217"/>
      <c r="N58" s="1217"/>
      <c r="O58" s="1272"/>
      <c r="P58" s="1319"/>
    </row>
    <row r="59" spans="1:16" ht="15" customHeight="1" x14ac:dyDescent="0.25">
      <c r="A59" s="1213"/>
      <c r="B59" s="1323" t="s">
        <v>438</v>
      </c>
      <c r="C59" s="1484"/>
      <c r="D59" s="1217"/>
      <c r="E59" s="1272"/>
      <c r="F59" s="1351"/>
      <c r="G59" s="1351"/>
      <c r="H59" s="1351"/>
      <c r="I59" s="42" t="str">
        <f t="shared" si="49"/>
        <v/>
      </c>
      <c r="J59" s="42" t="str">
        <f t="shared" si="49"/>
        <v/>
      </c>
      <c r="K59" s="42" t="str">
        <f t="shared" si="49"/>
        <v/>
      </c>
      <c r="L59" s="1823" t="str">
        <f t="shared" ref="L59:O59" si="53">IF(ISNUMBER(L22),L22,"")</f>
        <v/>
      </c>
      <c r="M59" s="1823" t="str">
        <f t="shared" si="53"/>
        <v/>
      </c>
      <c r="N59" s="1823" t="str">
        <f t="shared" si="53"/>
        <v/>
      </c>
      <c r="O59" s="1860" t="str">
        <f t="shared" si="53"/>
        <v/>
      </c>
      <c r="P59" s="1319"/>
    </row>
    <row r="60" spans="1:16" s="1310" customFormat="1" ht="15" customHeight="1" x14ac:dyDescent="0.25">
      <c r="A60" s="1213"/>
      <c r="B60" s="1344" t="s">
        <v>893</v>
      </c>
      <c r="C60" s="1484"/>
      <c r="D60" s="1217"/>
      <c r="E60" s="1272"/>
      <c r="F60" s="1351"/>
      <c r="G60" s="1351"/>
      <c r="H60" s="1351"/>
      <c r="I60" s="42" t="str">
        <f t="shared" ref="I60" si="54">IF(ISNUMBER(F60),F60,"")</f>
        <v/>
      </c>
      <c r="J60" s="42" t="str">
        <f t="shared" ref="J60" si="55">IF(ISNUMBER(G60),G60,"")</f>
        <v/>
      </c>
      <c r="K60" s="42" t="str">
        <f t="shared" ref="K60" si="56">IF(ISNUMBER(H60),H60,"")</f>
        <v/>
      </c>
      <c r="L60" s="1823" t="str">
        <f t="shared" ref="L60:O60" si="57">IF(ISNUMBER(L23),L23,"")</f>
        <v/>
      </c>
      <c r="M60" s="1823" t="str">
        <f t="shared" si="57"/>
        <v/>
      </c>
      <c r="N60" s="1823" t="str">
        <f t="shared" si="57"/>
        <v/>
      </c>
      <c r="O60" s="1860" t="str">
        <f t="shared" si="57"/>
        <v/>
      </c>
      <c r="P60" s="1319"/>
    </row>
    <row r="61" spans="1:16" s="1310" customFormat="1" ht="15" customHeight="1" x14ac:dyDescent="0.25">
      <c r="A61" s="1213"/>
      <c r="B61" s="1375" t="str">
        <f>"Check: row " &amp; ROW(B60) &amp; " ≤ row " &amp; ROW(B59)</f>
        <v>Check: row 60 ≤ row 59</v>
      </c>
      <c r="C61" s="1484"/>
      <c r="D61" s="1217"/>
      <c r="E61" s="1272"/>
      <c r="F61" s="1374" t="str">
        <f>IF(F60&lt;=F59, "Pass", "Fail")</f>
        <v>Pass</v>
      </c>
      <c r="G61" s="1374" t="str">
        <f>IF(G60&lt;=G59, "Pass", "Fail")</f>
        <v>Pass</v>
      </c>
      <c r="H61" s="1374" t="str">
        <f>IF(H60&lt;=H59, "Pass", "Fail")</f>
        <v>Pass</v>
      </c>
      <c r="I61" s="1217"/>
      <c r="J61" s="1217"/>
      <c r="K61" s="1217"/>
      <c r="L61" s="1217"/>
      <c r="M61" s="1217"/>
      <c r="N61" s="1217"/>
      <c r="O61" s="1272"/>
      <c r="P61" s="1319"/>
    </row>
    <row r="62" spans="1:16" ht="15" customHeight="1" x14ac:dyDescent="0.25">
      <c r="A62" s="1213"/>
      <c r="B62" s="1322" t="s">
        <v>78</v>
      </c>
      <c r="C62" s="1484"/>
      <c r="D62" s="1217"/>
      <c r="E62" s="1272"/>
      <c r="F62" s="1279" t="str">
        <f>IF(AND(ISNUMBER(F63), ISNUMBER(F64)), SUM(F63:F64),"")</f>
        <v/>
      </c>
      <c r="G62" s="1279" t="str">
        <f t="shared" ref="G62:K62" si="58">IF(AND(ISNUMBER(G63), ISNUMBER(G64)), SUM(G63:G64),"")</f>
        <v/>
      </c>
      <c r="H62" s="1279" t="str">
        <f t="shared" si="58"/>
        <v/>
      </c>
      <c r="I62" s="42" t="str">
        <f t="shared" si="58"/>
        <v/>
      </c>
      <c r="J62" s="42" t="str">
        <f t="shared" si="58"/>
        <v/>
      </c>
      <c r="K62" s="42" t="str">
        <f t="shared" si="58"/>
        <v/>
      </c>
      <c r="L62" s="1220" t="str">
        <f>IF(AND(ISNUMBER(L63), ISNUMBER(L64)), SUM(L63:L64),"")</f>
        <v/>
      </c>
      <c r="M62" s="42" t="str">
        <f t="shared" ref="M62:O62" si="59">IF(AND(ISNUMBER(M63), ISNUMBER(M64)), SUM(M63:M64),"")</f>
        <v/>
      </c>
      <c r="N62" s="42" t="str">
        <f t="shared" si="59"/>
        <v/>
      </c>
      <c r="O62" s="15" t="str">
        <f t="shared" si="59"/>
        <v/>
      </c>
      <c r="P62" s="1319"/>
    </row>
    <row r="63" spans="1:16" ht="15" customHeight="1" x14ac:dyDescent="0.25">
      <c r="A63" s="1213"/>
      <c r="B63" s="1323" t="s">
        <v>926</v>
      </c>
      <c r="C63" s="1484"/>
      <c r="D63" s="1217"/>
      <c r="E63" s="1272"/>
      <c r="F63" s="1351"/>
      <c r="G63" s="1351"/>
      <c r="H63" s="1351"/>
      <c r="I63" s="42" t="str">
        <f t="shared" ref="I63:K64" si="60">IF(ISNUMBER(F63),F63,"")</f>
        <v/>
      </c>
      <c r="J63" s="42" t="str">
        <f t="shared" si="60"/>
        <v/>
      </c>
      <c r="K63" s="42" t="str">
        <f t="shared" si="60"/>
        <v/>
      </c>
      <c r="L63" s="1823" t="str">
        <f t="shared" ref="L63:O63" si="61">IF(ISNUMBER(L26),L26,"")</f>
        <v/>
      </c>
      <c r="M63" s="1823" t="str">
        <f t="shared" si="61"/>
        <v/>
      </c>
      <c r="N63" s="1823" t="str">
        <f t="shared" si="61"/>
        <v/>
      </c>
      <c r="O63" s="1860" t="str">
        <f t="shared" si="61"/>
        <v/>
      </c>
      <c r="P63" s="1319"/>
    </row>
    <row r="64" spans="1:16" ht="15" customHeight="1" x14ac:dyDescent="0.25">
      <c r="A64" s="1213"/>
      <c r="B64" s="1323" t="s">
        <v>927</v>
      </c>
      <c r="C64" s="1484"/>
      <c r="D64" s="1217"/>
      <c r="E64" s="1272"/>
      <c r="F64" s="1351"/>
      <c r="G64" s="1351"/>
      <c r="H64" s="1351"/>
      <c r="I64" s="42" t="str">
        <f t="shared" si="60"/>
        <v/>
      </c>
      <c r="J64" s="42" t="str">
        <f t="shared" si="60"/>
        <v/>
      </c>
      <c r="K64" s="42" t="str">
        <f t="shared" si="60"/>
        <v/>
      </c>
      <c r="L64" s="1823" t="str">
        <f t="shared" ref="L64:O64" si="62">IF(ISNUMBER(L27),L27,"")</f>
        <v/>
      </c>
      <c r="M64" s="1823" t="str">
        <f t="shared" si="62"/>
        <v/>
      </c>
      <c r="N64" s="1823" t="str">
        <f t="shared" si="62"/>
        <v/>
      </c>
      <c r="O64" s="1860" t="str">
        <f t="shared" si="62"/>
        <v/>
      </c>
      <c r="P64" s="1319"/>
    </row>
    <row r="65" spans="1:16" ht="15" customHeight="1" x14ac:dyDescent="0.25">
      <c r="A65" s="1213"/>
      <c r="B65" s="1322" t="s">
        <v>454</v>
      </c>
      <c r="C65" s="1311"/>
      <c r="D65" s="1351"/>
      <c r="E65" s="1349"/>
      <c r="F65" s="1217"/>
      <c r="G65" s="1217"/>
      <c r="H65" s="1217"/>
      <c r="I65" s="42" t="str">
        <f>IF(ISNUMBER(C65),C65,"")</f>
        <v/>
      </c>
      <c r="J65" s="42" t="str">
        <f>IF(ISNUMBER(D65),D65,"")</f>
        <v/>
      </c>
      <c r="K65" s="42" t="str">
        <f>IF(ISNUMBER(E65),E65,"")</f>
        <v/>
      </c>
      <c r="L65" s="1823" t="str">
        <f t="shared" ref="L65:O65" si="63">IF(ISNUMBER(L28),L28,"")</f>
        <v/>
      </c>
      <c r="M65" s="1823" t="str">
        <f t="shared" si="63"/>
        <v/>
      </c>
      <c r="N65" s="1823" t="str">
        <f t="shared" si="63"/>
        <v/>
      </c>
      <c r="O65" s="1860" t="str">
        <f t="shared" si="63"/>
        <v/>
      </c>
      <c r="P65" s="1319"/>
    </row>
    <row r="66" spans="1:16" ht="15" customHeight="1" x14ac:dyDescent="0.25">
      <c r="A66" s="1213"/>
      <c r="B66" s="1322" t="s">
        <v>455</v>
      </c>
      <c r="C66" s="1484"/>
      <c r="D66" s="1217"/>
      <c r="E66" s="1272"/>
      <c r="F66" s="1217"/>
      <c r="G66" s="1217"/>
      <c r="H66" s="1217"/>
      <c r="I66" s="1351"/>
      <c r="J66" s="1351"/>
      <c r="K66" s="1217"/>
      <c r="L66" s="1435"/>
      <c r="M66" s="1254"/>
      <c r="N66" s="1254"/>
      <c r="O66" s="1255"/>
      <c r="P66" s="1319"/>
    </row>
    <row r="67" spans="1:16" ht="15" customHeight="1" x14ac:dyDescent="0.25">
      <c r="A67" s="1213"/>
      <c r="B67" s="1322" t="s">
        <v>456</v>
      </c>
      <c r="C67" s="1992"/>
      <c r="D67" s="1274"/>
      <c r="E67" s="1343"/>
      <c r="F67" s="1274"/>
      <c r="G67" s="1217"/>
      <c r="H67" s="1217"/>
      <c r="I67" s="1351"/>
      <c r="J67" s="1351"/>
      <c r="K67" s="1351"/>
      <c r="L67" s="1823" t="str">
        <f t="shared" ref="L67:O67" si="64">IF(ISNUMBER(L30),L30,"")</f>
        <v/>
      </c>
      <c r="M67" s="1823" t="str">
        <f t="shared" si="64"/>
        <v/>
      </c>
      <c r="N67" s="1823" t="str">
        <f t="shared" si="64"/>
        <v/>
      </c>
      <c r="O67" s="1860" t="str">
        <f t="shared" si="64"/>
        <v/>
      </c>
      <c r="P67" s="1319"/>
    </row>
    <row r="68" spans="1:16" ht="15" customHeight="1" x14ac:dyDescent="0.25">
      <c r="A68" s="1213"/>
      <c r="B68" s="1322" t="s">
        <v>941</v>
      </c>
      <c r="C68" s="1483" t="str">
        <f>IF(ISNUMBER(C69),C69,"")</f>
        <v/>
      </c>
      <c r="D68" s="1279" t="str">
        <f>IF(ISNUMBER(D69),D69,"")</f>
        <v/>
      </c>
      <c r="E68" s="1257" t="str">
        <f>IF(ISNUMBER(E69),E69,"")</f>
        <v/>
      </c>
      <c r="F68" s="42" t="str">
        <f t="shared" ref="F68:O68" si="65">IF(AND(ISNUMBER(F69),ISNUMBER(F70)),SUM(F69:F70),"")</f>
        <v/>
      </c>
      <c r="G68" s="42" t="str">
        <f t="shared" si="65"/>
        <v/>
      </c>
      <c r="H68" s="42" t="str">
        <f t="shared" si="65"/>
        <v/>
      </c>
      <c r="I68" s="42" t="str">
        <f t="shared" si="65"/>
        <v/>
      </c>
      <c r="J68" s="42" t="str">
        <f t="shared" si="65"/>
        <v/>
      </c>
      <c r="K68" s="42" t="str">
        <f t="shared" si="65"/>
        <v/>
      </c>
      <c r="L68" s="1220" t="str">
        <f t="shared" si="65"/>
        <v/>
      </c>
      <c r="M68" s="42" t="str">
        <f t="shared" si="65"/>
        <v/>
      </c>
      <c r="N68" s="42" t="str">
        <f t="shared" si="65"/>
        <v/>
      </c>
      <c r="O68" s="15" t="str">
        <f t="shared" si="65"/>
        <v/>
      </c>
      <c r="P68" s="1319"/>
    </row>
    <row r="69" spans="1:16" ht="15" customHeight="1" x14ac:dyDescent="0.25">
      <c r="A69" s="1213"/>
      <c r="B69" s="1320" t="s">
        <v>695</v>
      </c>
      <c r="C69" s="1315"/>
      <c r="D69" s="1316"/>
      <c r="E69" s="715"/>
      <c r="F69" s="1316"/>
      <c r="G69" s="1351"/>
      <c r="H69" s="1351"/>
      <c r="I69" s="42" t="str">
        <f>IF(AND(ISNUMBER(C69),ISNUMBER(F69)),SUM(C69,F69),"")</f>
        <v/>
      </c>
      <c r="J69" s="42" t="str">
        <f>IF(AND(ISNUMBER(D69),ISNUMBER(G69)),SUM(D69,G69),"")</f>
        <v/>
      </c>
      <c r="K69" s="42" t="str">
        <f>IF(AND(ISNUMBER(E69),ISNUMBER(H69)),SUM(E69,H69),"")</f>
        <v/>
      </c>
      <c r="L69" s="1823" t="str">
        <f t="shared" ref="L69:O69" si="66">IF(ISNUMBER(L32),L32,"")</f>
        <v/>
      </c>
      <c r="M69" s="1823" t="str">
        <f t="shared" si="66"/>
        <v/>
      </c>
      <c r="N69" s="1823" t="str">
        <f t="shared" si="66"/>
        <v/>
      </c>
      <c r="O69" s="1860" t="str">
        <f t="shared" si="66"/>
        <v/>
      </c>
      <c r="P69" s="1319"/>
    </row>
    <row r="70" spans="1:16" s="1310" customFormat="1" ht="15" customHeight="1" x14ac:dyDescent="0.25">
      <c r="A70" s="1213"/>
      <c r="B70" s="1323" t="s">
        <v>940</v>
      </c>
      <c r="C70" s="1484"/>
      <c r="D70" s="1217"/>
      <c r="E70" s="1272"/>
      <c r="F70" s="1351"/>
      <c r="G70" s="1349"/>
      <c r="H70" s="1351"/>
      <c r="I70" s="42" t="str">
        <f>IF(ISNUMBER(F70),F70,"")</f>
        <v/>
      </c>
      <c r="J70" s="42" t="str">
        <f>IF(ISNUMBER(G70),G70,"")</f>
        <v/>
      </c>
      <c r="K70" s="42" t="str">
        <f>IF(ISNUMBER(H70),H70,"")</f>
        <v/>
      </c>
      <c r="L70" s="1823" t="str">
        <f t="shared" ref="L70:O70" si="67">IF(ISNUMBER(L33),L33,"")</f>
        <v/>
      </c>
      <c r="M70" s="1823" t="str">
        <f t="shared" si="67"/>
        <v/>
      </c>
      <c r="N70" s="1823" t="str">
        <f t="shared" si="67"/>
        <v/>
      </c>
      <c r="O70" s="1860" t="str">
        <f t="shared" si="67"/>
        <v/>
      </c>
      <c r="P70" s="1319"/>
    </row>
    <row r="71" spans="1:16" s="1310" customFormat="1" ht="15" customHeight="1" x14ac:dyDescent="0.25">
      <c r="A71" s="1213"/>
      <c r="B71" s="1224" t="s">
        <v>23</v>
      </c>
      <c r="C71" s="1484"/>
      <c r="D71" s="1217"/>
      <c r="E71" s="1272"/>
      <c r="F71" s="1217"/>
      <c r="G71" s="1217"/>
      <c r="H71" s="1217"/>
      <c r="I71" s="1340"/>
      <c r="J71" s="1341"/>
      <c r="K71" s="1340"/>
      <c r="L71" s="1823" t="str">
        <f t="shared" ref="L71:O72" si="68">IF(ISNUMBER(L34),L34,"")</f>
        <v/>
      </c>
      <c r="M71" s="1823" t="str">
        <f t="shared" si="68"/>
        <v/>
      </c>
      <c r="N71" s="1823" t="str">
        <f t="shared" si="68"/>
        <v/>
      </c>
      <c r="O71" s="1860" t="str">
        <f t="shared" si="68"/>
        <v/>
      </c>
      <c r="P71" s="1319"/>
    </row>
    <row r="72" spans="1:16" ht="15" customHeight="1" x14ac:dyDescent="0.25">
      <c r="A72" s="1213"/>
      <c r="B72" s="1334" t="s">
        <v>892</v>
      </c>
      <c r="C72" s="1992"/>
      <c r="D72" s="1274"/>
      <c r="E72" s="1343"/>
      <c r="F72" s="1274"/>
      <c r="G72" s="1274"/>
      <c r="H72" s="1274"/>
      <c r="I72" s="1"/>
      <c r="J72" s="1"/>
      <c r="K72" s="1274"/>
      <c r="L72" s="1823" t="str">
        <f t="shared" si="68"/>
        <v/>
      </c>
      <c r="M72" s="1376"/>
      <c r="N72" s="1823" t="str">
        <f>IF(ISNUMBER(N35),N35,"")</f>
        <v/>
      </c>
      <c r="O72" s="1256"/>
      <c r="P72" s="1319"/>
    </row>
    <row r="73" spans="1:16" s="1310" customFormat="1" ht="15" customHeight="1" x14ac:dyDescent="0.25">
      <c r="A73" s="1213"/>
      <c r="B73" s="1390" t="str">
        <f>"Check: row " &amp; ROW(B72) &amp; " ≤ row " &amp; ROW(B71)</f>
        <v>Check: row 72 ≤ row 71</v>
      </c>
      <c r="C73" s="1993"/>
      <c r="D73" s="1371"/>
      <c r="E73" s="1372"/>
      <c r="F73" s="1371"/>
      <c r="G73" s="1371"/>
      <c r="H73" s="1371"/>
      <c r="I73" s="1377" t="str">
        <f>IF(I72&lt;=I71, "Pass", "Fail")</f>
        <v>Pass</v>
      </c>
      <c r="J73" s="1377" t="str">
        <f>IF(J72&lt;=J71, "Pass", "Fail")</f>
        <v>Pass</v>
      </c>
      <c r="K73" s="1371"/>
      <c r="L73" s="1371"/>
      <c r="M73" s="2"/>
      <c r="N73" s="1371"/>
      <c r="O73" s="1373"/>
      <c r="P73" s="1319"/>
    </row>
    <row r="74" spans="1:16" s="1310" customFormat="1" ht="15" customHeight="1" x14ac:dyDescent="0.25">
      <c r="A74" s="1213"/>
      <c r="B74" s="1829" t="s">
        <v>85</v>
      </c>
      <c r="C74" s="1986" t="str">
        <f>IF(AND(ISNUMBER(C43),ISNUMBER(C47),ISNUMBER(C50),ISNUMBER(C51),ISNUMBER(C52),ISNUMBER(C53),ISNUMBER(C65),ISNUMBER(C68)),SUM(C43,C47,C50,C51,C52,C53,C65,C68),"")</f>
        <v/>
      </c>
      <c r="D74" s="1824" t="str">
        <f t="shared" ref="D74:E74" si="69">IF(AND(ISNUMBER(D43),ISNUMBER(D47),ISNUMBER(D50),ISNUMBER(D51),ISNUMBER(D52),ISNUMBER(D53),ISNUMBER(D65),ISNUMBER(D68)),SUM(D43,D47,D50,D51,D52,D53,D65,D68),"")</f>
        <v/>
      </c>
      <c r="E74" s="1824" t="str">
        <f t="shared" si="69"/>
        <v/>
      </c>
      <c r="F74" s="1824" t="str">
        <f>IF(AND(ISNUMBER(F43),ISNUMBER(F47),ISNUMBER(F50),ISNUMBER(F51),ISNUMBER(F52),ISNUMBER(F53),ISNUMBER(F54),ISNUMBER(F55),ISNUMBER(F62),ISNUMBER(F68)),SUM(F43,F47,F50,F51,F52,F53,F54,F55,F62,F68),"")</f>
        <v/>
      </c>
      <c r="G74" s="1824" t="str">
        <f t="shared" ref="G74:H74" si="70">IF(AND(ISNUMBER(G43),ISNUMBER(G47),ISNUMBER(G50),ISNUMBER(G51),ISNUMBER(G52),ISNUMBER(G53),ISNUMBER(G54),ISNUMBER(G55),ISNUMBER(G62),ISNUMBER(G68)),SUM(G43,G47,G50,G51,G52,G53,G54,G55,G62,G68),"")</f>
        <v/>
      </c>
      <c r="H74" s="1824" t="str">
        <f t="shared" si="70"/>
        <v/>
      </c>
      <c r="I74" s="1824" t="str">
        <f>IF(AND(ISNUMBER(I43),ISNUMBER(I47),ISNUMBER(I50),ISNUMBER(I51),ISNUMBER(I52),ISNUMBER(I53),ISNUMBER(I54),ISNUMBER(I55),ISNUMBER(I62),ISNUMBER(I65),ISNUMBER(I66),ISNUMBER(I67),ISNUMBER(I68),ISNUMBER(I71)),SUM(I43,I47,I50,I51,I52,I53,I54,I55,I62,I65,I66,I67,I68,I71),"")</f>
        <v/>
      </c>
      <c r="J74" s="1824" t="str">
        <f t="shared" ref="J74" si="71">IF(AND(ISNUMBER(J43),ISNUMBER(J47),ISNUMBER(J50),ISNUMBER(J51),ISNUMBER(J52),ISNUMBER(J53),ISNUMBER(J54),ISNUMBER(J55),ISNUMBER(J62),ISNUMBER(J65),ISNUMBER(J66),ISNUMBER(J67),ISNUMBER(J68),ISNUMBER(J71)),SUM(J43,J47,J50,J51,J52,J53,J54,J55,J62,J65,J66,J67,J68,J71),"")</f>
        <v/>
      </c>
      <c r="K74" s="1824" t="str">
        <f>IF(AND(ISNUMBER(K43),ISNUMBER(K47),ISNUMBER(K50),ISNUMBER(K51),ISNUMBER(K52),ISNUMBER(K53),ISNUMBER(K54),ISNUMBER(K55),ISNUMBER(K62),ISNUMBER(K65),ISNUMBER(K67),ISNUMBER(K68),ISNUMBER(K71)),SUM(K43,K47,K50,K51,K52,K53,K54,K55,K62,K65,K67,K68,K71),"")</f>
        <v/>
      </c>
      <c r="L74" s="1824" t="str">
        <f t="shared" ref="L74:O74" si="72">IF(AND(ISNUMBER(L43),ISNUMBER(L47),ISNUMBER(L50),ISNUMBER(L51),ISNUMBER(L52),ISNUMBER(L53),ISNUMBER(L54),ISNUMBER(L55),ISNUMBER(L62),ISNUMBER(L65),ISNUMBER(L67),ISNUMBER(L68),ISNUMBER(L71)),SUM(L43,L47,L50,L51,L52,L53,L54,L55,L62,L65,L67,L68,L71),"")</f>
        <v/>
      </c>
      <c r="M74" s="1824" t="str">
        <f t="shared" si="72"/>
        <v/>
      </c>
      <c r="N74" s="1824" t="str">
        <f t="shared" si="72"/>
        <v/>
      </c>
      <c r="O74" s="1825" t="str">
        <f t="shared" si="72"/>
        <v/>
      </c>
      <c r="P74" s="1319"/>
    </row>
    <row r="75" spans="1:16" ht="15" customHeight="1" x14ac:dyDescent="0.25">
      <c r="A75" s="1215"/>
      <c r="B75" s="1369"/>
      <c r="C75" s="1370"/>
      <c r="D75" s="1370"/>
      <c r="E75" s="1370"/>
      <c r="F75" s="1370"/>
      <c r="G75" s="1831"/>
      <c r="H75" s="1370"/>
      <c r="I75" s="1370"/>
      <c r="J75" s="1370"/>
      <c r="K75" s="1370"/>
      <c r="L75" s="1370"/>
      <c r="M75" s="1370"/>
      <c r="N75" s="1370"/>
      <c r="O75" s="1370"/>
      <c r="P75" s="1232"/>
    </row>
    <row r="76" spans="1:16" ht="15" hidden="1" customHeight="1" x14ac:dyDescent="0.25"/>
    <row r="77" spans="1:16" ht="15" hidden="1" customHeight="1" x14ac:dyDescent="0.25"/>
    <row r="78" spans="1:16" ht="15" hidden="1" customHeight="1" x14ac:dyDescent="0.25"/>
    <row r="79" spans="1:16" ht="0" hidden="1" customHeight="1" x14ac:dyDescent="0.25"/>
  </sheetData>
  <mergeCells count="32">
    <mergeCell ref="B3:B5"/>
    <mergeCell ref="C3:E3"/>
    <mergeCell ref="F3:H3"/>
    <mergeCell ref="I3:K3"/>
    <mergeCell ref="L3:O3"/>
    <mergeCell ref="L4:M4"/>
    <mergeCell ref="N4:O4"/>
    <mergeCell ref="C4:C5"/>
    <mergeCell ref="D4:D5"/>
    <mergeCell ref="E4:E5"/>
    <mergeCell ref="F4:F5"/>
    <mergeCell ref="G4:G5"/>
    <mergeCell ref="H4:H5"/>
    <mergeCell ref="I4:I5"/>
    <mergeCell ref="J4:J5"/>
    <mergeCell ref="K4:K5"/>
    <mergeCell ref="L41:M41"/>
    <mergeCell ref="N41:O41"/>
    <mergeCell ref="B40:B42"/>
    <mergeCell ref="C40:E40"/>
    <mergeCell ref="F40:H40"/>
    <mergeCell ref="I40:K40"/>
    <mergeCell ref="C41:C42"/>
    <mergeCell ref="D41:D42"/>
    <mergeCell ref="E41:E42"/>
    <mergeCell ref="F41:F42"/>
    <mergeCell ref="G41:G42"/>
    <mergeCell ref="H41:H42"/>
    <mergeCell ref="I41:I42"/>
    <mergeCell ref="J41:J42"/>
    <mergeCell ref="K41:K42"/>
    <mergeCell ref="L40:O40"/>
  </mergeCells>
  <conditionalFormatting sqref="C6:O20 C22:O23 C25:O35 C43:O57 C59:O60 C62:O72">
    <cfRule type="cellIs" dxfId="85" priority="436" stopIfTrue="1" operator="lessThan">
      <formula>0</formula>
    </cfRule>
  </conditionalFormatting>
  <conditionalFormatting sqref="F21:O21 F24:O24 F36:O36 F58:H58 F61:H61 I73:J73">
    <cfRule type="cellIs" dxfId="84" priority="290" stopIfTrue="1" operator="equal">
      <formula>"Pass"</formula>
    </cfRule>
    <cfRule type="cellIs" dxfId="83" priority="291" stopIfTrue="1" operator="equal">
      <formula>"Fail"</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1" manualBreakCount="1">
    <brk id="38" max="15" man="1"/>
  </rowBreaks>
  <colBreaks count="1" manualBreakCount="1">
    <brk id="11" max="74" man="1"/>
  </colBreaks>
  <ignoredErrors>
    <ignoredError sqref="I62:K6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C291"/>
  </sheetPr>
  <dimension ref="A1:AI151"/>
  <sheetViews>
    <sheetView zoomScale="75" zoomScaleNormal="75" zoomScaleSheetLayoutView="75" workbookViewId="0">
      <pane xSplit="2" ySplit="1" topLeftCell="Q2" activePane="bottomRight" state="frozen"/>
      <selection pane="topRight" activeCell="C1" sqref="C1"/>
      <selection pane="bottomLeft" activeCell="A2" sqref="A2"/>
      <selection pane="bottomRight"/>
    </sheetView>
  </sheetViews>
  <sheetFormatPr defaultColWidth="0" defaultRowHeight="0" customHeight="1" zeroHeight="1" x14ac:dyDescent="0.25"/>
  <cols>
    <col min="1" max="1" width="1.7109375" style="720" customWidth="1"/>
    <col min="2" max="2" width="65.7109375" style="1314" customWidth="1"/>
    <col min="3" max="3" width="16.7109375" style="1314" customWidth="1"/>
    <col min="4" max="18" width="16.7109375" style="1310" customWidth="1"/>
    <col min="19" max="19" width="16.7109375" style="1314" customWidth="1"/>
    <col min="20" max="20" width="16.7109375" style="1310" customWidth="1"/>
    <col min="21" max="21" width="16.7109375" style="1314" customWidth="1"/>
    <col min="22" max="23" width="16.7109375" style="1310" customWidth="1"/>
    <col min="24" max="24" width="16.7109375" style="1314" customWidth="1"/>
    <col min="25" max="25" width="16.7109375" style="1310" customWidth="1"/>
    <col min="26" max="26" width="16.7109375" style="1314" customWidth="1"/>
    <col min="27" max="27" width="1.7109375" style="1310" customWidth="1"/>
    <col min="28" max="35" width="0" style="1310" hidden="1" customWidth="1"/>
    <col min="36" max="16384" width="10.28515625" style="1310" hidden="1"/>
  </cols>
  <sheetData>
    <row r="1" spans="1:29" s="704" customFormat="1" ht="30" customHeight="1" x14ac:dyDescent="0.55000000000000004">
      <c r="A1" s="1891" t="s">
        <v>451</v>
      </c>
      <c r="B1" s="732"/>
      <c r="C1" s="734"/>
      <c r="D1" s="1126"/>
      <c r="E1" s="1126" t="str">
        <f>CONCATENATE("Reporting unit: ", 'General Info'!$C$47, " ", 'General Info'!$C$46)</f>
        <v xml:space="preserve">Reporting unit: 1 </v>
      </c>
      <c r="F1" s="1126"/>
      <c r="G1" s="1126"/>
      <c r="H1" s="1126"/>
      <c r="I1" s="734"/>
      <c r="J1" s="734"/>
      <c r="K1" s="734"/>
      <c r="L1" s="734"/>
      <c r="M1" s="734"/>
      <c r="N1" s="734"/>
      <c r="O1" s="734"/>
      <c r="P1" s="734"/>
      <c r="Q1" s="734"/>
      <c r="R1" s="734"/>
      <c r="S1" s="734"/>
      <c r="T1" s="734"/>
      <c r="U1" s="734"/>
      <c r="V1" s="734"/>
      <c r="W1" s="734"/>
      <c r="X1" s="734"/>
      <c r="Y1" s="1126"/>
      <c r="Z1" s="1126"/>
      <c r="AA1" s="1414"/>
    </row>
    <row r="2" spans="1:29" s="1292" customFormat="1" ht="45" customHeight="1" x14ac:dyDescent="0.25">
      <c r="A2" s="1892"/>
      <c r="B2" s="1290" t="s">
        <v>719</v>
      </c>
      <c r="C2" s="1290"/>
      <c r="D2" s="1290"/>
      <c r="E2" s="1290"/>
      <c r="F2" s="1290"/>
      <c r="G2" s="1290"/>
      <c r="H2" s="1290"/>
      <c r="I2" s="1290"/>
      <c r="J2" s="1290"/>
      <c r="K2" s="1290"/>
      <c r="L2" s="1290"/>
      <c r="M2" s="1290"/>
      <c r="N2" s="1290"/>
      <c r="O2" s="1290"/>
      <c r="P2" s="1290"/>
      <c r="Q2" s="1290"/>
      <c r="R2" s="1290"/>
      <c r="S2" s="1290"/>
      <c r="T2" s="1290"/>
      <c r="U2" s="1290"/>
      <c r="V2" s="1290"/>
      <c r="W2" s="1290"/>
      <c r="X2" s="1290"/>
      <c r="Y2" s="1290"/>
      <c r="Z2" s="1290"/>
      <c r="AA2" s="1291"/>
    </row>
    <row r="3" spans="1:29" s="1292" customFormat="1" ht="45" customHeight="1" x14ac:dyDescent="0.35">
      <c r="A3" s="612" t="s">
        <v>718</v>
      </c>
      <c r="B3" s="1327"/>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26"/>
      <c r="AB3" s="1318"/>
      <c r="AC3" s="1326"/>
    </row>
    <row r="4" spans="1:29" ht="90" customHeight="1" x14ac:dyDescent="0.25">
      <c r="A4" s="1213"/>
      <c r="B4" s="1293"/>
      <c r="C4" s="2272" t="s">
        <v>443</v>
      </c>
      <c r="D4" s="2272"/>
      <c r="E4" s="2272"/>
      <c r="F4" s="2272"/>
      <c r="G4" s="2273"/>
      <c r="H4" s="2271" t="s">
        <v>444</v>
      </c>
      <c r="I4" s="2272"/>
      <c r="J4" s="2272"/>
      <c r="K4" s="2272"/>
      <c r="L4" s="2273"/>
      <c r="M4" s="2130" t="s">
        <v>433</v>
      </c>
      <c r="N4" s="2131"/>
      <c r="O4" s="2131"/>
      <c r="P4" s="2131"/>
      <c r="Q4" s="2205"/>
      <c r="R4" s="2295" t="s">
        <v>860</v>
      </c>
      <c r="S4" s="2296"/>
      <c r="T4" s="2297" t="s">
        <v>1241</v>
      </c>
      <c r="U4" s="2278"/>
      <c r="V4" s="2293" t="s">
        <v>861</v>
      </c>
      <c r="W4" s="2294"/>
      <c r="X4" s="2294"/>
      <c r="Y4" s="2294"/>
      <c r="Z4" s="2294"/>
      <c r="AA4" s="1319"/>
    </row>
    <row r="5" spans="1:29" ht="60" customHeight="1" x14ac:dyDescent="0.25">
      <c r="A5" s="1213"/>
      <c r="B5" s="1460"/>
      <c r="C5" s="1955" t="s">
        <v>1209</v>
      </c>
      <c r="D5" s="1870" t="s">
        <v>27</v>
      </c>
      <c r="E5" s="1870" t="s">
        <v>440</v>
      </c>
      <c r="F5" s="1495"/>
      <c r="G5" s="1495"/>
      <c r="H5" s="1865" t="s">
        <v>1209</v>
      </c>
      <c r="I5" s="1870" t="s">
        <v>27</v>
      </c>
      <c r="J5" s="1870" t="s">
        <v>440</v>
      </c>
      <c r="K5" s="1495"/>
      <c r="L5" s="1495"/>
      <c r="M5" s="1865" t="s">
        <v>1209</v>
      </c>
      <c r="N5" s="1870" t="s">
        <v>27</v>
      </c>
      <c r="O5" s="1870" t="s">
        <v>440</v>
      </c>
      <c r="P5" s="1495"/>
      <c r="Q5" s="1495"/>
      <c r="R5" s="2037" t="s">
        <v>978</v>
      </c>
      <c r="S5" s="1339" t="s">
        <v>27</v>
      </c>
      <c r="T5" s="2036" t="s">
        <v>978</v>
      </c>
      <c r="U5" s="1870" t="s">
        <v>27</v>
      </c>
      <c r="V5" s="1865" t="s">
        <v>1209</v>
      </c>
      <c r="W5" s="1870" t="s">
        <v>27</v>
      </c>
      <c r="X5" s="1870" t="s">
        <v>440</v>
      </c>
      <c r="Y5" s="1496" t="s">
        <v>1343</v>
      </c>
      <c r="Z5" s="1499" t="s">
        <v>1343</v>
      </c>
      <c r="AA5" s="1319"/>
    </row>
    <row r="6" spans="1:29" ht="15" customHeight="1" x14ac:dyDescent="0.25">
      <c r="A6" s="1213"/>
      <c r="B6" s="1223" t="s">
        <v>939</v>
      </c>
      <c r="C6" s="1427" t="str">
        <f>IF(AND(ISNUMBER(C8),ISNUMBER(C9)), SUM(C8:C9),"")</f>
        <v/>
      </c>
      <c r="D6" s="1279" t="str">
        <f>IF(AND(ISNUMBER(D8),ISNUMBER(D9)), SUM(D8:D9),"")</f>
        <v/>
      </c>
      <c r="E6" s="1280" t="str">
        <f>IF(AND(ISNUMBER(E8),ISNUMBER(E9)), SUM(E8:E9),"")</f>
        <v/>
      </c>
      <c r="F6" s="1494"/>
      <c r="G6" s="1494"/>
      <c r="H6" s="1280" t="str">
        <f>IF(ISNUMBER(H9), H9,"")</f>
        <v/>
      </c>
      <c r="I6" s="1279" t="str">
        <f>IF(ISNUMBER(I9), I9,"")</f>
        <v/>
      </c>
      <c r="J6" s="1280" t="str">
        <f>IF(ISNUMBER(J9), J9,"")</f>
        <v/>
      </c>
      <c r="K6" s="1494"/>
      <c r="L6" s="1494"/>
      <c r="M6" s="1280" t="str">
        <f>IF(AND(ISNUMBER(M8),ISNUMBER(M9)), SUM(M8:M9),"")</f>
        <v/>
      </c>
      <c r="N6" s="1279" t="str">
        <f>IF(AND(ISNUMBER(N8),ISNUMBER(N9)), SUM(N8:N9),"")</f>
        <v/>
      </c>
      <c r="O6" s="1280" t="str">
        <f>IF(AND(ISNUMBER(O8),ISNUMBER(O9)), SUM(O8:O9),"")</f>
        <v/>
      </c>
      <c r="P6" s="1494"/>
      <c r="Q6" s="1494"/>
      <c r="R6" s="1280" t="str">
        <f>IF(ISNUMBER(R7), R7,"")</f>
        <v/>
      </c>
      <c r="S6" s="2038" t="str">
        <f>IF(ISNUMBER(S7), S7,"")</f>
        <v/>
      </c>
      <c r="T6" s="1427" t="str">
        <f>IF(AND(ISNUMBER(T7), ISNUMBER(T8),ISNUMBER(T9)), SUM(T7:T9),"")</f>
        <v/>
      </c>
      <c r="U6" s="1280" t="str">
        <f>IF(AND(ISNUMBER(U7), ISNUMBER(U8),ISNUMBER(U9)), SUM(U7:U9),"")</f>
        <v/>
      </c>
      <c r="V6" s="1280" t="str">
        <f>IF(AND(ISNUMBER(V7), ISNUMBER(V8),ISNUMBER(V9)), SUM(V7:V9),"")</f>
        <v/>
      </c>
      <c r="W6" s="1279" t="str">
        <f>IF(AND(ISNUMBER(W7), ISNUMBER(W8),ISNUMBER(W9)), SUM(W7:W9),"")</f>
        <v/>
      </c>
      <c r="X6" s="1342" t="str">
        <f>IF(AND(ISNUMBER(X7), ISNUMBER(X8),ISNUMBER(X9)), SUM(X7:X9),"")</f>
        <v/>
      </c>
      <c r="Y6" s="1494"/>
      <c r="Z6" s="1862"/>
      <c r="AA6" s="1319"/>
    </row>
    <row r="7" spans="1:29" ht="15" customHeight="1" x14ac:dyDescent="0.25">
      <c r="A7" s="1213"/>
      <c r="B7" s="1323" t="s">
        <v>1373</v>
      </c>
      <c r="C7" s="1497"/>
      <c r="D7" s="578"/>
      <c r="E7" s="578"/>
      <c r="F7" s="578"/>
      <c r="G7" s="578"/>
      <c r="H7" s="578"/>
      <c r="I7" s="578"/>
      <c r="J7" s="578"/>
      <c r="K7" s="578"/>
      <c r="L7" s="578"/>
      <c r="M7" s="578"/>
      <c r="N7" s="578"/>
      <c r="O7" s="578"/>
      <c r="P7" s="578"/>
      <c r="Q7" s="578"/>
      <c r="R7" s="1351"/>
      <c r="S7" s="1352"/>
      <c r="T7" s="1311"/>
      <c r="U7" s="1351"/>
      <c r="V7" s="1351"/>
      <c r="W7" s="1351"/>
      <c r="X7" s="1349"/>
      <c r="Y7" s="578"/>
      <c r="Z7" s="579"/>
      <c r="AA7" s="1319"/>
    </row>
    <row r="8" spans="1:29" ht="15" customHeight="1" x14ac:dyDescent="0.25">
      <c r="A8" s="1213"/>
      <c r="B8" s="1424" t="s">
        <v>1374</v>
      </c>
      <c r="C8" s="1311"/>
      <c r="D8" s="1351"/>
      <c r="E8" s="1351"/>
      <c r="F8" s="578"/>
      <c r="G8" s="578"/>
      <c r="H8" s="578"/>
      <c r="I8" s="578"/>
      <c r="J8" s="578"/>
      <c r="K8" s="578"/>
      <c r="L8" s="578"/>
      <c r="M8" s="42" t="str">
        <f>IF(ISNUMBER(C8),C8,"")</f>
        <v/>
      </c>
      <c r="N8" s="42" t="str">
        <f>IF(ISNUMBER(D8),D8,"")</f>
        <v/>
      </c>
      <c r="O8" s="42" t="str">
        <f>IF(ISNUMBER(E8),E8,"")</f>
        <v/>
      </c>
      <c r="P8" s="578"/>
      <c r="Q8" s="578"/>
      <c r="R8" s="578"/>
      <c r="S8" s="2039"/>
      <c r="T8" s="1311"/>
      <c r="U8" s="1351"/>
      <c r="V8" s="1351"/>
      <c r="W8" s="1351"/>
      <c r="X8" s="1349"/>
      <c r="Y8" s="1486" t="str">
        <f>IF(V8&lt;=C8, "Pass", "Fail")</f>
        <v>Pass</v>
      </c>
      <c r="Z8" s="1491" t="str">
        <f>IF(W8+X8&lt;=D8+E8, "Pass", "Fail")</f>
        <v>Pass</v>
      </c>
      <c r="AA8" s="1319"/>
    </row>
    <row r="9" spans="1:29" ht="15" customHeight="1" x14ac:dyDescent="0.25">
      <c r="A9" s="1213"/>
      <c r="B9" s="1424" t="s">
        <v>1375</v>
      </c>
      <c r="C9" s="1311"/>
      <c r="D9" s="1351"/>
      <c r="E9" s="1351"/>
      <c r="F9" s="578"/>
      <c r="G9" s="578"/>
      <c r="H9" s="1351"/>
      <c r="I9" s="1351"/>
      <c r="J9" s="1351"/>
      <c r="K9" s="578"/>
      <c r="L9" s="578"/>
      <c r="M9" s="42" t="str">
        <f>IF(AND(ISNUMBER(C9),ISNUMBER(H9)),SUM(C9,H9),"")</f>
        <v/>
      </c>
      <c r="N9" s="42" t="str">
        <f>IF(AND(ISNUMBER(D9),ISNUMBER(I9)),SUM(D9,I9),"")</f>
        <v/>
      </c>
      <c r="O9" s="42" t="str">
        <f>IF(AND(ISNUMBER(E9),ISNUMBER(J9)),SUM(E9,J9),"")</f>
        <v/>
      </c>
      <c r="P9" s="578"/>
      <c r="Q9" s="578"/>
      <c r="R9" s="578"/>
      <c r="S9" s="2039"/>
      <c r="T9" s="1311"/>
      <c r="U9" s="1351"/>
      <c r="V9" s="1351"/>
      <c r="W9" s="1351"/>
      <c r="X9" s="1349"/>
      <c r="Y9" s="1486" t="str">
        <f>IF(V9&lt;=C9, "Pass", "Fail")</f>
        <v>Pass</v>
      </c>
      <c r="Z9" s="1491" t="str">
        <f>IF(W9+X9&lt;=D9+E9, "Pass", "Fail")</f>
        <v>Pass</v>
      </c>
      <c r="AA9" s="1319"/>
    </row>
    <row r="10" spans="1:29" ht="15" customHeight="1" x14ac:dyDescent="0.25">
      <c r="A10" s="1213"/>
      <c r="B10" s="1321" t="s">
        <v>457</v>
      </c>
      <c r="C10" s="1497"/>
      <c r="D10" s="578"/>
      <c r="E10" s="578"/>
      <c r="F10" s="578"/>
      <c r="G10" s="578"/>
      <c r="H10" s="1497"/>
      <c r="I10" s="578"/>
      <c r="J10" s="578"/>
      <c r="K10" s="578"/>
      <c r="L10" s="578"/>
      <c r="M10" s="42" t="str">
        <f>IF(ISNUMBER(M12),M12,"")</f>
        <v/>
      </c>
      <c r="N10" s="42" t="str">
        <f t="shared" ref="N10:O10" si="0">IF(ISNUMBER(N12),N12,"")</f>
        <v/>
      </c>
      <c r="O10" s="42" t="str">
        <f t="shared" si="0"/>
        <v/>
      </c>
      <c r="P10" s="578"/>
      <c r="Q10" s="578"/>
      <c r="R10" s="578"/>
      <c r="S10" s="2039"/>
      <c r="T10" s="1220" t="str">
        <f>IF(AND(ISNUMBER(T11),ISNUMBER(T12)),SUM(T11:T12),"")</f>
        <v/>
      </c>
      <c r="U10" s="42" t="str">
        <f>IF(AND(ISNUMBER(U11),ISNUMBER(U12)),SUM(U11:U12),"")</f>
        <v/>
      </c>
      <c r="V10" s="42" t="str">
        <f>IF(ISNUMBER(V11),V11,"")</f>
        <v/>
      </c>
      <c r="W10" s="42" t="str">
        <f t="shared" ref="W10:X10" si="1">IF(ISNUMBER(W11),W11,"")</f>
        <v/>
      </c>
      <c r="X10" s="42" t="str">
        <f t="shared" si="1"/>
        <v/>
      </c>
      <c r="Y10" s="578"/>
      <c r="Z10" s="579"/>
      <c r="AA10" s="1319"/>
    </row>
    <row r="11" spans="1:29" ht="15" customHeight="1" x14ac:dyDescent="0.25">
      <c r="A11" s="1213"/>
      <c r="B11" s="1320" t="s">
        <v>1217</v>
      </c>
      <c r="C11" s="1497"/>
      <c r="D11" s="578"/>
      <c r="E11" s="578"/>
      <c r="F11" s="578"/>
      <c r="G11" s="578"/>
      <c r="H11" s="1497"/>
      <c r="I11" s="578"/>
      <c r="J11" s="578"/>
      <c r="K11" s="578"/>
      <c r="L11" s="578"/>
      <c r="M11" s="578"/>
      <c r="N11" s="578"/>
      <c r="O11" s="578"/>
      <c r="P11" s="578"/>
      <c r="Q11" s="578"/>
      <c r="R11" s="1351"/>
      <c r="S11" s="1352"/>
      <c r="T11" s="1311"/>
      <c r="U11" s="1351"/>
      <c r="V11" s="1351"/>
      <c r="W11" s="1351"/>
      <c r="X11" s="1349"/>
      <c r="Y11" s="578"/>
      <c r="Z11" s="579"/>
      <c r="AA11" s="1319"/>
    </row>
    <row r="12" spans="1:29" ht="15" customHeight="1" x14ac:dyDescent="0.25">
      <c r="A12" s="1213"/>
      <c r="B12" s="1320" t="s">
        <v>458</v>
      </c>
      <c r="C12" s="1497"/>
      <c r="D12" s="578"/>
      <c r="E12" s="578"/>
      <c r="F12" s="578"/>
      <c r="G12" s="578"/>
      <c r="H12" s="578"/>
      <c r="I12" s="578"/>
      <c r="J12" s="578"/>
      <c r="K12" s="578"/>
      <c r="L12" s="578"/>
      <c r="M12" s="1351"/>
      <c r="N12" s="1351"/>
      <c r="O12" s="1351"/>
      <c r="P12" s="578"/>
      <c r="Q12" s="578"/>
      <c r="R12" s="578"/>
      <c r="S12" s="2039"/>
      <c r="T12" s="1311"/>
      <c r="U12" s="1351"/>
      <c r="V12" s="578"/>
      <c r="W12" s="578"/>
      <c r="X12" s="579"/>
      <c r="Y12" s="578"/>
      <c r="Z12" s="579"/>
      <c r="AA12" s="1319"/>
    </row>
    <row r="13" spans="1:29" ht="15" customHeight="1" x14ac:dyDescent="0.25">
      <c r="A13" s="1213"/>
      <c r="B13" s="1321" t="s">
        <v>452</v>
      </c>
      <c r="C13" s="1311"/>
      <c r="D13" s="1351"/>
      <c r="E13" s="1351"/>
      <c r="F13" s="578"/>
      <c r="G13" s="578"/>
      <c r="H13" s="1351"/>
      <c r="I13" s="1351"/>
      <c r="J13" s="1351"/>
      <c r="K13" s="578"/>
      <c r="L13" s="578"/>
      <c r="M13" s="42" t="str">
        <f>IF(AND(ISNUMBER(C13),ISNUMBER(H13)),SUM(C13,H13),"")</f>
        <v/>
      </c>
      <c r="N13" s="42" t="str">
        <f>IF(AND(ISNUMBER(D13),ISNUMBER(I13)),SUM(D13,I13),"")</f>
        <v/>
      </c>
      <c r="O13" s="42" t="str">
        <f>IF(AND(ISNUMBER(E13),ISNUMBER(J13)),SUM(E13,J13),"")</f>
        <v/>
      </c>
      <c r="P13" s="578"/>
      <c r="Q13" s="578"/>
      <c r="R13" s="578"/>
      <c r="S13" s="2039"/>
      <c r="T13" s="1311"/>
      <c r="U13" s="1351"/>
      <c r="V13" s="1351"/>
      <c r="W13" s="1351"/>
      <c r="X13" s="1349"/>
      <c r="Y13" s="1486" t="str">
        <f>IF(V13&lt;=C13, "Pass", "Fail")</f>
        <v>Pass</v>
      </c>
      <c r="Z13" s="1491" t="str">
        <f>IF(W13+X13&lt;=D13+E13, "Pass", "Fail")</f>
        <v>Pass</v>
      </c>
      <c r="AA13" s="1319"/>
    </row>
    <row r="14" spans="1:29" ht="15" customHeight="1" x14ac:dyDescent="0.25">
      <c r="A14" s="1213"/>
      <c r="B14" s="1321" t="s">
        <v>831</v>
      </c>
      <c r="C14" s="1435"/>
      <c r="D14" s="1254"/>
      <c r="E14" s="1254"/>
      <c r="F14" s="578"/>
      <c r="G14" s="578"/>
      <c r="H14" s="1254"/>
      <c r="I14" s="1254"/>
      <c r="J14" s="1254"/>
      <c r="K14" s="578"/>
      <c r="L14" s="578"/>
      <c r="M14" s="578"/>
      <c r="N14" s="578"/>
      <c r="O14" s="578"/>
      <c r="P14" s="578"/>
      <c r="Q14" s="578"/>
      <c r="R14" s="1351"/>
      <c r="S14" s="1352"/>
      <c r="T14" s="1311"/>
      <c r="U14" s="1351"/>
      <c r="V14" s="1351"/>
      <c r="W14" s="1351"/>
      <c r="X14" s="1349"/>
      <c r="Y14" s="578"/>
      <c r="Z14" s="579"/>
      <c r="AA14" s="1319"/>
    </row>
    <row r="15" spans="1:29" ht="15" customHeight="1" x14ac:dyDescent="0.25">
      <c r="A15" s="1213"/>
      <c r="B15" s="1321" t="s">
        <v>436</v>
      </c>
      <c r="C15" s="1220" t="str">
        <f>IF(ISNUMBER('IRB Current'!C52), 'IRB Current'!C52, "")</f>
        <v/>
      </c>
      <c r="D15" s="42" t="str">
        <f>IF(ISNUMBER('IRB Current'!D52), 'IRB Current'!D52, "")</f>
        <v/>
      </c>
      <c r="E15" s="42" t="str">
        <f>IF(ISNUMBER('IRB Current'!E52), 'IRB Current'!E52, "")</f>
        <v/>
      </c>
      <c r="F15" s="578"/>
      <c r="G15" s="578"/>
      <c r="H15" s="42" t="str">
        <f>IF(ISNUMBER('IRB Current'!F52), 'IRB Current'!F52, "")</f>
        <v/>
      </c>
      <c r="I15" s="42" t="str">
        <f>IF(ISNUMBER('IRB Current'!G52), 'IRB Current'!G52, "")</f>
        <v/>
      </c>
      <c r="J15" s="42" t="str">
        <f>IF(ISNUMBER('IRB Current'!H52), 'IRB Current'!H52, "")</f>
        <v/>
      </c>
      <c r="K15" s="578"/>
      <c r="L15" s="578"/>
      <c r="M15" s="42" t="str">
        <f>IF(AND(ISNUMBER(C15),ISNUMBER(H15)),SUM(C15,H15),"")</f>
        <v/>
      </c>
      <c r="N15" s="42" t="str">
        <f>IF(AND(ISNUMBER(D15),ISNUMBER(I15)),SUM(D15,I15),"")</f>
        <v/>
      </c>
      <c r="O15" s="42" t="str">
        <f>IF(AND(ISNUMBER(E15),ISNUMBER(J15)),SUM(E15,J15),"")</f>
        <v/>
      </c>
      <c r="P15" s="578"/>
      <c r="Q15" s="578"/>
      <c r="R15" s="578"/>
      <c r="S15" s="2039"/>
      <c r="T15" s="1311"/>
      <c r="U15" s="1351"/>
      <c r="V15" s="578"/>
      <c r="W15" s="578"/>
      <c r="X15" s="579"/>
      <c r="Y15" s="578"/>
      <c r="Z15" s="579"/>
      <c r="AA15" s="1319"/>
    </row>
    <row r="16" spans="1:29" ht="15" customHeight="1" x14ac:dyDescent="0.25">
      <c r="A16" s="1213"/>
      <c r="B16" s="1321" t="s">
        <v>79</v>
      </c>
      <c r="C16" s="1497"/>
      <c r="D16" s="578"/>
      <c r="E16" s="578"/>
      <c r="F16" s="578"/>
      <c r="G16" s="578"/>
      <c r="H16" s="578"/>
      <c r="I16" s="578"/>
      <c r="J16" s="578"/>
      <c r="K16" s="578"/>
      <c r="L16" s="578"/>
      <c r="M16" s="578"/>
      <c r="N16" s="578"/>
      <c r="O16" s="578"/>
      <c r="P16" s="578"/>
      <c r="Q16" s="578"/>
      <c r="R16" s="1351"/>
      <c r="S16" s="1352"/>
      <c r="T16" s="1311"/>
      <c r="U16" s="1351"/>
      <c r="V16" s="1351"/>
      <c r="W16" s="1351"/>
      <c r="X16" s="1349"/>
      <c r="Y16" s="578"/>
      <c r="Z16" s="579"/>
      <c r="AA16" s="1319"/>
    </row>
    <row r="17" spans="1:27" ht="15" customHeight="1" x14ac:dyDescent="0.25">
      <c r="A17" s="1213"/>
      <c r="B17" s="1322" t="s">
        <v>453</v>
      </c>
      <c r="C17" s="1497"/>
      <c r="D17" s="578"/>
      <c r="E17" s="578"/>
      <c r="F17" s="578"/>
      <c r="G17" s="578"/>
      <c r="H17" s="1351"/>
      <c r="I17" s="1351"/>
      <c r="J17" s="1351"/>
      <c r="K17" s="578"/>
      <c r="L17" s="578"/>
      <c r="M17" s="42" t="str">
        <f t="shared" ref="M17:O22" si="2">IF(ISNUMBER(H17),H17,"")</f>
        <v/>
      </c>
      <c r="N17" s="42" t="str">
        <f t="shared" si="2"/>
        <v/>
      </c>
      <c r="O17" s="42" t="str">
        <f t="shared" si="2"/>
        <v/>
      </c>
      <c r="P17" s="578"/>
      <c r="Q17" s="578"/>
      <c r="R17" s="578"/>
      <c r="S17" s="2039"/>
      <c r="T17" s="1968"/>
      <c r="U17" s="1"/>
      <c r="V17" s="578"/>
      <c r="W17" s="578"/>
      <c r="X17" s="579"/>
      <c r="Y17" s="578"/>
      <c r="Z17" s="579"/>
      <c r="AA17" s="1319"/>
    </row>
    <row r="18" spans="1:27" ht="15" customHeight="1" x14ac:dyDescent="0.25">
      <c r="A18" s="1213"/>
      <c r="B18" s="1322" t="s">
        <v>439</v>
      </c>
      <c r="C18" s="1497"/>
      <c r="D18" s="578"/>
      <c r="E18" s="578"/>
      <c r="F18" s="578"/>
      <c r="G18" s="578"/>
      <c r="H18" s="42" t="str">
        <f>IF(AND(ISNUMBER(H19), ISNUMBER(H21)), SUM(H19,H21),"")</f>
        <v/>
      </c>
      <c r="I18" s="42" t="str">
        <f t="shared" ref="I18:J18" si="3">IF(AND(ISNUMBER(I19), ISNUMBER(I21)), SUM(I19,I21),"")</f>
        <v/>
      </c>
      <c r="J18" s="42" t="str">
        <f t="shared" si="3"/>
        <v/>
      </c>
      <c r="K18" s="578"/>
      <c r="L18" s="578"/>
      <c r="M18" s="42" t="str">
        <f t="shared" si="2"/>
        <v/>
      </c>
      <c r="N18" s="42" t="str">
        <f t="shared" si="2"/>
        <v/>
      </c>
      <c r="O18" s="42" t="str">
        <f t="shared" si="2"/>
        <v/>
      </c>
      <c r="P18" s="578"/>
      <c r="Q18" s="578"/>
      <c r="R18" s="578"/>
      <c r="S18" s="2039"/>
      <c r="T18" s="1483" t="str">
        <f>IF(AND(ISNUMBER(T19), ISNUMBER(T21)), SUM(T19,T21),"")</f>
        <v/>
      </c>
      <c r="U18" s="1279" t="str">
        <f>IF(AND(ISNUMBER(U19), ISNUMBER(U21)), SUM(U19,U21),"")</f>
        <v/>
      </c>
      <c r="V18" s="578"/>
      <c r="W18" s="578"/>
      <c r="X18" s="579"/>
      <c r="Y18" s="578"/>
      <c r="Z18" s="579"/>
      <c r="AA18" s="1319"/>
    </row>
    <row r="19" spans="1:27" ht="15" customHeight="1" x14ac:dyDescent="0.25">
      <c r="A19" s="1213"/>
      <c r="B19" s="1323" t="s">
        <v>437</v>
      </c>
      <c r="C19" s="1497"/>
      <c r="D19" s="578"/>
      <c r="E19" s="578"/>
      <c r="F19" s="578"/>
      <c r="G19" s="578"/>
      <c r="H19" s="1351"/>
      <c r="I19" s="1351"/>
      <c r="J19" s="1351"/>
      <c r="K19" s="578"/>
      <c r="L19" s="578"/>
      <c r="M19" s="42" t="str">
        <f t="shared" si="2"/>
        <v/>
      </c>
      <c r="N19" s="42" t="str">
        <f t="shared" si="2"/>
        <v/>
      </c>
      <c r="O19" s="42" t="str">
        <f t="shared" si="2"/>
        <v/>
      </c>
      <c r="P19" s="578"/>
      <c r="Q19" s="578"/>
      <c r="R19" s="578"/>
      <c r="S19" s="2039"/>
      <c r="T19" s="1311"/>
      <c r="U19" s="1351"/>
      <c r="V19" s="578"/>
      <c r="W19" s="578"/>
      <c r="X19" s="579"/>
      <c r="Y19" s="578"/>
      <c r="Z19" s="579"/>
      <c r="AA19" s="1319"/>
    </row>
    <row r="20" spans="1:27" ht="15" customHeight="1" x14ac:dyDescent="0.25">
      <c r="A20" s="1213"/>
      <c r="B20" s="1228" t="s">
        <v>893</v>
      </c>
      <c r="C20" s="1497"/>
      <c r="D20" s="578"/>
      <c r="E20" s="578"/>
      <c r="F20" s="578"/>
      <c r="G20" s="578"/>
      <c r="H20" s="1351"/>
      <c r="I20" s="1351"/>
      <c r="J20" s="1351"/>
      <c r="K20" s="578"/>
      <c r="L20" s="578"/>
      <c r="M20" s="42" t="str">
        <f t="shared" si="2"/>
        <v/>
      </c>
      <c r="N20" s="42" t="str">
        <f t="shared" si="2"/>
        <v/>
      </c>
      <c r="O20" s="42" t="str">
        <f t="shared" si="2"/>
        <v/>
      </c>
      <c r="P20" s="578"/>
      <c r="Q20" s="578"/>
      <c r="R20" s="578"/>
      <c r="S20" s="2039"/>
      <c r="T20" s="1311"/>
      <c r="U20" s="1351"/>
      <c r="V20" s="578"/>
      <c r="W20" s="578"/>
      <c r="X20" s="579"/>
      <c r="Y20" s="578"/>
      <c r="Z20" s="579"/>
      <c r="AA20" s="1319"/>
    </row>
    <row r="21" spans="1:27" ht="15" customHeight="1" x14ac:dyDescent="0.25">
      <c r="A21" s="1213"/>
      <c r="B21" s="1323" t="s">
        <v>438</v>
      </c>
      <c r="C21" s="1497"/>
      <c r="D21" s="578"/>
      <c r="E21" s="578"/>
      <c r="F21" s="578"/>
      <c r="G21" s="578"/>
      <c r="H21" s="1351"/>
      <c r="I21" s="1351"/>
      <c r="J21" s="1351"/>
      <c r="K21" s="578"/>
      <c r="L21" s="578"/>
      <c r="M21" s="42" t="str">
        <f t="shared" si="2"/>
        <v/>
      </c>
      <c r="N21" s="42" t="str">
        <f t="shared" si="2"/>
        <v/>
      </c>
      <c r="O21" s="42" t="str">
        <f t="shared" si="2"/>
        <v/>
      </c>
      <c r="P21" s="578"/>
      <c r="Q21" s="578"/>
      <c r="R21" s="578"/>
      <c r="S21" s="2039"/>
      <c r="T21" s="1311"/>
      <c r="U21" s="1351"/>
      <c r="V21" s="578"/>
      <c r="W21" s="578"/>
      <c r="X21" s="579"/>
      <c r="Y21" s="578"/>
      <c r="Z21" s="579"/>
      <c r="AA21" s="1319"/>
    </row>
    <row r="22" spans="1:27" ht="15" customHeight="1" x14ac:dyDescent="0.25">
      <c r="A22" s="1213"/>
      <c r="B22" s="1228" t="s">
        <v>893</v>
      </c>
      <c r="C22" s="1497"/>
      <c r="D22" s="578"/>
      <c r="E22" s="578"/>
      <c r="F22" s="578"/>
      <c r="G22" s="578"/>
      <c r="H22" s="1351"/>
      <c r="I22" s="1351"/>
      <c r="J22" s="1351"/>
      <c r="K22" s="578"/>
      <c r="L22" s="578"/>
      <c r="M22" s="42" t="str">
        <f t="shared" si="2"/>
        <v/>
      </c>
      <c r="N22" s="42" t="str">
        <f t="shared" si="2"/>
        <v/>
      </c>
      <c r="O22" s="42" t="str">
        <f t="shared" si="2"/>
        <v/>
      </c>
      <c r="P22" s="578"/>
      <c r="Q22" s="578"/>
      <c r="R22" s="578"/>
      <c r="S22" s="2039"/>
      <c r="T22" s="1968"/>
      <c r="U22" s="1"/>
      <c r="V22" s="578"/>
      <c r="W22" s="578"/>
      <c r="X22" s="579"/>
      <c r="Y22" s="578"/>
      <c r="Z22" s="579"/>
      <c r="AA22" s="1319"/>
    </row>
    <row r="23" spans="1:27" ht="15" customHeight="1" x14ac:dyDescent="0.25">
      <c r="A23" s="1213"/>
      <c r="B23" s="1322" t="s">
        <v>78</v>
      </c>
      <c r="C23" s="1497"/>
      <c r="D23" s="578"/>
      <c r="E23" s="578"/>
      <c r="F23" s="578"/>
      <c r="G23" s="578"/>
      <c r="H23" s="42" t="str">
        <f t="shared" ref="H23:N23" si="4">IF(AND(ISNUMBER(H24), ISNUMBER(H25)), SUM(H24:H25),"")</f>
        <v/>
      </c>
      <c r="I23" s="42" t="str">
        <f t="shared" si="4"/>
        <v/>
      </c>
      <c r="J23" s="42" t="str">
        <f t="shared" si="4"/>
        <v/>
      </c>
      <c r="K23" s="578"/>
      <c r="L23" s="578"/>
      <c r="M23" s="42" t="str">
        <f>IF(AND(ISNUMBER(M24), ISNUMBER(M25)), SUM(M24:M25),"")</f>
        <v/>
      </c>
      <c r="N23" s="42" t="str">
        <f t="shared" si="4"/>
        <v/>
      </c>
      <c r="O23" s="42" t="str">
        <f>IF(AND(ISNUMBER(O24), ISNUMBER(O25)), SUM(O24:O25),"")</f>
        <v/>
      </c>
      <c r="P23" s="578"/>
      <c r="Q23" s="578"/>
      <c r="R23" s="578"/>
      <c r="S23" s="2039"/>
      <c r="T23" s="1483" t="str">
        <f>IF(AND(ISNUMBER(T24), ISNUMBER(T25)), SUM(T24:T25),"")</f>
        <v/>
      </c>
      <c r="U23" s="1279" t="str">
        <f>IF(AND(ISNUMBER(U24), ISNUMBER(U25)), SUM(U24:U25),"")</f>
        <v/>
      </c>
      <c r="V23" s="578"/>
      <c r="W23" s="578"/>
      <c r="X23" s="579"/>
      <c r="Y23" s="578"/>
      <c r="Z23" s="579"/>
      <c r="AA23" s="1319"/>
    </row>
    <row r="24" spans="1:27" ht="15" customHeight="1" x14ac:dyDescent="0.25">
      <c r="A24" s="1213"/>
      <c r="B24" s="1323" t="s">
        <v>926</v>
      </c>
      <c r="C24" s="1497"/>
      <c r="D24" s="578"/>
      <c r="E24" s="578"/>
      <c r="F24" s="578"/>
      <c r="G24" s="578"/>
      <c r="H24" s="1351"/>
      <c r="I24" s="1351"/>
      <c r="J24" s="1351"/>
      <c r="K24" s="578"/>
      <c r="L24" s="578"/>
      <c r="M24" s="42" t="str">
        <f t="shared" ref="M24:O25" si="5">IF(ISNUMBER(H24),H24,"")</f>
        <v/>
      </c>
      <c r="N24" s="42" t="str">
        <f t="shared" si="5"/>
        <v/>
      </c>
      <c r="O24" s="42" t="str">
        <f t="shared" si="5"/>
        <v/>
      </c>
      <c r="P24" s="578"/>
      <c r="Q24" s="578"/>
      <c r="R24" s="578"/>
      <c r="S24" s="2039"/>
      <c r="T24" s="1311"/>
      <c r="U24" s="1351"/>
      <c r="V24" s="578"/>
      <c r="W24" s="578"/>
      <c r="X24" s="579"/>
      <c r="Y24" s="578"/>
      <c r="Z24" s="579"/>
      <c r="AA24" s="1319"/>
    </row>
    <row r="25" spans="1:27" ht="15" customHeight="1" x14ac:dyDescent="0.25">
      <c r="A25" s="1213"/>
      <c r="B25" s="1323" t="s">
        <v>927</v>
      </c>
      <c r="C25" s="1497"/>
      <c r="D25" s="578"/>
      <c r="E25" s="578"/>
      <c r="F25" s="578"/>
      <c r="G25" s="578"/>
      <c r="H25" s="1351"/>
      <c r="I25" s="1351"/>
      <c r="J25" s="1351"/>
      <c r="K25" s="578"/>
      <c r="L25" s="578"/>
      <c r="M25" s="42" t="str">
        <f t="shared" si="5"/>
        <v/>
      </c>
      <c r="N25" s="42" t="str">
        <f t="shared" si="5"/>
        <v/>
      </c>
      <c r="O25" s="42" t="str">
        <f t="shared" si="5"/>
        <v/>
      </c>
      <c r="P25" s="578"/>
      <c r="Q25" s="578"/>
      <c r="R25" s="578"/>
      <c r="S25" s="2039"/>
      <c r="T25" s="1311"/>
      <c r="U25" s="1351"/>
      <c r="V25" s="578"/>
      <c r="W25" s="578"/>
      <c r="X25" s="579"/>
      <c r="Y25" s="578"/>
      <c r="Z25" s="579"/>
      <c r="AA25" s="1319"/>
    </row>
    <row r="26" spans="1:27" ht="15" customHeight="1" x14ac:dyDescent="0.25">
      <c r="A26" s="1213"/>
      <c r="B26" s="1322" t="s">
        <v>454</v>
      </c>
      <c r="C26" s="1497"/>
      <c r="D26" s="578"/>
      <c r="E26" s="578"/>
      <c r="F26" s="578"/>
      <c r="G26" s="578"/>
      <c r="H26" s="578"/>
      <c r="I26" s="578"/>
      <c r="J26" s="578"/>
      <c r="K26" s="578"/>
      <c r="L26" s="578"/>
      <c r="M26" s="578"/>
      <c r="N26" s="578"/>
      <c r="O26" s="578"/>
      <c r="P26" s="578"/>
      <c r="Q26" s="578"/>
      <c r="R26" s="1351"/>
      <c r="S26" s="1352"/>
      <c r="T26" s="1311"/>
      <c r="U26" s="1351"/>
      <c r="V26" s="1351"/>
      <c r="W26" s="1351"/>
      <c r="X26" s="1349"/>
      <c r="Y26" s="578"/>
      <c r="Z26" s="579"/>
      <c r="AA26" s="1319"/>
    </row>
    <row r="27" spans="1:27" ht="15" customHeight="1" x14ac:dyDescent="0.25">
      <c r="A27" s="1213"/>
      <c r="B27" s="1322" t="s">
        <v>455</v>
      </c>
      <c r="C27" s="1497"/>
      <c r="D27" s="578"/>
      <c r="E27" s="578"/>
      <c r="F27" s="578"/>
      <c r="G27" s="578"/>
      <c r="H27" s="578"/>
      <c r="I27" s="578"/>
      <c r="J27" s="578"/>
      <c r="K27" s="578"/>
      <c r="L27" s="578"/>
      <c r="M27" s="578"/>
      <c r="N27" s="578"/>
      <c r="O27" s="578"/>
      <c r="P27" s="578"/>
      <c r="Q27" s="578"/>
      <c r="R27" s="1351"/>
      <c r="S27" s="1352"/>
      <c r="T27" s="1311"/>
      <c r="U27" s="1351"/>
      <c r="V27" s="578"/>
      <c r="W27" s="578"/>
      <c r="X27" s="579"/>
      <c r="Y27" s="578"/>
      <c r="Z27" s="579"/>
      <c r="AA27" s="1319"/>
    </row>
    <row r="28" spans="1:27" ht="15" customHeight="1" x14ac:dyDescent="0.25">
      <c r="A28" s="1213"/>
      <c r="B28" s="1322" t="s">
        <v>456</v>
      </c>
      <c r="C28" s="1497"/>
      <c r="D28" s="578"/>
      <c r="E28" s="578"/>
      <c r="F28" s="578"/>
      <c r="G28" s="578"/>
      <c r="H28" s="578"/>
      <c r="I28" s="578"/>
      <c r="J28" s="578"/>
      <c r="K28" s="578"/>
      <c r="L28" s="578"/>
      <c r="M28" s="1351"/>
      <c r="N28" s="1351"/>
      <c r="O28" s="1351"/>
      <c r="P28" s="578"/>
      <c r="Q28" s="578"/>
      <c r="R28" s="578"/>
      <c r="S28" s="2039"/>
      <c r="T28" s="1311"/>
      <c r="U28" s="1351"/>
      <c r="V28" s="578"/>
      <c r="W28" s="578"/>
      <c r="X28" s="579"/>
      <c r="Y28" s="578"/>
      <c r="Z28" s="579"/>
      <c r="AA28" s="1319"/>
    </row>
    <row r="29" spans="1:27" ht="15" customHeight="1" x14ac:dyDescent="0.25">
      <c r="A29" s="1213"/>
      <c r="B29" s="1322" t="s">
        <v>1218</v>
      </c>
      <c r="C29" s="1483" t="str">
        <f>IF(ISNUMBER(C30),C30,"")</f>
        <v/>
      </c>
      <c r="D29" s="1279" t="str">
        <f>IF(ISNUMBER(D30),D30,"")</f>
        <v/>
      </c>
      <c r="E29" s="1257" t="str">
        <f>IF(ISNUMBER(E30),E30,"")</f>
        <v/>
      </c>
      <c r="F29" s="578"/>
      <c r="G29" s="578"/>
      <c r="H29" s="42" t="str">
        <f t="shared" ref="H29:J29" si="6">IF(AND(ISNUMBER(H30),ISNUMBER(H31)),SUM(H30:H31),"")</f>
        <v/>
      </c>
      <c r="I29" s="42" t="str">
        <f t="shared" si="6"/>
        <v/>
      </c>
      <c r="J29" s="42" t="str">
        <f t="shared" si="6"/>
        <v/>
      </c>
      <c r="K29" s="578"/>
      <c r="L29" s="578"/>
      <c r="M29" s="42" t="str">
        <f t="shared" ref="M29:O30" si="7">IF(AND(ISNUMBER(C29),ISNUMBER(H29)),SUM(C29,H29),"")</f>
        <v/>
      </c>
      <c r="N29" s="42" t="str">
        <f t="shared" si="7"/>
        <v/>
      </c>
      <c r="O29" s="42" t="str">
        <f t="shared" si="7"/>
        <v/>
      </c>
      <c r="P29" s="578"/>
      <c r="Q29" s="578"/>
      <c r="R29" s="578"/>
      <c r="S29" s="2039"/>
      <c r="T29" s="1483" t="str">
        <f>IF(AND(ISNUMBER(T30), ISNUMBER(T31)), SUM(T30:T31),"")</f>
        <v/>
      </c>
      <c r="U29" s="1279" t="str">
        <f>IF(AND(ISNUMBER(U30), ISNUMBER(U31)), SUM(U30:U31),"")</f>
        <v/>
      </c>
      <c r="V29" s="1279" t="str">
        <f>IF(ISNUMBER(V30),V30,"")</f>
        <v/>
      </c>
      <c r="W29" s="1279" t="str">
        <f>IF(ISNUMBER(W30),W30,"")</f>
        <v/>
      </c>
      <c r="X29" s="1257" t="str">
        <f>IF(ISNUMBER(X30),X30,"")</f>
        <v/>
      </c>
      <c r="Y29" s="578"/>
      <c r="Z29" s="579"/>
      <c r="AA29" s="1319"/>
    </row>
    <row r="30" spans="1:27" ht="15" customHeight="1" x14ac:dyDescent="0.25">
      <c r="A30" s="1213"/>
      <c r="B30" s="1323" t="s">
        <v>1219</v>
      </c>
      <c r="C30" s="1311"/>
      <c r="D30" s="1351"/>
      <c r="E30" s="1351"/>
      <c r="F30" s="578"/>
      <c r="G30" s="578"/>
      <c r="H30" s="1351"/>
      <c r="I30" s="1351"/>
      <c r="J30" s="1351"/>
      <c r="K30" s="578"/>
      <c r="L30" s="578"/>
      <c r="M30" s="42" t="str">
        <f t="shared" si="7"/>
        <v/>
      </c>
      <c r="N30" s="42" t="str">
        <f t="shared" si="7"/>
        <v/>
      </c>
      <c r="O30" s="42" t="str">
        <f t="shared" si="7"/>
        <v/>
      </c>
      <c r="P30" s="578"/>
      <c r="Q30" s="578"/>
      <c r="R30" s="1351"/>
      <c r="S30" s="1352"/>
      <c r="T30" s="1311"/>
      <c r="U30" s="1351"/>
      <c r="V30" s="1351"/>
      <c r="W30" s="1351"/>
      <c r="X30" s="1349"/>
      <c r="Y30" s="1486" t="str">
        <f>IF(V30&lt;=C30, "Pass", "Fail")</f>
        <v>Pass</v>
      </c>
      <c r="Z30" s="1491" t="str">
        <f>IF(W30+X30&lt;=D30+E30, "Pass", "Fail")</f>
        <v>Pass</v>
      </c>
      <c r="AA30" s="1319"/>
    </row>
    <row r="31" spans="1:27" ht="15" customHeight="1" x14ac:dyDescent="0.25">
      <c r="A31" s="1213"/>
      <c r="B31" s="1324" t="s">
        <v>1220</v>
      </c>
      <c r="C31" s="1985"/>
      <c r="D31" s="1198"/>
      <c r="E31" s="1198"/>
      <c r="F31" s="1198"/>
      <c r="G31" s="1198"/>
      <c r="H31" s="1312"/>
      <c r="I31" s="1312"/>
      <c r="J31" s="1312"/>
      <c r="K31" s="1198"/>
      <c r="L31" s="1198"/>
      <c r="M31" s="279" t="str">
        <f>IF(ISNUMBER(H31),H31,"")</f>
        <v/>
      </c>
      <c r="N31" s="279" t="str">
        <f>IF(ISNUMBER(I31),I31,"")</f>
        <v/>
      </c>
      <c r="O31" s="279" t="str">
        <f>IF(ISNUMBER(J31),J31,"")</f>
        <v/>
      </c>
      <c r="P31" s="1198"/>
      <c r="Q31" s="1198"/>
      <c r="R31" s="1198"/>
      <c r="S31" s="2040"/>
      <c r="T31" s="1313"/>
      <c r="U31" s="1312"/>
      <c r="V31" s="1198"/>
      <c r="W31" s="1198"/>
      <c r="X31" s="1278"/>
      <c r="Y31" s="1198"/>
      <c r="Z31" s="1278"/>
      <c r="AA31" s="1319"/>
    </row>
    <row r="32" spans="1:27" ht="15" customHeight="1" x14ac:dyDescent="0.25">
      <c r="A32" s="1213"/>
      <c r="B32" s="1829" t="s">
        <v>85</v>
      </c>
      <c r="C32" s="1986" t="str">
        <f>IF(AND(ISNUMBER(C6),ISNUMBER(C10),ISNUMBER(C13),ISNUMBER(C15),ISNUMBER(C29)),SUM(C6,C10,C13,C15,C29),"")</f>
        <v/>
      </c>
      <c r="D32" s="1824" t="str">
        <f t="shared" ref="D32:E32" si="8">IF(AND(ISNUMBER(D6),ISNUMBER(D10),ISNUMBER(D13),ISNUMBER(D15),ISNUMBER(D29)),SUM(D6,D10,D13,D15,D29),"")</f>
        <v/>
      </c>
      <c r="E32" s="1824" t="str">
        <f t="shared" si="8"/>
        <v/>
      </c>
      <c r="F32" s="1827"/>
      <c r="G32" s="1826"/>
      <c r="H32" s="1824" t="str">
        <f>IF(AND(ISNUMBER(H6),ISNUMBER(H10),ISNUMBER(H13),ISNUMBER(H15),ISNUMBER(H17),ISNUMBER(H18),ISNUMBER(H23),ISNUMBER(H29)),SUM(H6,H10,H13,H15,H17,H18,H23,H29),"")</f>
        <v/>
      </c>
      <c r="I32" s="1824" t="str">
        <f t="shared" ref="I32:J32" si="9">IF(AND(ISNUMBER(I6),ISNUMBER(I10),ISNUMBER(I13),ISNUMBER(I15),ISNUMBER(I17),ISNUMBER(I18),ISNUMBER(I23),ISNUMBER(I29)),SUM(I6,I10,I13,I15,I17,I18,I23,I29),"")</f>
        <v/>
      </c>
      <c r="J32" s="1824" t="str">
        <f t="shared" si="9"/>
        <v/>
      </c>
      <c r="K32" s="1826"/>
      <c r="L32" s="1827"/>
      <c r="M32" s="1824" t="str">
        <f>IF(AND(ISNUMBER(M6),ISNUMBER(M10),ISNUMBER(M13),ISNUMBER(M15),ISNUMBER(M17),ISNUMBER(M18),ISNUMBER(M23),ISNUMBER(M28),ISNUMBER(M29)),SUM(M6,M10,M13,M15,M17,M18,M23,M28,M29),"")</f>
        <v/>
      </c>
      <c r="N32" s="1824" t="str">
        <f t="shared" ref="N32:O32" si="10">IF(AND(ISNUMBER(N6),ISNUMBER(N10),ISNUMBER(N13),ISNUMBER(N15),ISNUMBER(N17),ISNUMBER(N18),ISNUMBER(N23),ISNUMBER(N28),ISNUMBER(N29)),SUM(N6,N10,N13,N15,N17,N18,N23,N28,N29),"")</f>
        <v/>
      </c>
      <c r="O32" s="1824" t="str">
        <f t="shared" si="10"/>
        <v/>
      </c>
      <c r="P32" s="1826"/>
      <c r="Q32" s="1827"/>
      <c r="R32" s="1824" t="str">
        <f>IF(AND(ISNUMBER(R6),ISNUMBER(R14),ISNUMBER(R16),ISNUMBER(R26),ISNUMBER(R27)),SUM(R6,R14,R16,R26,R27),"")</f>
        <v/>
      </c>
      <c r="S32" s="2041" t="str">
        <f>IF(AND(ISNUMBER(S6),ISNUMBER(S14),ISNUMBER(S16),ISNUMBER(S26),ISNUMBER(S27)),SUM(S6,S14,S16,S26,S27),"")</f>
        <v/>
      </c>
      <c r="T32" s="1986" t="str">
        <f>IF(AND(ISNUMBER(T6),ISNUMBER(T10),ISNUMBER(T13),ISNUMBER(T14),ISNUMBER(T15),ISNUMBER(T16),ISNUMBER(T17),ISNUMBER(T18),ISNUMBER(T23),ISNUMBER(T26),ISNUMBER(T27),ISNUMBER(T28),ISNUMBER(T29)),SUM(T6,T10,T13,T14,T15,T16,T17,T18,T23,T26,T27,T28,T29),"")</f>
        <v/>
      </c>
      <c r="U32" s="1824" t="str">
        <f>IF(AND(ISNUMBER(U6),ISNUMBER(U10),ISNUMBER(U13),ISNUMBER(U14),ISNUMBER(U15),ISNUMBER(U16),ISNUMBER(U17),ISNUMBER(U18),ISNUMBER(U23),ISNUMBER(U26),ISNUMBER(U27),ISNUMBER(U28),ISNUMBER(U29)),SUM(U6,U10,U13,U14,U15,U16,U17,U18,U23,U26,U27,U28,U29),"")</f>
        <v/>
      </c>
      <c r="V32" s="1824" t="str">
        <f>IF(AND(ISNUMBER(V6),ISNUMBER(V10),ISNUMBER(V13),ISNUMBER(V14),ISNUMBER(V16),ISNUMBER(V26),ISNUMBER(V29)),SUM(V6,V10,V13,V14,V16,V26,V29),"")</f>
        <v/>
      </c>
      <c r="W32" s="1824" t="str">
        <f t="shared" ref="W32:X32" si="11">IF(AND(ISNUMBER(W6),ISNUMBER(W10),ISNUMBER(W13),ISNUMBER(W14),ISNUMBER(W16),ISNUMBER(W26),ISNUMBER(W29)),SUM(W6,W10,W13,W14,W16,W26,W29),"")</f>
        <v/>
      </c>
      <c r="X32" s="1824" t="str">
        <f t="shared" si="11"/>
        <v/>
      </c>
      <c r="Y32" s="1826"/>
      <c r="Z32" s="2087"/>
      <c r="AA32" s="1319"/>
    </row>
    <row r="33" spans="1:29" ht="15" customHeight="1" x14ac:dyDescent="0.25">
      <c r="A33" s="1449"/>
      <c r="B33" s="1370"/>
      <c r="C33" s="1370"/>
      <c r="D33" s="1370"/>
      <c r="E33" s="1370"/>
      <c r="F33" s="1370"/>
      <c r="G33" s="1370"/>
      <c r="H33" s="1370"/>
      <c r="I33" s="1370"/>
      <c r="J33" s="1370"/>
      <c r="K33" s="1370"/>
      <c r="L33" s="1370"/>
      <c r="M33" s="1370"/>
      <c r="N33" s="1370"/>
      <c r="O33" s="1370"/>
      <c r="P33" s="1370"/>
      <c r="Q33" s="1370"/>
      <c r="R33" s="1370"/>
      <c r="S33" s="1370"/>
      <c r="T33" s="1370"/>
      <c r="U33" s="1370"/>
      <c r="V33" s="1370"/>
      <c r="W33" s="1370"/>
      <c r="X33" s="1370"/>
      <c r="Y33" s="1370"/>
      <c r="Z33" s="1370"/>
      <c r="AA33" s="1232"/>
    </row>
    <row r="34" spans="1:29" s="1292" customFormat="1" ht="45" customHeight="1" x14ac:dyDescent="0.35">
      <c r="A34" s="612" t="s">
        <v>979</v>
      </c>
      <c r="B34" s="1327"/>
      <c r="C34" s="1318"/>
      <c r="D34" s="1318"/>
      <c r="E34" s="1318"/>
      <c r="F34" s="1318"/>
      <c r="G34" s="1318"/>
      <c r="H34" s="1318"/>
      <c r="I34" s="1318"/>
      <c r="J34" s="1318"/>
      <c r="K34" s="1318"/>
      <c r="L34" s="1318"/>
      <c r="M34" s="1318"/>
      <c r="N34" s="1318"/>
      <c r="O34" s="1318"/>
      <c r="P34" s="1318"/>
      <c r="Q34" s="1318"/>
      <c r="R34" s="1318"/>
      <c r="S34" s="1318"/>
      <c r="T34" s="1318"/>
      <c r="U34" s="1318"/>
      <c r="V34" s="1318"/>
      <c r="W34" s="1318"/>
      <c r="X34" s="1318"/>
      <c r="Y34" s="1318"/>
      <c r="Z34" s="1318"/>
      <c r="AA34" s="1326"/>
      <c r="AB34" s="1318"/>
      <c r="AC34" s="1326"/>
    </row>
    <row r="35" spans="1:29" ht="90" customHeight="1" x14ac:dyDescent="0.25">
      <c r="A35" s="1213"/>
      <c r="B35" s="1293"/>
      <c r="C35" s="2289" t="s">
        <v>443</v>
      </c>
      <c r="D35" s="2289"/>
      <c r="E35" s="2289"/>
      <c r="F35" s="2289"/>
      <c r="G35" s="2276"/>
      <c r="H35" s="2271" t="s">
        <v>444</v>
      </c>
      <c r="I35" s="2272"/>
      <c r="J35" s="2272"/>
      <c r="K35" s="2272"/>
      <c r="L35" s="2273"/>
      <c r="M35" s="2130" t="s">
        <v>433</v>
      </c>
      <c r="N35" s="2131"/>
      <c r="O35" s="2131"/>
      <c r="P35" s="2131"/>
      <c r="Q35" s="2205"/>
      <c r="R35" s="2295" t="s">
        <v>860</v>
      </c>
      <c r="S35" s="2296"/>
      <c r="T35" s="2297" t="s">
        <v>1241</v>
      </c>
      <c r="U35" s="2278"/>
      <c r="V35" s="2293" t="s">
        <v>861</v>
      </c>
      <c r="W35" s="2294"/>
      <c r="X35" s="2294"/>
      <c r="Y35" s="2294"/>
      <c r="Z35" s="2294"/>
      <c r="AA35" s="1319"/>
    </row>
    <row r="36" spans="1:29" ht="45" customHeight="1" x14ac:dyDescent="0.25">
      <c r="A36" s="1213"/>
      <c r="B36" s="1460"/>
      <c r="C36" s="1955" t="s">
        <v>1209</v>
      </c>
      <c r="D36" s="1870" t="s">
        <v>27</v>
      </c>
      <c r="E36" s="1870" t="s">
        <v>440</v>
      </c>
      <c r="F36" s="1495"/>
      <c r="G36" s="1495"/>
      <c r="H36" s="1865" t="s">
        <v>1209</v>
      </c>
      <c r="I36" s="1870" t="s">
        <v>27</v>
      </c>
      <c r="J36" s="1870" t="s">
        <v>440</v>
      </c>
      <c r="K36" s="1496" t="s">
        <v>987</v>
      </c>
      <c r="L36" s="1496" t="s">
        <v>986</v>
      </c>
      <c r="M36" s="1865" t="s">
        <v>1209</v>
      </c>
      <c r="N36" s="1870" t="s">
        <v>27</v>
      </c>
      <c r="O36" s="1870" t="s">
        <v>440</v>
      </c>
      <c r="P36" s="1496" t="s">
        <v>987</v>
      </c>
      <c r="Q36" s="1496" t="s">
        <v>986</v>
      </c>
      <c r="R36" s="2037" t="s">
        <v>978</v>
      </c>
      <c r="S36" s="1339" t="s">
        <v>27</v>
      </c>
      <c r="T36" s="2036" t="s">
        <v>978</v>
      </c>
      <c r="U36" s="1870" t="s">
        <v>27</v>
      </c>
      <c r="V36" s="1865" t="s">
        <v>1209</v>
      </c>
      <c r="W36" s="1870" t="s">
        <v>27</v>
      </c>
      <c r="X36" s="1870" t="s">
        <v>440</v>
      </c>
      <c r="Y36" s="1495"/>
      <c r="Z36" s="1861"/>
      <c r="AA36" s="1319"/>
    </row>
    <row r="37" spans="1:29" ht="15" customHeight="1" x14ac:dyDescent="0.25">
      <c r="A37" s="1213"/>
      <c r="B37" s="1223" t="s">
        <v>939</v>
      </c>
      <c r="C37" s="1427" t="str">
        <f>IF(AND(ISNUMBER(C39),ISNUMBER(C40)), SUM(C39:C40),"")</f>
        <v/>
      </c>
      <c r="D37" s="1279" t="str">
        <f>IF(AND(ISNUMBER(D39),ISNUMBER(D40)), SUM(D39:D40),"")</f>
        <v/>
      </c>
      <c r="E37" s="1280" t="str">
        <f>IF(AND(ISNUMBER(E39),ISNUMBER(E40)), SUM(E39:E40),"")</f>
        <v/>
      </c>
      <c r="F37" s="1494"/>
      <c r="G37" s="1494"/>
      <c r="H37" s="1280" t="str">
        <f>IF(ISNUMBER(H40), H40,"")</f>
        <v/>
      </c>
      <c r="I37" s="1279" t="str">
        <f>IF(ISNUMBER(I40), I40,"")</f>
        <v/>
      </c>
      <c r="J37" s="1280" t="str">
        <f>IF(ISNUMBER(J40), J40,"")</f>
        <v/>
      </c>
      <c r="K37" s="578"/>
      <c r="L37" s="578"/>
      <c r="M37" s="1280" t="str">
        <f>IF(AND(ISNUMBER(M39),ISNUMBER(M40)), SUM(M39:M40),"")</f>
        <v/>
      </c>
      <c r="N37" s="1279" t="str">
        <f>IF(AND(ISNUMBER(N39),ISNUMBER(N40)), SUM(N39:N40),"")</f>
        <v/>
      </c>
      <c r="O37" s="1280" t="str">
        <f>IF(AND(ISNUMBER(O39),ISNUMBER(O40)), SUM(O39:O40),"")</f>
        <v/>
      </c>
      <c r="P37" s="578"/>
      <c r="Q37" s="578"/>
      <c r="R37" s="1441"/>
      <c r="S37" s="2044"/>
      <c r="T37" s="2042"/>
      <c r="U37" s="1441"/>
      <c r="V37" s="1280" t="str">
        <f>IF(AND(ISNUMBER(V38), ISNUMBER(V39),ISNUMBER(V40)), SUM(V38:V40),"")</f>
        <v/>
      </c>
      <c r="W37" s="1279" t="str">
        <f>IF(AND(ISNUMBER(W38), ISNUMBER(W39),ISNUMBER(W40)), SUM(W38:W40),"")</f>
        <v/>
      </c>
      <c r="X37" s="1342" t="str">
        <f>IF(AND(ISNUMBER(X38), ISNUMBER(X39),ISNUMBER(X40)), SUM(X38:X40),"")</f>
        <v/>
      </c>
      <c r="Y37" s="1494"/>
      <c r="Z37" s="1862"/>
      <c r="AA37" s="1319"/>
    </row>
    <row r="38" spans="1:29" ht="15" customHeight="1" x14ac:dyDescent="0.25">
      <c r="A38" s="1213"/>
      <c r="B38" s="1323" t="s">
        <v>1373</v>
      </c>
      <c r="C38" s="1987"/>
      <c r="D38" s="578"/>
      <c r="E38" s="578"/>
      <c r="F38" s="578"/>
      <c r="G38" s="578"/>
      <c r="H38" s="578"/>
      <c r="I38" s="578"/>
      <c r="J38" s="578"/>
      <c r="K38" s="578"/>
      <c r="L38" s="578"/>
      <c r="M38" s="578"/>
      <c r="N38" s="578"/>
      <c r="O38" s="578"/>
      <c r="P38" s="578"/>
      <c r="Q38" s="578"/>
      <c r="R38" s="1254"/>
      <c r="S38" s="2045"/>
      <c r="T38" s="1435"/>
      <c r="U38" s="1254"/>
      <c r="V38" s="1279" t="str">
        <f t="shared" ref="V38:X42" si="12">IF(ISNUMBER(V7), V7, "")</f>
        <v/>
      </c>
      <c r="W38" s="1279" t="str">
        <f t="shared" si="12"/>
        <v/>
      </c>
      <c r="X38" s="1257" t="str">
        <f t="shared" si="12"/>
        <v/>
      </c>
      <c r="Y38" s="578"/>
      <c r="Z38" s="579"/>
      <c r="AA38" s="1319"/>
    </row>
    <row r="39" spans="1:29" ht="15" customHeight="1" x14ac:dyDescent="0.25">
      <c r="A39" s="1213"/>
      <c r="B39" s="1424" t="s">
        <v>1374</v>
      </c>
      <c r="C39" s="1483" t="str">
        <f t="shared" ref="C39:E40" si="13">IF(ISNUMBER(C8), C8, "")</f>
        <v/>
      </c>
      <c r="D39" s="1279" t="str">
        <f t="shared" si="13"/>
        <v/>
      </c>
      <c r="E39" s="1279" t="str">
        <f t="shared" si="13"/>
        <v/>
      </c>
      <c r="F39" s="578"/>
      <c r="G39" s="578"/>
      <c r="H39" s="578"/>
      <c r="I39" s="578"/>
      <c r="J39" s="578"/>
      <c r="K39" s="1253"/>
      <c r="L39" s="1253"/>
      <c r="M39" s="42" t="str">
        <f>IF(ISNUMBER(C39),C39,"")</f>
        <v/>
      </c>
      <c r="N39" s="42" t="str">
        <f>IF(ISNUMBER(D39),D39,"")</f>
        <v/>
      </c>
      <c r="O39" s="42" t="str">
        <f>IF(ISNUMBER(E39),E39,"")</f>
        <v/>
      </c>
      <c r="P39" s="1253"/>
      <c r="Q39" s="1253"/>
      <c r="R39" s="1467"/>
      <c r="S39" s="2046"/>
      <c r="T39" s="1435"/>
      <c r="U39" s="1254"/>
      <c r="V39" s="1279" t="str">
        <f t="shared" si="12"/>
        <v/>
      </c>
      <c r="W39" s="1279" t="str">
        <f t="shared" si="12"/>
        <v/>
      </c>
      <c r="X39" s="1257" t="str">
        <f t="shared" si="12"/>
        <v/>
      </c>
      <c r="Y39" s="578"/>
      <c r="Z39" s="579"/>
      <c r="AA39" s="1319"/>
    </row>
    <row r="40" spans="1:29" ht="15" customHeight="1" x14ac:dyDescent="0.25">
      <c r="A40" s="1213"/>
      <c r="B40" s="1424" t="s">
        <v>1375</v>
      </c>
      <c r="C40" s="1483" t="str">
        <f t="shared" si="13"/>
        <v/>
      </c>
      <c r="D40" s="1279" t="str">
        <f t="shared" si="13"/>
        <v/>
      </c>
      <c r="E40" s="1279" t="str">
        <f t="shared" si="13"/>
        <v/>
      </c>
      <c r="F40" s="578"/>
      <c r="G40" s="578"/>
      <c r="H40" s="1279" t="str">
        <f>IF(ISNUMBER(H9), H9, "")</f>
        <v/>
      </c>
      <c r="I40" s="1"/>
      <c r="J40" s="1386"/>
      <c r="K40" s="1486" t="str">
        <f>IF(I40&lt;=I9, "Pass", "Fail")</f>
        <v>Pass</v>
      </c>
      <c r="L40" s="1486" t="str">
        <f>IF(J40&lt;=J9, "Pass", "Fail")</f>
        <v>Pass</v>
      </c>
      <c r="M40" s="1220" t="str">
        <f t="shared" ref="M40" si="14">IF(AND(ISNUMBER(C40),ISNUMBER(H40)),SUM(C40,H40),"")</f>
        <v/>
      </c>
      <c r="N40" s="42" t="str">
        <f t="shared" ref="N40" si="15">IF(AND(ISNUMBER(D40),ISNUMBER(I40)),SUM(D40,I40),"")</f>
        <v/>
      </c>
      <c r="O40" s="42" t="str">
        <f t="shared" ref="O40" si="16">IF(AND(ISNUMBER(E40),ISNUMBER(J40)),SUM(E40,J40),"")</f>
        <v/>
      </c>
      <c r="P40" s="1253"/>
      <c r="Q40" s="1253"/>
      <c r="R40" s="1467"/>
      <c r="S40" s="2046"/>
      <c r="T40" s="1435"/>
      <c r="U40" s="1254"/>
      <c r="V40" s="1279" t="str">
        <f t="shared" si="12"/>
        <v/>
      </c>
      <c r="W40" s="1279" t="str">
        <f t="shared" si="12"/>
        <v/>
      </c>
      <c r="X40" s="1257" t="str">
        <f t="shared" si="12"/>
        <v/>
      </c>
      <c r="Y40" s="578"/>
      <c r="Z40" s="579"/>
      <c r="AA40" s="1319"/>
    </row>
    <row r="41" spans="1:29" ht="15" customHeight="1" x14ac:dyDescent="0.25">
      <c r="A41" s="1213"/>
      <c r="B41" s="1321" t="s">
        <v>457</v>
      </c>
      <c r="C41" s="1497"/>
      <c r="D41" s="578"/>
      <c r="E41" s="578"/>
      <c r="F41" s="578"/>
      <c r="G41" s="578"/>
      <c r="H41" s="578"/>
      <c r="I41" s="578"/>
      <c r="J41" s="579"/>
      <c r="K41" s="1211"/>
      <c r="L41" s="1211"/>
      <c r="M41" s="1220" t="str">
        <f>IF(ISNUMBER(M43),M43,"")</f>
        <v/>
      </c>
      <c r="N41" s="42" t="str">
        <f t="shared" ref="N41:O41" si="17">IF(ISNUMBER(N43),N43,"")</f>
        <v/>
      </c>
      <c r="O41" s="42" t="str">
        <f t="shared" si="17"/>
        <v/>
      </c>
      <c r="P41" s="1253"/>
      <c r="Q41" s="1253"/>
      <c r="R41" s="1467"/>
      <c r="S41" s="2046"/>
      <c r="T41" s="1435"/>
      <c r="U41" s="1254"/>
      <c r="V41" s="1279" t="str">
        <f t="shared" si="12"/>
        <v/>
      </c>
      <c r="W41" s="1279" t="str">
        <f t="shared" si="12"/>
        <v/>
      </c>
      <c r="X41" s="1257" t="str">
        <f t="shared" si="12"/>
        <v/>
      </c>
      <c r="Y41" s="578"/>
      <c r="Z41" s="579"/>
      <c r="AA41" s="1319"/>
    </row>
    <row r="42" spans="1:29" ht="15" customHeight="1" x14ac:dyDescent="0.25">
      <c r="A42" s="1213"/>
      <c r="B42" s="1320" t="s">
        <v>1217</v>
      </c>
      <c r="C42" s="1497"/>
      <c r="D42" s="578"/>
      <c r="E42" s="578"/>
      <c r="F42" s="578"/>
      <c r="G42" s="578"/>
      <c r="H42" s="578"/>
      <c r="I42" s="578"/>
      <c r="J42" s="579"/>
      <c r="K42" s="1211"/>
      <c r="L42" s="1211"/>
      <c r="M42" s="1497"/>
      <c r="N42" s="578"/>
      <c r="O42" s="578"/>
      <c r="P42" s="1253"/>
      <c r="Q42" s="1253"/>
      <c r="R42" s="1467"/>
      <c r="S42" s="2046"/>
      <c r="T42" s="1435"/>
      <c r="U42" s="1254"/>
      <c r="V42" s="1279" t="str">
        <f t="shared" si="12"/>
        <v/>
      </c>
      <c r="W42" s="1279" t="str">
        <f t="shared" si="12"/>
        <v/>
      </c>
      <c r="X42" s="1257" t="str">
        <f t="shared" si="12"/>
        <v/>
      </c>
      <c r="Y42" s="578"/>
      <c r="Z42" s="579"/>
      <c r="AA42" s="1319"/>
    </row>
    <row r="43" spans="1:29" ht="15" customHeight="1" x14ac:dyDescent="0.25">
      <c r="A43" s="1213"/>
      <c r="B43" s="1320" t="s">
        <v>1247</v>
      </c>
      <c r="C43" s="1497"/>
      <c r="D43" s="578"/>
      <c r="E43" s="578"/>
      <c r="F43" s="578"/>
      <c r="G43" s="578"/>
      <c r="H43" s="578"/>
      <c r="I43" s="578"/>
      <c r="J43" s="579"/>
      <c r="K43" s="578"/>
      <c r="L43" s="578"/>
      <c r="M43" s="1483" t="str">
        <f>IF(ISNUMBER(M12), M12, "")</f>
        <v/>
      </c>
      <c r="N43" s="1351"/>
      <c r="O43" s="1351"/>
      <c r="P43" s="1486" t="str">
        <f>IF(N43&lt;=N12, "Pass", "Fail")</f>
        <v>Pass</v>
      </c>
      <c r="Q43" s="1486" t="str">
        <f>IF(O43&lt;=O12, "Pass", "Fail")</f>
        <v>Pass</v>
      </c>
      <c r="R43" s="1467"/>
      <c r="S43" s="2046"/>
      <c r="T43" s="1435"/>
      <c r="U43" s="1254"/>
      <c r="V43" s="578"/>
      <c r="W43" s="578"/>
      <c r="X43" s="579"/>
      <c r="Y43" s="578"/>
      <c r="Z43" s="579"/>
      <c r="AA43" s="1319"/>
    </row>
    <row r="44" spans="1:29" ht="15" customHeight="1" x14ac:dyDescent="0.25">
      <c r="A44" s="1213"/>
      <c r="B44" s="1321" t="s">
        <v>452</v>
      </c>
      <c r="C44" s="1483" t="str">
        <f>IF(ISNUMBER(C13), C13, "")</f>
        <v/>
      </c>
      <c r="D44" s="1279" t="str">
        <f>IF(ISNUMBER(D13), D13, "")</f>
        <v/>
      </c>
      <c r="E44" s="1279" t="str">
        <f>IF(ISNUMBER(E13), E13, "")</f>
        <v/>
      </c>
      <c r="F44" s="578"/>
      <c r="G44" s="578"/>
      <c r="H44" s="1279" t="str">
        <f>IF(ISNUMBER(H13), H13, "")</f>
        <v/>
      </c>
      <c r="I44" s="1351"/>
      <c r="J44" s="1349"/>
      <c r="K44" s="1486" t="str">
        <f>IF(I44&lt;=I13, "Pass", "Fail")</f>
        <v>Pass</v>
      </c>
      <c r="L44" s="1486" t="str">
        <f>IF(J44&lt;=J13, "Pass", "Fail")</f>
        <v>Pass</v>
      </c>
      <c r="M44" s="1220" t="str">
        <f t="shared" ref="M44:M46" si="18">IF(AND(ISNUMBER(C44),ISNUMBER(H44)),SUM(C44,H44),"")</f>
        <v/>
      </c>
      <c r="N44" s="42" t="str">
        <f t="shared" ref="N44:N46" si="19">IF(AND(ISNUMBER(D44),ISNUMBER(I44)),SUM(D44,I44),"")</f>
        <v/>
      </c>
      <c r="O44" s="42" t="str">
        <f t="shared" ref="O44:O46" si="20">IF(AND(ISNUMBER(E44),ISNUMBER(J44)),SUM(E44,J44),"")</f>
        <v/>
      </c>
      <c r="P44" s="1253"/>
      <c r="Q44" s="1253"/>
      <c r="R44" s="1467"/>
      <c r="S44" s="2046"/>
      <c r="T44" s="1435"/>
      <c r="U44" s="1254"/>
      <c r="V44" s="1279" t="str">
        <f t="shared" ref="V44:X45" si="21">IF(ISNUMBER(V13), V13, "")</f>
        <v/>
      </c>
      <c r="W44" s="1279" t="str">
        <f t="shared" si="21"/>
        <v/>
      </c>
      <c r="X44" s="1257" t="str">
        <f t="shared" si="21"/>
        <v/>
      </c>
      <c r="Y44" s="578"/>
      <c r="Z44" s="579"/>
      <c r="AA44" s="1319"/>
    </row>
    <row r="45" spans="1:29" ht="15" customHeight="1" x14ac:dyDescent="0.25">
      <c r="A45" s="1213"/>
      <c r="B45" s="1321" t="s">
        <v>831</v>
      </c>
      <c r="C45" s="1435"/>
      <c r="D45" s="1254"/>
      <c r="E45" s="1254"/>
      <c r="F45" s="578"/>
      <c r="G45" s="578"/>
      <c r="H45" s="1254"/>
      <c r="I45" s="1254"/>
      <c r="J45" s="1255"/>
      <c r="K45" s="1254"/>
      <c r="L45" s="1254"/>
      <c r="M45" s="1497"/>
      <c r="N45" s="578"/>
      <c r="O45" s="578"/>
      <c r="P45" s="1253"/>
      <c r="Q45" s="1253"/>
      <c r="R45" s="1254"/>
      <c r="S45" s="2045"/>
      <c r="T45" s="1435"/>
      <c r="U45" s="1254"/>
      <c r="V45" s="1279" t="str">
        <f t="shared" si="21"/>
        <v/>
      </c>
      <c r="W45" s="1279" t="str">
        <f t="shared" si="21"/>
        <v/>
      </c>
      <c r="X45" s="1257" t="str">
        <f t="shared" si="21"/>
        <v/>
      </c>
      <c r="Y45" s="578"/>
      <c r="Z45" s="579"/>
      <c r="AA45" s="1319"/>
    </row>
    <row r="46" spans="1:29" ht="15" customHeight="1" x14ac:dyDescent="0.25">
      <c r="A46" s="1213"/>
      <c r="B46" s="1321" t="s">
        <v>436</v>
      </c>
      <c r="C46" s="1483" t="str">
        <f>IF(ISNUMBER(C15), C15, "")</f>
        <v/>
      </c>
      <c r="D46" s="1279" t="str">
        <f>IF(ISNUMBER(D15), D15, "")</f>
        <v/>
      </c>
      <c r="E46" s="1279" t="str">
        <f>IF(ISNUMBER(E15), E15, "")</f>
        <v/>
      </c>
      <c r="F46" s="578"/>
      <c r="G46" s="578"/>
      <c r="H46" s="1279" t="str">
        <f>IF(ISNUMBER(H15), H15, "")</f>
        <v/>
      </c>
      <c r="I46" s="1279" t="str">
        <f>IF(ISNUMBER(I15), I15, "")</f>
        <v/>
      </c>
      <c r="J46" s="1279" t="str">
        <f>IF(ISNUMBER(J15), J15, "")</f>
        <v/>
      </c>
      <c r="K46" s="1254"/>
      <c r="L46" s="1254"/>
      <c r="M46" s="1220" t="str">
        <f t="shared" si="18"/>
        <v/>
      </c>
      <c r="N46" s="42" t="str">
        <f t="shared" si="19"/>
        <v/>
      </c>
      <c r="O46" s="42" t="str">
        <f t="shared" si="20"/>
        <v/>
      </c>
      <c r="P46" s="1253"/>
      <c r="Q46" s="1253"/>
      <c r="R46" s="1467"/>
      <c r="S46" s="2046"/>
      <c r="T46" s="1435"/>
      <c r="U46" s="1254"/>
      <c r="V46" s="1254"/>
      <c r="W46" s="1254"/>
      <c r="X46" s="1254"/>
      <c r="Y46" s="578"/>
      <c r="Z46" s="579"/>
      <c r="AA46" s="1319"/>
    </row>
    <row r="47" spans="1:29" ht="15" customHeight="1" x14ac:dyDescent="0.25">
      <c r="A47" s="1213"/>
      <c r="B47" s="1321" t="s">
        <v>79</v>
      </c>
      <c r="C47" s="1497"/>
      <c r="D47" s="578"/>
      <c r="E47" s="578"/>
      <c r="F47" s="578"/>
      <c r="G47" s="578"/>
      <c r="H47" s="578"/>
      <c r="I47" s="578"/>
      <c r="J47" s="579"/>
      <c r="K47" s="578"/>
      <c r="L47" s="578"/>
      <c r="M47" s="1497"/>
      <c r="N47" s="578"/>
      <c r="O47" s="578"/>
      <c r="P47" s="1253"/>
      <c r="Q47" s="1253"/>
      <c r="R47" s="1254"/>
      <c r="S47" s="2045"/>
      <c r="T47" s="1435"/>
      <c r="U47" s="1254"/>
      <c r="V47" s="1279" t="str">
        <f>IF(ISNUMBER(V16), V16, "")</f>
        <v/>
      </c>
      <c r="W47" s="1279" t="str">
        <f>IF(ISNUMBER(W16), W16, "")</f>
        <v/>
      </c>
      <c r="X47" s="1257" t="str">
        <f>IF(ISNUMBER(X16), X16, "")</f>
        <v/>
      </c>
      <c r="Y47" s="578"/>
      <c r="Z47" s="579"/>
      <c r="AA47" s="1319"/>
    </row>
    <row r="48" spans="1:29" ht="15" customHeight="1" x14ac:dyDescent="0.25">
      <c r="A48" s="1213"/>
      <c r="B48" s="1322" t="s">
        <v>453</v>
      </c>
      <c r="C48" s="1497"/>
      <c r="D48" s="578"/>
      <c r="E48" s="578"/>
      <c r="F48" s="578"/>
      <c r="G48" s="578"/>
      <c r="H48" s="1279" t="str">
        <f>IF(ISNUMBER(H17), H17, "")</f>
        <v/>
      </c>
      <c r="I48" s="1351"/>
      <c r="J48" s="1349"/>
      <c r="K48" s="1486" t="str">
        <f>IF(I48&lt;=I17, "Pass", "Fail")</f>
        <v>Pass</v>
      </c>
      <c r="L48" s="1486" t="str">
        <f>IF(J48&lt;=J17, "Pass", "Fail")</f>
        <v>Pass</v>
      </c>
      <c r="M48" s="1220" t="str">
        <f t="shared" ref="M48:M52" si="22">IF(ISNUMBER(H48),H48,"")</f>
        <v/>
      </c>
      <c r="N48" s="42" t="str">
        <f t="shared" ref="N48:N52" si="23">IF(ISNUMBER(I48),I48,"")</f>
        <v/>
      </c>
      <c r="O48" s="42" t="str">
        <f t="shared" ref="O48:O52" si="24">IF(ISNUMBER(J48),J48,"")</f>
        <v/>
      </c>
      <c r="P48" s="1253"/>
      <c r="Q48" s="1253"/>
      <c r="R48" s="1467"/>
      <c r="S48" s="2046"/>
      <c r="T48" s="1426"/>
      <c r="U48" s="1376"/>
      <c r="V48" s="578"/>
      <c r="W48" s="578"/>
      <c r="X48" s="579"/>
      <c r="Y48" s="578"/>
      <c r="Z48" s="579"/>
      <c r="AA48" s="1319"/>
    </row>
    <row r="49" spans="1:27" ht="15" customHeight="1" x14ac:dyDescent="0.25">
      <c r="A49" s="1213"/>
      <c r="B49" s="1322" t="s">
        <v>439</v>
      </c>
      <c r="C49" s="1497"/>
      <c r="D49" s="578"/>
      <c r="E49" s="578"/>
      <c r="F49" s="578"/>
      <c r="G49" s="578"/>
      <c r="H49" s="42" t="str">
        <f>IF(AND(ISNUMBER(H50), ISNUMBER(H52)), SUM(H50,H52),"")</f>
        <v/>
      </c>
      <c r="I49" s="42" t="str">
        <f t="shared" ref="I49" si="25">IF(AND(ISNUMBER(I50), ISNUMBER(I52)), SUM(I50,I52),"")</f>
        <v/>
      </c>
      <c r="J49" s="15" t="str">
        <f t="shared" ref="J49" si="26">IF(AND(ISNUMBER(J50), ISNUMBER(J52)), SUM(J50,J52),"")</f>
        <v/>
      </c>
      <c r="K49" s="578"/>
      <c r="L49" s="578"/>
      <c r="M49" s="1220" t="str">
        <f t="shared" si="22"/>
        <v/>
      </c>
      <c r="N49" s="42" t="str">
        <f t="shared" si="23"/>
        <v/>
      </c>
      <c r="O49" s="42" t="str">
        <f t="shared" si="24"/>
        <v/>
      </c>
      <c r="P49" s="1253"/>
      <c r="Q49" s="1253"/>
      <c r="R49" s="1467"/>
      <c r="S49" s="2046"/>
      <c r="T49" s="1435" t="str">
        <f>IF(AND(ISNUMBER(T50), ISNUMBER(T52)), SUM(T50:T52),"")</f>
        <v/>
      </c>
      <c r="U49" s="1254" t="str">
        <f>IF(AND(ISNUMBER(U50), ISNUMBER(U52)), SUM(U50:U52),"")</f>
        <v/>
      </c>
      <c r="V49" s="578"/>
      <c r="W49" s="578"/>
      <c r="X49" s="579"/>
      <c r="Y49" s="578"/>
      <c r="Z49" s="579"/>
      <c r="AA49" s="1319"/>
    </row>
    <row r="50" spans="1:27" ht="15" customHeight="1" x14ac:dyDescent="0.25">
      <c r="A50" s="1213"/>
      <c r="B50" s="1323" t="s">
        <v>437</v>
      </c>
      <c r="C50" s="1497"/>
      <c r="D50" s="578"/>
      <c r="E50" s="578"/>
      <c r="F50" s="578"/>
      <c r="G50" s="578"/>
      <c r="H50" s="1279" t="str">
        <f>IF(ISNUMBER(H19), H19, "")</f>
        <v/>
      </c>
      <c r="I50" s="1351"/>
      <c r="J50" s="1349"/>
      <c r="K50" s="1486" t="str">
        <f t="shared" ref="K50:L50" si="27">IF(I50&lt;=I19, "Pass", "Fail")</f>
        <v>Pass</v>
      </c>
      <c r="L50" s="1486" t="str">
        <f t="shared" si="27"/>
        <v>Pass</v>
      </c>
      <c r="M50" s="1220" t="str">
        <f t="shared" si="22"/>
        <v/>
      </c>
      <c r="N50" s="42" t="str">
        <f t="shared" si="23"/>
        <v/>
      </c>
      <c r="O50" s="42" t="str">
        <f t="shared" si="24"/>
        <v/>
      </c>
      <c r="P50" s="1253"/>
      <c r="Q50" s="1253"/>
      <c r="R50" s="1467"/>
      <c r="S50" s="2046"/>
      <c r="T50" s="1435"/>
      <c r="U50" s="1254"/>
      <c r="V50" s="578"/>
      <c r="W50" s="578"/>
      <c r="X50" s="579"/>
      <c r="Y50" s="578"/>
      <c r="Z50" s="579"/>
      <c r="AA50" s="1319"/>
    </row>
    <row r="51" spans="1:27" ht="15" customHeight="1" x14ac:dyDescent="0.25">
      <c r="A51" s="1213"/>
      <c r="B51" s="1228" t="s">
        <v>893</v>
      </c>
      <c r="C51" s="1497"/>
      <c r="D51" s="578"/>
      <c r="E51" s="578"/>
      <c r="F51" s="578"/>
      <c r="G51" s="578"/>
      <c r="H51" s="1279" t="str">
        <f>IF(ISNUMBER(H20), H20, "")</f>
        <v/>
      </c>
      <c r="I51" s="1351"/>
      <c r="J51" s="1349"/>
      <c r="K51" s="1486" t="str">
        <f t="shared" ref="K51:L51" si="28">IF(I51&lt;=I20, "Pass", "Fail")</f>
        <v>Pass</v>
      </c>
      <c r="L51" s="1486" t="str">
        <f t="shared" si="28"/>
        <v>Pass</v>
      </c>
      <c r="M51" s="1220" t="str">
        <f>IF(ISNUMBER(H51),H51,"")</f>
        <v/>
      </c>
      <c r="N51" s="42" t="str">
        <f>IF(ISNUMBER(I51),I51,"")</f>
        <v/>
      </c>
      <c r="O51" s="42" t="str">
        <f>IF(ISNUMBER(J51),J51,"")</f>
        <v/>
      </c>
      <c r="P51" s="1253"/>
      <c r="Q51" s="1253"/>
      <c r="R51" s="1467"/>
      <c r="S51" s="2046"/>
      <c r="T51" s="1435"/>
      <c r="U51" s="1254"/>
      <c r="V51" s="578"/>
      <c r="W51" s="578"/>
      <c r="X51" s="579"/>
      <c r="Y51" s="578"/>
      <c r="Z51" s="579"/>
      <c r="AA51" s="1319"/>
    </row>
    <row r="52" spans="1:27" ht="15" customHeight="1" x14ac:dyDescent="0.25">
      <c r="A52" s="1213"/>
      <c r="B52" s="1323" t="s">
        <v>438</v>
      </c>
      <c r="C52" s="1497"/>
      <c r="D52" s="578"/>
      <c r="E52" s="578"/>
      <c r="F52" s="578"/>
      <c r="G52" s="578"/>
      <c r="H52" s="1279" t="str">
        <f>IF(ISNUMBER(H21), H21, "")</f>
        <v/>
      </c>
      <c r="I52" s="1351"/>
      <c r="J52" s="1349"/>
      <c r="K52" s="1486" t="str">
        <f t="shared" ref="K52:L52" si="29">IF(I52&lt;=I21, "Pass", "Fail")</f>
        <v>Pass</v>
      </c>
      <c r="L52" s="1486" t="str">
        <f t="shared" si="29"/>
        <v>Pass</v>
      </c>
      <c r="M52" s="1220" t="str">
        <f t="shared" si="22"/>
        <v/>
      </c>
      <c r="N52" s="42" t="str">
        <f t="shared" si="23"/>
        <v/>
      </c>
      <c r="O52" s="42" t="str">
        <f t="shared" si="24"/>
        <v/>
      </c>
      <c r="P52" s="1253"/>
      <c r="Q52" s="1253"/>
      <c r="R52" s="1467"/>
      <c r="S52" s="2046"/>
      <c r="T52" s="1435"/>
      <c r="U52" s="1254"/>
      <c r="V52" s="578"/>
      <c r="W52" s="578"/>
      <c r="X52" s="579"/>
      <c r="Y52" s="578"/>
      <c r="Z52" s="579"/>
      <c r="AA52" s="1319"/>
    </row>
    <row r="53" spans="1:27" ht="15" customHeight="1" x14ac:dyDescent="0.25">
      <c r="A53" s="1213"/>
      <c r="B53" s="1228" t="s">
        <v>893</v>
      </c>
      <c r="C53" s="1497"/>
      <c r="D53" s="578"/>
      <c r="E53" s="578"/>
      <c r="F53" s="578"/>
      <c r="G53" s="578"/>
      <c r="H53" s="1279" t="str">
        <f>IF(ISNUMBER(H22), H22, "")</f>
        <v/>
      </c>
      <c r="I53" s="1351"/>
      <c r="J53" s="1349"/>
      <c r="K53" s="1486" t="str">
        <f t="shared" ref="K53:L53" si="30">IF(I53&lt;=I22, "Pass", "Fail")</f>
        <v>Pass</v>
      </c>
      <c r="L53" s="1486" t="str">
        <f t="shared" si="30"/>
        <v>Pass</v>
      </c>
      <c r="M53" s="1220" t="str">
        <f>IF(ISNUMBER(H53),H53,"")</f>
        <v/>
      </c>
      <c r="N53" s="42" t="str">
        <f>IF(ISNUMBER(I53),I53,"")</f>
        <v/>
      </c>
      <c r="O53" s="42" t="str">
        <f>IF(ISNUMBER(J53),J53,"")</f>
        <v/>
      </c>
      <c r="P53" s="1253"/>
      <c r="Q53" s="1253"/>
      <c r="R53" s="1467"/>
      <c r="S53" s="2046"/>
      <c r="T53" s="1426"/>
      <c r="U53" s="1376"/>
      <c r="V53" s="578"/>
      <c r="W53" s="578"/>
      <c r="X53" s="579"/>
      <c r="Y53" s="578"/>
      <c r="Z53" s="579"/>
      <c r="AA53" s="1319"/>
    </row>
    <row r="54" spans="1:27" ht="15" customHeight="1" x14ac:dyDescent="0.25">
      <c r="A54" s="1213"/>
      <c r="B54" s="1322" t="s">
        <v>78</v>
      </c>
      <c r="C54" s="1497"/>
      <c r="D54" s="578"/>
      <c r="E54" s="578"/>
      <c r="F54" s="578"/>
      <c r="G54" s="578"/>
      <c r="H54" s="42" t="str">
        <f t="shared" ref="H54:O54" si="31">IF(AND(ISNUMBER(H55), ISNUMBER(H56)), SUM(H55:H56),"")</f>
        <v/>
      </c>
      <c r="I54" s="42" t="str">
        <f t="shared" si="31"/>
        <v/>
      </c>
      <c r="J54" s="15" t="str">
        <f t="shared" si="31"/>
        <v/>
      </c>
      <c r="K54" s="578"/>
      <c r="L54" s="578"/>
      <c r="M54" s="1220" t="str">
        <f t="shared" si="31"/>
        <v/>
      </c>
      <c r="N54" s="42" t="str">
        <f t="shared" si="31"/>
        <v/>
      </c>
      <c r="O54" s="42" t="str">
        <f t="shared" si="31"/>
        <v/>
      </c>
      <c r="P54" s="1253"/>
      <c r="Q54" s="1253"/>
      <c r="R54" s="1467"/>
      <c r="S54" s="2046"/>
      <c r="T54" s="1435" t="str">
        <f>IF(AND(ISNUMBER(T55), ISNUMBER(T56)), SUM(T55:T56),"")</f>
        <v/>
      </c>
      <c r="U54" s="1254" t="str">
        <f>IF(AND(ISNUMBER(U55), ISNUMBER(U56)), SUM(U55:U56),"")</f>
        <v/>
      </c>
      <c r="V54" s="578"/>
      <c r="W54" s="578"/>
      <c r="X54" s="579"/>
      <c r="Y54" s="578"/>
      <c r="Z54" s="579"/>
      <c r="AA54" s="1319"/>
    </row>
    <row r="55" spans="1:27" ht="15" customHeight="1" x14ac:dyDescent="0.25">
      <c r="A55" s="1213"/>
      <c r="B55" s="1323" t="s">
        <v>926</v>
      </c>
      <c r="C55" s="1497"/>
      <c r="D55" s="578"/>
      <c r="E55" s="578"/>
      <c r="F55" s="578"/>
      <c r="G55" s="578"/>
      <c r="H55" s="1279" t="str">
        <f>IF(ISNUMBER(H24), H24, "")</f>
        <v/>
      </c>
      <c r="I55" s="1351"/>
      <c r="J55" s="1349"/>
      <c r="K55" s="1486" t="str">
        <f t="shared" ref="K55:L55" si="32">IF(I55&lt;=I24, "Pass", "Fail")</f>
        <v>Pass</v>
      </c>
      <c r="L55" s="1486" t="str">
        <f t="shared" si="32"/>
        <v>Pass</v>
      </c>
      <c r="M55" s="1220" t="str">
        <f t="shared" ref="M55:M56" si="33">IF(ISNUMBER(H55),H55,"")</f>
        <v/>
      </c>
      <c r="N55" s="42" t="str">
        <f t="shared" ref="N55:N56" si="34">IF(ISNUMBER(I55),I55,"")</f>
        <v/>
      </c>
      <c r="O55" s="42" t="str">
        <f t="shared" ref="O55:O56" si="35">IF(ISNUMBER(J55),J55,"")</f>
        <v/>
      </c>
      <c r="P55" s="1253"/>
      <c r="Q55" s="1253"/>
      <c r="R55" s="1467"/>
      <c r="S55" s="2046"/>
      <c r="T55" s="1435"/>
      <c r="U55" s="1254"/>
      <c r="V55" s="578"/>
      <c r="W55" s="578"/>
      <c r="X55" s="579"/>
      <c r="Y55" s="578"/>
      <c r="Z55" s="579"/>
      <c r="AA55" s="1319"/>
    </row>
    <row r="56" spans="1:27" ht="15" customHeight="1" x14ac:dyDescent="0.25">
      <c r="A56" s="1213"/>
      <c r="B56" s="1323" t="s">
        <v>927</v>
      </c>
      <c r="C56" s="1497"/>
      <c r="D56" s="578"/>
      <c r="E56" s="578"/>
      <c r="F56" s="578"/>
      <c r="G56" s="578"/>
      <c r="H56" s="1279" t="str">
        <f>IF(ISNUMBER(H25), H25, "")</f>
        <v/>
      </c>
      <c r="I56" s="1351"/>
      <c r="J56" s="1349"/>
      <c r="K56" s="1486" t="str">
        <f t="shared" ref="K56:L56" si="36">IF(I56&lt;=I25, "Pass", "Fail")</f>
        <v>Pass</v>
      </c>
      <c r="L56" s="1486" t="str">
        <f t="shared" si="36"/>
        <v>Pass</v>
      </c>
      <c r="M56" s="1220" t="str">
        <f t="shared" si="33"/>
        <v/>
      </c>
      <c r="N56" s="42" t="str">
        <f t="shared" si="34"/>
        <v/>
      </c>
      <c r="O56" s="42" t="str">
        <f t="shared" si="35"/>
        <v/>
      </c>
      <c r="P56" s="1253"/>
      <c r="Q56" s="1253"/>
      <c r="R56" s="1467"/>
      <c r="S56" s="2046"/>
      <c r="T56" s="1435"/>
      <c r="U56" s="1254"/>
      <c r="V56" s="578"/>
      <c r="W56" s="578"/>
      <c r="X56" s="579"/>
      <c r="Y56" s="578"/>
      <c r="Z56" s="579"/>
      <c r="AA56" s="1319"/>
    </row>
    <row r="57" spans="1:27" ht="15" customHeight="1" x14ac:dyDescent="0.25">
      <c r="A57" s="1213"/>
      <c r="B57" s="1322" t="s">
        <v>454</v>
      </c>
      <c r="C57" s="1497"/>
      <c r="D57" s="578"/>
      <c r="E57" s="578"/>
      <c r="F57" s="578"/>
      <c r="G57" s="578"/>
      <c r="H57" s="578"/>
      <c r="I57" s="578"/>
      <c r="J57" s="579"/>
      <c r="K57" s="578"/>
      <c r="L57" s="578"/>
      <c r="M57" s="1497"/>
      <c r="N57" s="578"/>
      <c r="O57" s="578"/>
      <c r="P57" s="1253"/>
      <c r="Q57" s="1253"/>
      <c r="R57" s="1254"/>
      <c r="S57" s="2045"/>
      <c r="T57" s="1435"/>
      <c r="U57" s="1254"/>
      <c r="V57" s="1279" t="str">
        <f>IF(ISNUMBER(V26), V26, "")</f>
        <v/>
      </c>
      <c r="W57" s="1279" t="str">
        <f>IF(ISNUMBER(W26), W26, "")</f>
        <v/>
      </c>
      <c r="X57" s="1257" t="str">
        <f>IF(ISNUMBER(X26), X26, "")</f>
        <v/>
      </c>
      <c r="Y57" s="578"/>
      <c r="Z57" s="579"/>
      <c r="AA57" s="1319"/>
    </row>
    <row r="58" spans="1:27" ht="15" customHeight="1" x14ac:dyDescent="0.25">
      <c r="A58" s="1213"/>
      <c r="B58" s="1322" t="s">
        <v>455</v>
      </c>
      <c r="C58" s="1497"/>
      <c r="D58" s="578"/>
      <c r="E58" s="578"/>
      <c r="F58" s="578"/>
      <c r="G58" s="578"/>
      <c r="H58" s="578"/>
      <c r="I58" s="578"/>
      <c r="J58" s="579"/>
      <c r="K58" s="578"/>
      <c r="L58" s="578"/>
      <c r="M58" s="1497"/>
      <c r="N58" s="578"/>
      <c r="O58" s="578"/>
      <c r="P58" s="1253"/>
      <c r="Q58" s="1253"/>
      <c r="R58" s="1254"/>
      <c r="S58" s="2045"/>
      <c r="T58" s="1435"/>
      <c r="U58" s="1254"/>
      <c r="V58" s="578"/>
      <c r="W58" s="578"/>
      <c r="X58" s="579"/>
      <c r="Y58" s="578"/>
      <c r="Z58" s="579"/>
      <c r="AA58" s="1319"/>
    </row>
    <row r="59" spans="1:27" ht="15" customHeight="1" x14ac:dyDescent="0.25">
      <c r="A59" s="1213"/>
      <c r="B59" s="1322" t="s">
        <v>456</v>
      </c>
      <c r="C59" s="1497"/>
      <c r="D59" s="578"/>
      <c r="E59" s="578"/>
      <c r="F59" s="578"/>
      <c r="G59" s="578"/>
      <c r="H59" s="578"/>
      <c r="I59" s="578"/>
      <c r="J59" s="579"/>
      <c r="K59" s="578"/>
      <c r="L59" s="578"/>
      <c r="M59" s="1483" t="str">
        <f>IF(ISNUMBER(M28), M28, "")</f>
        <v/>
      </c>
      <c r="N59" s="1351"/>
      <c r="O59" s="1351"/>
      <c r="P59" s="1486" t="str">
        <f>IF(N59&lt;=N28, "Pass", "Fail")</f>
        <v>Pass</v>
      </c>
      <c r="Q59" s="1486" t="str">
        <f>IF(O59&lt;=O28, "Pass", "Fail")</f>
        <v>Pass</v>
      </c>
      <c r="R59" s="1467"/>
      <c r="S59" s="2046"/>
      <c r="T59" s="1435"/>
      <c r="U59" s="1254"/>
      <c r="V59" s="578"/>
      <c r="W59" s="578"/>
      <c r="X59" s="579"/>
      <c r="Y59" s="578"/>
      <c r="Z59" s="579"/>
      <c r="AA59" s="1319"/>
    </row>
    <row r="60" spans="1:27" ht="15" customHeight="1" x14ac:dyDescent="0.25">
      <c r="A60" s="1213"/>
      <c r="B60" s="1322" t="s">
        <v>1218</v>
      </c>
      <c r="C60" s="1483" t="str">
        <f t="shared" ref="C60:E61" si="37">IF(ISNUMBER(C29), C29, "")</f>
        <v/>
      </c>
      <c r="D60" s="1279" t="str">
        <f t="shared" si="37"/>
        <v/>
      </c>
      <c r="E60" s="1279" t="str">
        <f t="shared" si="37"/>
        <v/>
      </c>
      <c r="F60" s="578"/>
      <c r="G60" s="578"/>
      <c r="H60" s="1279" t="str">
        <f>IF(ISNUMBER(H29), H29, "")</f>
        <v/>
      </c>
      <c r="I60" s="1279" t="str">
        <f>IF(AND(ISNUMBER(I61), ISNUMBER(I62)),SUM(I61,I62), "")</f>
        <v/>
      </c>
      <c r="J60" s="1279" t="str">
        <f>IF(AND(ISNUMBER(J61), ISNUMBER(J62)),SUM(J61,J62), "")</f>
        <v/>
      </c>
      <c r="K60" s="1486" t="str">
        <f t="shared" ref="K60:L60" si="38">IF(I60&lt;=I29, "Pass", "Fail")</f>
        <v>Pass</v>
      </c>
      <c r="L60" s="1486" t="str">
        <f t="shared" si="38"/>
        <v>Pass</v>
      </c>
      <c r="M60" s="1220" t="str">
        <f t="shared" ref="M60:M61" si="39">IF(AND(ISNUMBER(C60),ISNUMBER(H60)),SUM(C60,H60),"")</f>
        <v/>
      </c>
      <c r="N60" s="42" t="str">
        <f t="shared" ref="N60:N61" si="40">IF(AND(ISNUMBER(D60),ISNUMBER(I60)),SUM(D60,I60),"")</f>
        <v/>
      </c>
      <c r="O60" s="42" t="str">
        <f t="shared" ref="O60:O61" si="41">IF(AND(ISNUMBER(E60),ISNUMBER(J60)),SUM(E60,J60),"")</f>
        <v/>
      </c>
      <c r="P60" s="1253"/>
      <c r="Q60" s="1253"/>
      <c r="R60" s="1467"/>
      <c r="S60" s="2046"/>
      <c r="T60" s="1435"/>
      <c r="U60" s="1254"/>
      <c r="V60" s="1279" t="str">
        <f>IF(ISNUMBER(V61), V61, "")</f>
        <v/>
      </c>
      <c r="W60" s="1279" t="str">
        <f t="shared" ref="W60:X60" si="42">IF(ISNUMBER(W61), W61, "")</f>
        <v/>
      </c>
      <c r="X60" s="1279" t="str">
        <f t="shared" si="42"/>
        <v/>
      </c>
      <c r="Y60" s="578"/>
      <c r="Z60" s="579"/>
      <c r="AA60" s="1319"/>
    </row>
    <row r="61" spans="1:27" ht="15" customHeight="1" x14ac:dyDescent="0.25">
      <c r="A61" s="1213"/>
      <c r="B61" s="1323" t="s">
        <v>1219</v>
      </c>
      <c r="C61" s="1483" t="str">
        <f t="shared" si="37"/>
        <v/>
      </c>
      <c r="D61" s="1279" t="str">
        <f t="shared" si="37"/>
        <v/>
      </c>
      <c r="E61" s="1279" t="str">
        <f t="shared" si="37"/>
        <v/>
      </c>
      <c r="F61" s="578"/>
      <c r="G61" s="578"/>
      <c r="H61" s="1279" t="str">
        <f>IF(ISNUMBER(H30), H30, "")</f>
        <v/>
      </c>
      <c r="I61" s="1351"/>
      <c r="J61" s="1349"/>
      <c r="K61" s="1486" t="str">
        <f t="shared" ref="K61:L61" si="43">IF(I61&lt;=I30, "Pass", "Fail")</f>
        <v>Pass</v>
      </c>
      <c r="L61" s="1486" t="str">
        <f t="shared" si="43"/>
        <v>Pass</v>
      </c>
      <c r="M61" s="1220" t="str">
        <f t="shared" si="39"/>
        <v/>
      </c>
      <c r="N61" s="42" t="str">
        <f t="shared" si="40"/>
        <v/>
      </c>
      <c r="O61" s="42" t="str">
        <f t="shared" si="41"/>
        <v/>
      </c>
      <c r="P61" s="1253"/>
      <c r="Q61" s="1253"/>
      <c r="R61" s="1467"/>
      <c r="S61" s="2046"/>
      <c r="T61" s="1435"/>
      <c r="U61" s="1254"/>
      <c r="V61" s="1279" t="str">
        <f>IF(ISNUMBER(V30), V30, "")</f>
        <v/>
      </c>
      <c r="W61" s="1279" t="str">
        <f>IF(ISNUMBER(W30), W30, "")</f>
        <v/>
      </c>
      <c r="X61" s="1257" t="str">
        <f>IF(ISNUMBER(X30), X30, "")</f>
        <v/>
      </c>
      <c r="Y61" s="578"/>
      <c r="Z61" s="579"/>
      <c r="AA61" s="1319"/>
    </row>
    <row r="62" spans="1:27" ht="15" customHeight="1" x14ac:dyDescent="0.25">
      <c r="A62" s="1213"/>
      <c r="B62" s="1324" t="s">
        <v>1220</v>
      </c>
      <c r="C62" s="1985"/>
      <c r="D62" s="1198"/>
      <c r="E62" s="1198"/>
      <c r="F62" s="1198"/>
      <c r="G62" s="1198"/>
      <c r="H62" s="1347" t="str">
        <f>IF(ISNUMBER(H31), H31, "")</f>
        <v/>
      </c>
      <c r="I62" s="1312"/>
      <c r="J62" s="713"/>
      <c r="K62" s="1487" t="str">
        <f t="shared" ref="K62:L62" si="44">IF(I62&lt;=I31, "Pass", "Fail")</f>
        <v>Pass</v>
      </c>
      <c r="L62" s="1487" t="str">
        <f t="shared" si="44"/>
        <v>Pass</v>
      </c>
      <c r="M62" s="1498" t="str">
        <f>IF(ISNUMBER(H62),H62,"")</f>
        <v/>
      </c>
      <c r="N62" s="279" t="str">
        <f>IF(ISNUMBER(I62),I62,"")</f>
        <v/>
      </c>
      <c r="O62" s="279" t="str">
        <f>IF(ISNUMBER(J62),J62,"")</f>
        <v/>
      </c>
      <c r="P62" s="1198"/>
      <c r="Q62" s="1198"/>
      <c r="R62" s="1468"/>
      <c r="S62" s="2047"/>
      <c r="T62" s="1969"/>
      <c r="U62" s="2"/>
      <c r="V62" s="1198"/>
      <c r="W62" s="1198"/>
      <c r="X62" s="1278"/>
      <c r="Y62" s="1198"/>
      <c r="Z62" s="1278"/>
      <c r="AA62" s="1319"/>
    </row>
    <row r="63" spans="1:27" ht="15" customHeight="1" x14ac:dyDescent="0.25">
      <c r="A63" s="1213"/>
      <c r="B63" s="1829" t="s">
        <v>85</v>
      </c>
      <c r="C63" s="1986" t="str">
        <f>IF(AND(ISNUMBER(C37),ISNUMBER(C41),ISNUMBER(C44),ISNUMBER(C46),ISNUMBER(C60)),SUM(C37,C41,C44,C46,C60),"")</f>
        <v/>
      </c>
      <c r="D63" s="1824" t="str">
        <f t="shared" ref="D63:E63" si="45">IF(AND(ISNUMBER(D37),ISNUMBER(D41),ISNUMBER(D44),ISNUMBER(D46),ISNUMBER(D60)),SUM(D37,D41,D44,D46,D60),"")</f>
        <v/>
      </c>
      <c r="E63" s="1824" t="str">
        <f t="shared" si="45"/>
        <v/>
      </c>
      <c r="F63" s="1827"/>
      <c r="G63" s="1826"/>
      <c r="H63" s="1824" t="str">
        <f>IF(AND(ISNUMBER(H37),ISNUMBER(H41),ISNUMBER(H44),ISNUMBER(H46),ISNUMBER(H48),ISNUMBER(H49),ISNUMBER(H54),ISNUMBER(H60)),SUM(H37,H41,H44,H46,H48,H49,H54,H60),"")</f>
        <v/>
      </c>
      <c r="I63" s="1824" t="str">
        <f t="shared" ref="I63:J63" si="46">IF(AND(ISNUMBER(I37),ISNUMBER(I41),ISNUMBER(I44),ISNUMBER(I46),ISNUMBER(I48),ISNUMBER(I49),ISNUMBER(I54),ISNUMBER(I60)),SUM(I37,I41,I44,I46,I48,I49,I54,I60),"")</f>
        <v/>
      </c>
      <c r="J63" s="1824" t="str">
        <f t="shared" si="46"/>
        <v/>
      </c>
      <c r="K63" s="1826"/>
      <c r="L63" s="1827"/>
      <c r="M63" s="1824" t="str">
        <f>IF(AND(ISNUMBER(M37),ISNUMBER(M41),ISNUMBER(M44),ISNUMBER(M46),ISNUMBER(M48),ISNUMBER(M49),ISNUMBER(M54),ISNUMBER(M59),ISNUMBER(M60)),SUM(M37,M41,M44,M46,M48,M49,M54,M59,M60),"")</f>
        <v/>
      </c>
      <c r="N63" s="1824" t="str">
        <f t="shared" ref="N63:O63" si="47">IF(AND(ISNUMBER(N37),ISNUMBER(N41),ISNUMBER(N44),ISNUMBER(N46),ISNUMBER(N48),ISNUMBER(N49),ISNUMBER(N54),ISNUMBER(N59),ISNUMBER(N60)),SUM(N37,N41,N44,N46,N48,N49,N54,N59,N60),"")</f>
        <v/>
      </c>
      <c r="O63" s="1824" t="str">
        <f t="shared" si="47"/>
        <v/>
      </c>
      <c r="P63" s="1826"/>
      <c r="Q63" s="1827"/>
      <c r="R63" s="1828"/>
      <c r="S63" s="2048"/>
      <c r="T63" s="2043"/>
      <c r="U63" s="1828"/>
      <c r="V63" s="1824" t="str">
        <f>IF(AND(ISNUMBER(V37),ISNUMBER(V41),ISNUMBER(V44),ISNUMBER(V45),ISNUMBER(V47),ISNUMBER(V57),ISNUMBER(V60)),SUM(V37,V41,V44,V45,V47,V57,V60),"")</f>
        <v/>
      </c>
      <c r="W63" s="1824" t="str">
        <f t="shared" ref="W63:X63" si="48">IF(AND(ISNUMBER(W37),ISNUMBER(W41),ISNUMBER(W44),ISNUMBER(W45),ISNUMBER(W47),ISNUMBER(W57),ISNUMBER(W60)),SUM(W37,W41,W44,W45,W47,W57,W60),"")</f>
        <v/>
      </c>
      <c r="X63" s="1824" t="str">
        <f t="shared" si="48"/>
        <v/>
      </c>
      <c r="Y63" s="1826"/>
      <c r="Z63" s="2087"/>
      <c r="AA63" s="1319"/>
    </row>
    <row r="64" spans="1:27" ht="15" customHeight="1" x14ac:dyDescent="0.25">
      <c r="A64" s="1449"/>
      <c r="B64" s="1370"/>
      <c r="C64" s="1370"/>
      <c r="D64" s="1370"/>
      <c r="E64" s="1370"/>
      <c r="F64" s="1370"/>
      <c r="G64" s="1370"/>
      <c r="H64" s="1370"/>
      <c r="I64" s="1370"/>
      <c r="J64" s="1370"/>
      <c r="K64" s="1370"/>
      <c r="L64" s="1370"/>
      <c r="M64" s="1370"/>
      <c r="N64" s="1370"/>
      <c r="O64" s="1370"/>
      <c r="P64" s="1370"/>
      <c r="Q64" s="1370"/>
      <c r="R64" s="1370"/>
      <c r="S64" s="1370"/>
      <c r="T64" s="1370"/>
      <c r="U64" s="1370"/>
      <c r="V64" s="1370"/>
      <c r="W64" s="1370"/>
      <c r="X64" s="1370"/>
      <c r="Y64" s="1370"/>
      <c r="Z64" s="1370"/>
      <c r="AA64" s="1232"/>
    </row>
    <row r="65" spans="1:29" s="1292" customFormat="1" ht="45" customHeight="1" x14ac:dyDescent="0.35">
      <c r="A65" s="612" t="s">
        <v>980</v>
      </c>
      <c r="B65" s="1327"/>
      <c r="C65" s="1318"/>
      <c r="D65" s="1318"/>
      <c r="E65" s="1318"/>
      <c r="F65" s="1318"/>
      <c r="G65" s="1318"/>
      <c r="H65" s="1318"/>
      <c r="I65" s="1318"/>
      <c r="J65" s="1318"/>
      <c r="K65" s="1318"/>
      <c r="L65" s="1318"/>
      <c r="M65" s="1318"/>
      <c r="N65" s="1318"/>
      <c r="O65" s="1318"/>
      <c r="P65" s="1318"/>
      <c r="Q65" s="1318"/>
      <c r="R65" s="1318"/>
      <c r="S65" s="1318"/>
      <c r="T65" s="1318"/>
      <c r="U65" s="1318"/>
      <c r="V65" s="1318"/>
      <c r="W65" s="1318"/>
      <c r="X65" s="1318"/>
      <c r="Y65" s="1318"/>
      <c r="Z65" s="1318"/>
      <c r="AA65" s="1326"/>
      <c r="AB65" s="1318"/>
      <c r="AC65" s="1326"/>
    </row>
    <row r="66" spans="1:29" ht="90" customHeight="1" x14ac:dyDescent="0.25">
      <c r="A66" s="1213"/>
      <c r="B66" s="1293"/>
      <c r="C66" s="2289" t="s">
        <v>443</v>
      </c>
      <c r="D66" s="2289"/>
      <c r="E66" s="2289"/>
      <c r="F66" s="2289"/>
      <c r="G66" s="2276"/>
      <c r="H66" s="2271" t="s">
        <v>444</v>
      </c>
      <c r="I66" s="2272"/>
      <c r="J66" s="2272"/>
      <c r="K66" s="2272"/>
      <c r="L66" s="2273"/>
      <c r="M66" s="2130" t="s">
        <v>433</v>
      </c>
      <c r="N66" s="2131"/>
      <c r="O66" s="2131"/>
      <c r="P66" s="2131"/>
      <c r="Q66" s="2205"/>
      <c r="R66" s="2295" t="s">
        <v>860</v>
      </c>
      <c r="S66" s="2296"/>
      <c r="T66" s="2297" t="s">
        <v>1241</v>
      </c>
      <c r="U66" s="2278"/>
      <c r="V66" s="2293" t="s">
        <v>861</v>
      </c>
      <c r="W66" s="2294"/>
      <c r="X66" s="2294"/>
      <c r="Y66" s="2294"/>
      <c r="Z66" s="2294"/>
      <c r="AA66" s="1319"/>
    </row>
    <row r="67" spans="1:29" ht="45" customHeight="1" x14ac:dyDescent="0.25">
      <c r="A67" s="1213"/>
      <c r="B67" s="1460"/>
      <c r="C67" s="1955" t="s">
        <v>1209</v>
      </c>
      <c r="D67" s="1870" t="s">
        <v>27</v>
      </c>
      <c r="E67" s="1870" t="s">
        <v>440</v>
      </c>
      <c r="F67" s="1496" t="s">
        <v>988</v>
      </c>
      <c r="G67" s="1496" t="s">
        <v>989</v>
      </c>
      <c r="H67" s="1865" t="s">
        <v>1209</v>
      </c>
      <c r="I67" s="1870" t="s">
        <v>27</v>
      </c>
      <c r="J67" s="1870" t="s">
        <v>440</v>
      </c>
      <c r="K67" s="1496" t="s">
        <v>988</v>
      </c>
      <c r="L67" s="1496" t="s">
        <v>989</v>
      </c>
      <c r="M67" s="1865" t="s">
        <v>1209</v>
      </c>
      <c r="N67" s="1870" t="s">
        <v>27</v>
      </c>
      <c r="O67" s="1870" t="s">
        <v>440</v>
      </c>
      <c r="P67" s="1496" t="s">
        <v>988</v>
      </c>
      <c r="Q67" s="1496" t="s">
        <v>989</v>
      </c>
      <c r="R67" s="2037" t="s">
        <v>978</v>
      </c>
      <c r="S67" s="1339" t="s">
        <v>27</v>
      </c>
      <c r="T67" s="2036" t="s">
        <v>978</v>
      </c>
      <c r="U67" s="1870" t="s">
        <v>27</v>
      </c>
      <c r="V67" s="1865" t="s">
        <v>1209</v>
      </c>
      <c r="W67" s="1870" t="s">
        <v>27</v>
      </c>
      <c r="X67" s="1870" t="s">
        <v>440</v>
      </c>
      <c r="Y67" s="1496" t="s">
        <v>988</v>
      </c>
      <c r="Z67" s="1499" t="s">
        <v>989</v>
      </c>
      <c r="AA67" s="1319"/>
    </row>
    <row r="68" spans="1:29" ht="15" customHeight="1" x14ac:dyDescent="0.25">
      <c r="A68" s="1213"/>
      <c r="B68" s="1223" t="s">
        <v>939</v>
      </c>
      <c r="C68" s="1427" t="str">
        <f>IF(AND(ISNUMBER(C70),ISNUMBER(C71)), SUM(C70:C71),"")</f>
        <v/>
      </c>
      <c r="D68" s="1279" t="str">
        <f>IF(AND(ISNUMBER(D70),ISNUMBER(D71)), SUM(D70:D71),"")</f>
        <v/>
      </c>
      <c r="E68" s="1280" t="str">
        <f>IF(AND(ISNUMBER(E70),ISNUMBER(E71)), SUM(E70:E71),"")</f>
        <v/>
      </c>
      <c r="F68" s="578"/>
      <c r="G68" s="578"/>
      <c r="H68" s="1280" t="str">
        <f>IF(ISNUMBER(H71), H71,"")</f>
        <v/>
      </c>
      <c r="I68" s="1279" t="str">
        <f>IF(ISNUMBER(I71), I71,"")</f>
        <v/>
      </c>
      <c r="J68" s="1280" t="str">
        <f>IF(ISNUMBER(J71), J71,"")</f>
        <v/>
      </c>
      <c r="K68" s="578"/>
      <c r="L68" s="578"/>
      <c r="M68" s="1280" t="str">
        <f>IF(AND(ISNUMBER(M70),ISNUMBER(M71)), SUM(M70:M71),"")</f>
        <v/>
      </c>
      <c r="N68" s="1279" t="str">
        <f>IF(AND(ISNUMBER(N70),ISNUMBER(N71)), SUM(N70:N71),"")</f>
        <v/>
      </c>
      <c r="O68" s="1280" t="str">
        <f>IF(AND(ISNUMBER(O70),ISNUMBER(O71)), SUM(O70:O71),"")</f>
        <v/>
      </c>
      <c r="P68" s="578"/>
      <c r="Q68" s="578"/>
      <c r="R68" s="1462"/>
      <c r="S68" s="2054"/>
      <c r="T68" s="2049"/>
      <c r="U68" s="1462"/>
      <c r="V68" s="1280" t="str">
        <f>IF(AND(ISNUMBER(V69), ISNUMBER(V70),ISNUMBER(V71)), SUM(V69:V71),"")</f>
        <v/>
      </c>
      <c r="W68" s="1279" t="str">
        <f>IF(AND(ISNUMBER(W69), ISNUMBER(W70),ISNUMBER(W71)), SUM(W69:W71),"")</f>
        <v/>
      </c>
      <c r="X68" s="1342" t="str">
        <f>IF(AND(ISNUMBER(X69), ISNUMBER(X70),ISNUMBER(X71)), SUM(X69:X71),"")</f>
        <v/>
      </c>
      <c r="Y68" s="578"/>
      <c r="Z68" s="579"/>
      <c r="AA68" s="1319"/>
    </row>
    <row r="69" spans="1:29" ht="15" customHeight="1" x14ac:dyDescent="0.25">
      <c r="A69" s="1213"/>
      <c r="B69" s="1323" t="s">
        <v>1373</v>
      </c>
      <c r="C69" s="1497"/>
      <c r="D69" s="578"/>
      <c r="E69" s="578"/>
      <c r="F69" s="578"/>
      <c r="G69" s="578"/>
      <c r="H69" s="578"/>
      <c r="I69" s="578"/>
      <c r="J69" s="578"/>
      <c r="K69" s="578"/>
      <c r="L69" s="578"/>
      <c r="M69" s="578"/>
      <c r="N69" s="578"/>
      <c r="O69" s="578"/>
      <c r="P69" s="578"/>
      <c r="Q69" s="578"/>
      <c r="R69" s="1463"/>
      <c r="S69" s="2055"/>
      <c r="T69" s="2050"/>
      <c r="U69" s="1463"/>
      <c r="V69" s="1279" t="str">
        <f>IF(ISNUMBER(V7), V7, "")</f>
        <v/>
      </c>
      <c r="W69" s="1351"/>
      <c r="X69" s="1349"/>
      <c r="Y69" s="1486" t="str">
        <f>IF(W69&gt;=W7, "Pass", "Fail")</f>
        <v>Pass</v>
      </c>
      <c r="Z69" s="1491" t="str">
        <f t="shared" ref="Z69:Z73" si="49">IF(X69&gt;=X7, "Pass", "Fail")</f>
        <v>Pass</v>
      </c>
      <c r="AA69" s="1319"/>
    </row>
    <row r="70" spans="1:29" ht="15" customHeight="1" x14ac:dyDescent="0.25">
      <c r="A70" s="1213"/>
      <c r="B70" s="1424" t="s">
        <v>1374</v>
      </c>
      <c r="C70" s="1483" t="str">
        <f>IF(ISNUMBER(C8), C8, "")</f>
        <v/>
      </c>
      <c r="D70" s="1351"/>
      <c r="E70" s="1351"/>
      <c r="F70" s="1486" t="str">
        <f t="shared" ref="F70:G71" si="50">IF(D70&gt;=D8, "Pass", "Fail")</f>
        <v>Pass</v>
      </c>
      <c r="G70" s="1486" t="str">
        <f t="shared" si="50"/>
        <v>Pass</v>
      </c>
      <c r="H70" s="578"/>
      <c r="I70" s="578"/>
      <c r="J70" s="578"/>
      <c r="K70" s="578"/>
      <c r="L70" s="578"/>
      <c r="M70" s="42" t="str">
        <f>IF(ISNUMBER(C70),C70,"")</f>
        <v/>
      </c>
      <c r="N70" s="42" t="str">
        <f>IF(ISNUMBER(D70),D70,"")</f>
        <v/>
      </c>
      <c r="O70" s="42" t="str">
        <f>IF(ISNUMBER(E70),E70,"")</f>
        <v/>
      </c>
      <c r="P70" s="578"/>
      <c r="Q70" s="578"/>
      <c r="R70" s="578"/>
      <c r="S70" s="2039"/>
      <c r="T70" s="2050"/>
      <c r="U70" s="1463"/>
      <c r="V70" s="1279" t="str">
        <f>IF(ISNUMBER(V8), V8, "")</f>
        <v/>
      </c>
      <c r="W70" s="1351"/>
      <c r="X70" s="1349"/>
      <c r="Y70" s="1486" t="str">
        <f t="shared" ref="Y70:Y73" si="51">IF(W70&gt;=W8, "Pass", "Fail")</f>
        <v>Pass</v>
      </c>
      <c r="Z70" s="1491" t="str">
        <f t="shared" si="49"/>
        <v>Pass</v>
      </c>
      <c r="AA70" s="1319"/>
    </row>
    <row r="71" spans="1:29" ht="15" customHeight="1" x14ac:dyDescent="0.25">
      <c r="A71" s="1213"/>
      <c r="B71" s="1424" t="s">
        <v>1375</v>
      </c>
      <c r="C71" s="1483" t="str">
        <f>IF(ISNUMBER(C9), C9, "")</f>
        <v/>
      </c>
      <c r="D71" s="1351"/>
      <c r="E71" s="1351"/>
      <c r="F71" s="1486" t="str">
        <f t="shared" si="50"/>
        <v>Pass</v>
      </c>
      <c r="G71" s="1486" t="str">
        <f t="shared" si="50"/>
        <v>Pass</v>
      </c>
      <c r="H71" s="1279" t="str">
        <f>IF(ISNUMBER(H9), H9, "")</f>
        <v/>
      </c>
      <c r="I71" s="1351"/>
      <c r="J71" s="1351"/>
      <c r="K71" s="1486" t="str">
        <f>IF(I71&gt;=I9, "Pass", "Fail")</f>
        <v>Pass</v>
      </c>
      <c r="L71" s="1486" t="str">
        <f>IF(J71&gt;=J9, "Pass", "Fail")</f>
        <v>Pass</v>
      </c>
      <c r="M71" s="42" t="str">
        <f t="shared" ref="M71" si="52">IF(AND(ISNUMBER(C71),ISNUMBER(H71)),SUM(C71,H71),"")</f>
        <v/>
      </c>
      <c r="N71" s="42" t="str">
        <f t="shared" ref="N71" si="53">IF(AND(ISNUMBER(D71),ISNUMBER(I71)),SUM(D71,I71),"")</f>
        <v/>
      </c>
      <c r="O71" s="42" t="str">
        <f t="shared" ref="O71" si="54">IF(AND(ISNUMBER(E71),ISNUMBER(J71)),SUM(E71,J71),"")</f>
        <v/>
      </c>
      <c r="P71" s="578"/>
      <c r="Q71" s="578"/>
      <c r="R71" s="578"/>
      <c r="S71" s="2039"/>
      <c r="T71" s="2050"/>
      <c r="U71" s="1463"/>
      <c r="V71" s="1279" t="str">
        <f>IF(ISNUMBER(V9), V9, "")</f>
        <v/>
      </c>
      <c r="W71" s="1351"/>
      <c r="X71" s="1349"/>
      <c r="Y71" s="1486" t="str">
        <f t="shared" si="51"/>
        <v>Pass</v>
      </c>
      <c r="Z71" s="1491" t="str">
        <f t="shared" si="49"/>
        <v>Pass</v>
      </c>
      <c r="AA71" s="1319"/>
    </row>
    <row r="72" spans="1:29" ht="15" customHeight="1" x14ac:dyDescent="0.25">
      <c r="A72" s="1213"/>
      <c r="B72" s="1321" t="s">
        <v>457</v>
      </c>
      <c r="C72" s="1497"/>
      <c r="D72" s="578"/>
      <c r="E72" s="578"/>
      <c r="F72" s="578"/>
      <c r="G72" s="578"/>
      <c r="H72" s="578"/>
      <c r="I72" s="578"/>
      <c r="J72" s="579"/>
      <c r="K72" s="1211"/>
      <c r="L72" s="1211"/>
      <c r="M72" s="1220" t="str">
        <f>IF(ISNUMBER(M74),M74,"")</f>
        <v/>
      </c>
      <c r="N72" s="42" t="str">
        <f t="shared" ref="N72:O72" si="55">IF(ISNUMBER(N74),N74,"")</f>
        <v/>
      </c>
      <c r="O72" s="42" t="str">
        <f t="shared" si="55"/>
        <v/>
      </c>
      <c r="P72" s="578"/>
      <c r="Q72" s="578"/>
      <c r="R72" s="578"/>
      <c r="S72" s="2039"/>
      <c r="T72" s="2050"/>
      <c r="U72" s="1463"/>
      <c r="V72" s="1279" t="str">
        <f>IF(ISNUMBER(V10), V10, "")</f>
        <v/>
      </c>
      <c r="W72" s="1279" t="str">
        <f>IF(ISNUMBER(W73), W73, "")</f>
        <v/>
      </c>
      <c r="X72" s="1279" t="str">
        <f>IF(ISNUMBER(X73), X73, "")</f>
        <v/>
      </c>
      <c r="Y72" s="1486" t="str">
        <f t="shared" si="51"/>
        <v>Pass</v>
      </c>
      <c r="Z72" s="1491" t="str">
        <f t="shared" si="49"/>
        <v>Pass</v>
      </c>
      <c r="AA72" s="1319"/>
    </row>
    <row r="73" spans="1:29" ht="15" customHeight="1" x14ac:dyDescent="0.25">
      <c r="A73" s="1213"/>
      <c r="B73" s="1320" t="s">
        <v>1217</v>
      </c>
      <c r="C73" s="1497"/>
      <c r="D73" s="578"/>
      <c r="E73" s="578"/>
      <c r="F73" s="578"/>
      <c r="G73" s="578"/>
      <c r="H73" s="578"/>
      <c r="I73" s="578"/>
      <c r="J73" s="579"/>
      <c r="K73" s="1211"/>
      <c r="L73" s="1211"/>
      <c r="M73" s="578"/>
      <c r="N73" s="578"/>
      <c r="O73" s="578"/>
      <c r="P73" s="578"/>
      <c r="Q73" s="578"/>
      <c r="R73" s="578"/>
      <c r="S73" s="2039"/>
      <c r="T73" s="2050"/>
      <c r="U73" s="1463"/>
      <c r="V73" s="1279" t="str">
        <f>IF(ISNUMBER(V11), V11, "")</f>
        <v/>
      </c>
      <c r="W73" s="1351"/>
      <c r="X73" s="1349"/>
      <c r="Y73" s="1486" t="str">
        <f t="shared" si="51"/>
        <v>Pass</v>
      </c>
      <c r="Z73" s="1491" t="str">
        <f t="shared" si="49"/>
        <v>Pass</v>
      </c>
      <c r="AA73" s="1319"/>
    </row>
    <row r="74" spans="1:29" ht="15" customHeight="1" x14ac:dyDescent="0.25">
      <c r="A74" s="1213"/>
      <c r="B74" s="1320" t="s">
        <v>1247</v>
      </c>
      <c r="C74" s="1497"/>
      <c r="D74" s="578"/>
      <c r="E74" s="578"/>
      <c r="F74" s="578"/>
      <c r="G74" s="578"/>
      <c r="H74" s="578"/>
      <c r="I74" s="578"/>
      <c r="J74" s="579"/>
      <c r="K74" s="578"/>
      <c r="L74" s="578"/>
      <c r="M74" s="1279" t="str">
        <f>IF(ISNUMBER(M12), M12, "")</f>
        <v/>
      </c>
      <c r="N74" s="1351"/>
      <c r="O74" s="1351"/>
      <c r="P74" s="1486" t="str">
        <f>IF(N74&gt;=N12, "Pass", "Fail")</f>
        <v>Pass</v>
      </c>
      <c r="Q74" s="1486" t="str">
        <f>IF(O74&gt;=O12, "Pass", "Fail")</f>
        <v>Pass</v>
      </c>
      <c r="R74" s="578"/>
      <c r="S74" s="2039"/>
      <c r="T74" s="2050"/>
      <c r="U74" s="1463"/>
      <c r="V74" s="578"/>
      <c r="W74" s="578"/>
      <c r="X74" s="579"/>
      <c r="Y74" s="578"/>
      <c r="Z74" s="579"/>
      <c r="AA74" s="1319"/>
    </row>
    <row r="75" spans="1:29" ht="15" customHeight="1" x14ac:dyDescent="0.25">
      <c r="A75" s="1213"/>
      <c r="B75" s="1321" t="s">
        <v>452</v>
      </c>
      <c r="C75" s="1483" t="str">
        <f>IF(ISNUMBER(C13), C13, "")</f>
        <v/>
      </c>
      <c r="D75" s="1351"/>
      <c r="E75" s="1351"/>
      <c r="F75" s="1486" t="str">
        <f>IF(D75&gt;=D13, "Pass", "Fail")</f>
        <v>Pass</v>
      </c>
      <c r="G75" s="1486" t="str">
        <f>IF(E75&gt;=E13, "Pass", "Fail")</f>
        <v>Pass</v>
      </c>
      <c r="H75" s="1279" t="str">
        <f>IF(ISNUMBER(H13), H13, "")</f>
        <v/>
      </c>
      <c r="I75" s="1351"/>
      <c r="J75" s="1351"/>
      <c r="K75" s="1486" t="str">
        <f>IF(I75&gt;=I13, "Pass", "Fail")</f>
        <v>Pass</v>
      </c>
      <c r="L75" s="1486" t="str">
        <f>IF(J75&gt;=J13, "Pass", "Fail")</f>
        <v>Pass</v>
      </c>
      <c r="M75" s="42" t="str">
        <f t="shared" ref="M75:M77" si="56">IF(AND(ISNUMBER(C75),ISNUMBER(H75)),SUM(C75,H75),"")</f>
        <v/>
      </c>
      <c r="N75" s="42" t="str">
        <f t="shared" ref="N75:N77" si="57">IF(AND(ISNUMBER(D75),ISNUMBER(I75)),SUM(D75,I75),"")</f>
        <v/>
      </c>
      <c r="O75" s="42" t="str">
        <f t="shared" ref="O75:O77" si="58">IF(AND(ISNUMBER(E75),ISNUMBER(J75)),SUM(E75,J75),"")</f>
        <v/>
      </c>
      <c r="P75" s="578"/>
      <c r="Q75" s="578"/>
      <c r="R75" s="578"/>
      <c r="S75" s="2039"/>
      <c r="T75" s="2050"/>
      <c r="U75" s="1463"/>
      <c r="V75" s="1279" t="str">
        <f>IF(ISNUMBER(V13), V13, "")</f>
        <v/>
      </c>
      <c r="W75" s="1351"/>
      <c r="X75" s="1349"/>
      <c r="Y75" s="1486" t="str">
        <f>IF(W75&gt;=W13, "Pass", "Fail")</f>
        <v>Pass</v>
      </c>
      <c r="Z75" s="1491" t="str">
        <f>IF(X75&gt;=X13, "Pass", "Fail")</f>
        <v>Pass</v>
      </c>
      <c r="AA75" s="1319"/>
    </row>
    <row r="76" spans="1:29" ht="15" customHeight="1" x14ac:dyDescent="0.25">
      <c r="A76" s="1213"/>
      <c r="B76" s="1321" t="s">
        <v>831</v>
      </c>
      <c r="C76" s="1435"/>
      <c r="D76" s="1254"/>
      <c r="E76" s="1254"/>
      <c r="F76" s="1254"/>
      <c r="G76" s="1254"/>
      <c r="H76" s="1254"/>
      <c r="I76" s="1254"/>
      <c r="J76" s="1254"/>
      <c r="K76" s="1254"/>
      <c r="L76" s="1254"/>
      <c r="M76" s="578"/>
      <c r="N76" s="578"/>
      <c r="O76" s="578"/>
      <c r="P76" s="1254"/>
      <c r="Q76" s="1254"/>
      <c r="R76" s="1463"/>
      <c r="S76" s="2055"/>
      <c r="T76" s="2050"/>
      <c r="U76" s="1463"/>
      <c r="V76" s="1279" t="str">
        <f>IF(ISNUMBER(V14), V14, "")</f>
        <v/>
      </c>
      <c r="W76" s="1351"/>
      <c r="X76" s="1349"/>
      <c r="Y76" s="1486" t="str">
        <f>IF(W76&gt;=W14, "Pass", "Fail")</f>
        <v>Pass</v>
      </c>
      <c r="Z76" s="1491" t="str">
        <f>IF(X76&gt;=X14, "Pass", "Fail")</f>
        <v>Pass</v>
      </c>
      <c r="AA76" s="1319"/>
    </row>
    <row r="77" spans="1:29" ht="15" customHeight="1" x14ac:dyDescent="0.25">
      <c r="A77" s="1213"/>
      <c r="B77" s="1321" t="s">
        <v>436</v>
      </c>
      <c r="C77" s="1483" t="str">
        <f>IF(ISNUMBER(C15), C15, "")</f>
        <v/>
      </c>
      <c r="D77" s="1279" t="str">
        <f>IF(ISNUMBER(D15), D15, "")</f>
        <v/>
      </c>
      <c r="E77" s="1279" t="str">
        <f>IF(ISNUMBER(E15), E15, "")</f>
        <v/>
      </c>
      <c r="F77" s="1254"/>
      <c r="G77" s="1254"/>
      <c r="H77" s="1279" t="str">
        <f>IF(ISNUMBER(H15), H15, "")</f>
        <v/>
      </c>
      <c r="I77" s="1279" t="str">
        <f>IF(ISNUMBER(I15), I15, "")</f>
        <v/>
      </c>
      <c r="J77" s="1279" t="str">
        <f>IF(ISNUMBER(J15), J15, "")</f>
        <v/>
      </c>
      <c r="K77" s="1254"/>
      <c r="L77" s="1254"/>
      <c r="M77" s="42" t="str">
        <f t="shared" si="56"/>
        <v/>
      </c>
      <c r="N77" s="42" t="str">
        <f t="shared" si="57"/>
        <v/>
      </c>
      <c r="O77" s="42" t="str">
        <f t="shared" si="58"/>
        <v/>
      </c>
      <c r="P77" s="578"/>
      <c r="Q77" s="578"/>
      <c r="R77" s="578"/>
      <c r="S77" s="2039"/>
      <c r="T77" s="2050"/>
      <c r="U77" s="1463"/>
      <c r="V77" s="1463"/>
      <c r="W77" s="1463"/>
      <c r="X77" s="1463"/>
      <c r="Y77" s="1463"/>
      <c r="Z77" s="1820"/>
      <c r="AA77" s="1319"/>
    </row>
    <row r="78" spans="1:29" ht="15" customHeight="1" x14ac:dyDescent="0.25">
      <c r="A78" s="1213"/>
      <c r="B78" s="1321" t="s">
        <v>79</v>
      </c>
      <c r="C78" s="1497"/>
      <c r="D78" s="578"/>
      <c r="E78" s="578"/>
      <c r="F78" s="578"/>
      <c r="G78" s="578"/>
      <c r="H78" s="578"/>
      <c r="I78" s="578"/>
      <c r="J78" s="578"/>
      <c r="K78" s="578"/>
      <c r="L78" s="578"/>
      <c r="M78" s="578"/>
      <c r="N78" s="578"/>
      <c r="O78" s="578"/>
      <c r="P78" s="578"/>
      <c r="Q78" s="578"/>
      <c r="R78" s="1463"/>
      <c r="S78" s="2055"/>
      <c r="T78" s="2050"/>
      <c r="U78" s="1463"/>
      <c r="V78" s="1279" t="str">
        <f>IF(ISNUMBER(V16), V16, "")</f>
        <v/>
      </c>
      <c r="W78" s="1351"/>
      <c r="X78" s="1349"/>
      <c r="Y78" s="1486" t="str">
        <f>IF(W78&gt;=W16, "Pass", "Fail")</f>
        <v>Pass</v>
      </c>
      <c r="Z78" s="1491" t="str">
        <f>IF(X78&gt;=X16, "Pass", "Fail")</f>
        <v>Pass</v>
      </c>
      <c r="AA78" s="1319"/>
    </row>
    <row r="79" spans="1:29" ht="15" customHeight="1" x14ac:dyDescent="0.25">
      <c r="A79" s="1213"/>
      <c r="B79" s="1322" t="s">
        <v>453</v>
      </c>
      <c r="C79" s="1497"/>
      <c r="D79" s="578"/>
      <c r="E79" s="578"/>
      <c r="F79" s="578"/>
      <c r="G79" s="578"/>
      <c r="H79" s="1279" t="str">
        <f>IF(ISNUMBER(H17), H17, "")</f>
        <v/>
      </c>
      <c r="I79" s="1351"/>
      <c r="J79" s="1351"/>
      <c r="K79" s="1486" t="str">
        <f>IF(I79&gt;=I17, "Pass", "Fail")</f>
        <v>Pass</v>
      </c>
      <c r="L79" s="1486" t="str">
        <f>IF(J79&gt;=J17, "Pass", "Fail")</f>
        <v>Pass</v>
      </c>
      <c r="M79" s="42" t="str">
        <f t="shared" ref="M79:M83" si="59">IF(ISNUMBER(H79),H79,"")</f>
        <v/>
      </c>
      <c r="N79" s="42" t="str">
        <f t="shared" ref="N79:N83" si="60">IF(ISNUMBER(I79),I79,"")</f>
        <v/>
      </c>
      <c r="O79" s="42" t="str">
        <f t="shared" ref="O79:O83" si="61">IF(ISNUMBER(J79),J79,"")</f>
        <v/>
      </c>
      <c r="P79" s="578"/>
      <c r="Q79" s="578"/>
      <c r="R79" s="578"/>
      <c r="S79" s="2039"/>
      <c r="T79" s="2051"/>
      <c r="U79" s="1464"/>
      <c r="V79" s="578"/>
      <c r="W79" s="578"/>
      <c r="X79" s="579"/>
      <c r="Y79" s="578"/>
      <c r="Z79" s="579"/>
      <c r="AA79" s="1319"/>
    </row>
    <row r="80" spans="1:29" ht="15" customHeight="1" x14ac:dyDescent="0.25">
      <c r="A80" s="1213"/>
      <c r="B80" s="1322" t="s">
        <v>439</v>
      </c>
      <c r="C80" s="1497"/>
      <c r="D80" s="578"/>
      <c r="E80" s="578"/>
      <c r="F80" s="578"/>
      <c r="G80" s="578"/>
      <c r="H80" s="42" t="str">
        <f>IF(AND(ISNUMBER(H81), ISNUMBER(H83)), SUM(H81,H83),"")</f>
        <v/>
      </c>
      <c r="I80" s="42" t="str">
        <f t="shared" ref="I80" si="62">IF(AND(ISNUMBER(I81), ISNUMBER(I83)), SUM(I81,I83),"")</f>
        <v/>
      </c>
      <c r="J80" s="42" t="str">
        <f t="shared" ref="J80" si="63">IF(AND(ISNUMBER(J81), ISNUMBER(J83)), SUM(J81,J83),"")</f>
        <v/>
      </c>
      <c r="K80" s="578"/>
      <c r="L80" s="578"/>
      <c r="M80" s="42" t="str">
        <f t="shared" si="59"/>
        <v/>
      </c>
      <c r="N80" s="42" t="str">
        <f t="shared" si="60"/>
        <v/>
      </c>
      <c r="O80" s="42" t="str">
        <f t="shared" si="61"/>
        <v/>
      </c>
      <c r="P80" s="578"/>
      <c r="Q80" s="578"/>
      <c r="R80" s="578"/>
      <c r="S80" s="2039"/>
      <c r="T80" s="2052" t="str">
        <f>IF(AND(ISNUMBER(T81), ISNUMBER(T83)), SUM(T81:T83),"")</f>
        <v/>
      </c>
      <c r="U80" s="1465" t="str">
        <f>IF(AND(ISNUMBER(U81), ISNUMBER(U83)), SUM(U81:U83),"")</f>
        <v/>
      </c>
      <c r="V80" s="578"/>
      <c r="W80" s="578"/>
      <c r="X80" s="579"/>
      <c r="Y80" s="578"/>
      <c r="Z80" s="579"/>
      <c r="AA80" s="1319"/>
    </row>
    <row r="81" spans="1:29" ht="15" customHeight="1" x14ac:dyDescent="0.25">
      <c r="A81" s="1213"/>
      <c r="B81" s="1323" t="s">
        <v>437</v>
      </c>
      <c r="C81" s="1497"/>
      <c r="D81" s="578"/>
      <c r="E81" s="578"/>
      <c r="F81" s="578"/>
      <c r="G81" s="578"/>
      <c r="H81" s="1279" t="str">
        <f>IF(ISNUMBER(H19), H19, "")</f>
        <v/>
      </c>
      <c r="I81" s="1351"/>
      <c r="J81" s="1351"/>
      <c r="K81" s="1486" t="str">
        <f t="shared" ref="K81:L84" si="64">IF(I81&gt;=I19, "Pass", "Fail")</f>
        <v>Pass</v>
      </c>
      <c r="L81" s="1486" t="str">
        <f t="shared" si="64"/>
        <v>Pass</v>
      </c>
      <c r="M81" s="42" t="str">
        <f t="shared" si="59"/>
        <v/>
      </c>
      <c r="N81" s="42" t="str">
        <f t="shared" si="60"/>
        <v/>
      </c>
      <c r="O81" s="42" t="str">
        <f t="shared" si="61"/>
        <v/>
      </c>
      <c r="P81" s="578"/>
      <c r="Q81" s="578"/>
      <c r="R81" s="578"/>
      <c r="S81" s="2039"/>
      <c r="T81" s="2050"/>
      <c r="U81" s="1463"/>
      <c r="V81" s="578"/>
      <c r="W81" s="578"/>
      <c r="X81" s="579"/>
      <c r="Y81" s="578"/>
      <c r="Z81" s="579"/>
      <c r="AA81" s="1319"/>
    </row>
    <row r="82" spans="1:29" ht="15" customHeight="1" x14ac:dyDescent="0.25">
      <c r="A82" s="1213"/>
      <c r="B82" s="1228" t="s">
        <v>893</v>
      </c>
      <c r="C82" s="1497"/>
      <c r="D82" s="578"/>
      <c r="E82" s="578"/>
      <c r="F82" s="578"/>
      <c r="G82" s="578"/>
      <c r="H82" s="1279" t="str">
        <f>IF(ISNUMBER(H20), H20, "")</f>
        <v/>
      </c>
      <c r="I82" s="1351"/>
      <c r="J82" s="1351"/>
      <c r="K82" s="1486" t="str">
        <f t="shared" si="64"/>
        <v>Pass</v>
      </c>
      <c r="L82" s="1486" t="str">
        <f t="shared" si="64"/>
        <v>Pass</v>
      </c>
      <c r="M82" s="42" t="str">
        <f>IF(ISNUMBER(H82),H82,"")</f>
        <v/>
      </c>
      <c r="N82" s="42" t="str">
        <f>IF(ISNUMBER(I82),I82,"")</f>
        <v/>
      </c>
      <c r="O82" s="42" t="str">
        <f>IF(ISNUMBER(J82),J82,"")</f>
        <v/>
      </c>
      <c r="P82" s="578"/>
      <c r="Q82" s="578"/>
      <c r="R82" s="578"/>
      <c r="S82" s="2039"/>
      <c r="T82" s="2050"/>
      <c r="U82" s="1463"/>
      <c r="V82" s="578"/>
      <c r="W82" s="578"/>
      <c r="X82" s="579"/>
      <c r="Y82" s="578"/>
      <c r="Z82" s="579"/>
      <c r="AA82" s="1319"/>
    </row>
    <row r="83" spans="1:29" ht="15" customHeight="1" x14ac:dyDescent="0.25">
      <c r="A83" s="1213"/>
      <c r="B83" s="1323" t="s">
        <v>438</v>
      </c>
      <c r="C83" s="1497"/>
      <c r="D83" s="578"/>
      <c r="E83" s="578"/>
      <c r="F83" s="578"/>
      <c r="G83" s="578"/>
      <c r="H83" s="1279" t="str">
        <f>IF(ISNUMBER(H21), H21, "")</f>
        <v/>
      </c>
      <c r="I83" s="1351"/>
      <c r="J83" s="1351"/>
      <c r="K83" s="1486" t="str">
        <f t="shared" si="64"/>
        <v>Pass</v>
      </c>
      <c r="L83" s="1486" t="str">
        <f t="shared" si="64"/>
        <v>Pass</v>
      </c>
      <c r="M83" s="42" t="str">
        <f t="shared" si="59"/>
        <v/>
      </c>
      <c r="N83" s="42" t="str">
        <f t="shared" si="60"/>
        <v/>
      </c>
      <c r="O83" s="42" t="str">
        <f t="shared" si="61"/>
        <v/>
      </c>
      <c r="P83" s="578"/>
      <c r="Q83" s="578"/>
      <c r="R83" s="578"/>
      <c r="S83" s="2039"/>
      <c r="T83" s="2050"/>
      <c r="U83" s="1463"/>
      <c r="V83" s="578"/>
      <c r="W83" s="578"/>
      <c r="X83" s="579"/>
      <c r="Y83" s="578"/>
      <c r="Z83" s="579"/>
      <c r="AA83" s="1319"/>
    </row>
    <row r="84" spans="1:29" ht="15" customHeight="1" x14ac:dyDescent="0.25">
      <c r="A84" s="1213"/>
      <c r="B84" s="1228" t="s">
        <v>893</v>
      </c>
      <c r="C84" s="1497"/>
      <c r="D84" s="578"/>
      <c r="E84" s="578"/>
      <c r="F84" s="578"/>
      <c r="G84" s="578"/>
      <c r="H84" s="1279" t="str">
        <f>IF(ISNUMBER(H22), H22, "")</f>
        <v/>
      </c>
      <c r="I84" s="1351"/>
      <c r="J84" s="1351"/>
      <c r="K84" s="1486" t="str">
        <f t="shared" si="64"/>
        <v>Pass</v>
      </c>
      <c r="L84" s="1486" t="str">
        <f t="shared" si="64"/>
        <v>Pass</v>
      </c>
      <c r="M84" s="42" t="str">
        <f>IF(ISNUMBER(H84),H84,"")</f>
        <v/>
      </c>
      <c r="N84" s="42" t="str">
        <f>IF(ISNUMBER(I84),I84,"")</f>
        <v/>
      </c>
      <c r="O84" s="42" t="str">
        <f>IF(ISNUMBER(J84),J84,"")</f>
        <v/>
      </c>
      <c r="P84" s="578"/>
      <c r="Q84" s="578"/>
      <c r="R84" s="578"/>
      <c r="S84" s="2039"/>
      <c r="T84" s="2051"/>
      <c r="U84" s="1464"/>
      <c r="V84" s="578"/>
      <c r="W84" s="578"/>
      <c r="X84" s="579"/>
      <c r="Y84" s="578"/>
      <c r="Z84" s="579"/>
      <c r="AA84" s="1319"/>
    </row>
    <row r="85" spans="1:29" ht="15" customHeight="1" x14ac:dyDescent="0.25">
      <c r="A85" s="1213"/>
      <c r="B85" s="1322" t="s">
        <v>78</v>
      </c>
      <c r="C85" s="1497"/>
      <c r="D85" s="578"/>
      <c r="E85" s="578"/>
      <c r="F85" s="578"/>
      <c r="G85" s="578"/>
      <c r="H85" s="42" t="str">
        <f t="shared" ref="H85:O85" si="65">IF(AND(ISNUMBER(H86), ISNUMBER(H87)), SUM(H86:H87),"")</f>
        <v/>
      </c>
      <c r="I85" s="42" t="str">
        <f t="shared" si="65"/>
        <v/>
      </c>
      <c r="J85" s="42" t="str">
        <f t="shared" si="65"/>
        <v/>
      </c>
      <c r="K85" s="578"/>
      <c r="L85" s="578"/>
      <c r="M85" s="42" t="str">
        <f t="shared" si="65"/>
        <v/>
      </c>
      <c r="N85" s="42" t="str">
        <f t="shared" si="65"/>
        <v/>
      </c>
      <c r="O85" s="42" t="str">
        <f t="shared" si="65"/>
        <v/>
      </c>
      <c r="P85" s="578"/>
      <c r="Q85" s="578"/>
      <c r="R85" s="578"/>
      <c r="S85" s="2039"/>
      <c r="T85" s="2052" t="str">
        <f>IF(AND(ISNUMBER(T86), ISNUMBER(T87)), SUM(T86:T87),"")</f>
        <v/>
      </c>
      <c r="U85" s="1465" t="str">
        <f>IF(AND(ISNUMBER(U86), ISNUMBER(U87)), SUM(U86:U87),"")</f>
        <v/>
      </c>
      <c r="V85" s="578"/>
      <c r="W85" s="578"/>
      <c r="X85" s="579"/>
      <c r="Y85" s="578"/>
      <c r="Z85" s="579"/>
      <c r="AA85" s="1319"/>
    </row>
    <row r="86" spans="1:29" ht="15" customHeight="1" x14ac:dyDescent="0.25">
      <c r="A86" s="1213"/>
      <c r="B86" s="1323" t="s">
        <v>926</v>
      </c>
      <c r="C86" s="1497"/>
      <c r="D86" s="578"/>
      <c r="E86" s="578"/>
      <c r="F86" s="578"/>
      <c r="G86" s="578"/>
      <c r="H86" s="1279" t="str">
        <f>IF(ISNUMBER(H24), H24, "")</f>
        <v/>
      </c>
      <c r="I86" s="1351"/>
      <c r="J86" s="1351"/>
      <c r="K86" s="1486" t="str">
        <f>IF(I86&gt;=I24, "Pass", "Fail")</f>
        <v>Pass</v>
      </c>
      <c r="L86" s="1486" t="str">
        <f>IF(J86&gt;=J24, "Pass", "Fail")</f>
        <v>Pass</v>
      </c>
      <c r="M86" s="42" t="str">
        <f t="shared" ref="M86:M87" si="66">IF(ISNUMBER(H86),H86,"")</f>
        <v/>
      </c>
      <c r="N86" s="42" t="str">
        <f t="shared" ref="N86:N87" si="67">IF(ISNUMBER(I86),I86,"")</f>
        <v/>
      </c>
      <c r="O86" s="42" t="str">
        <f t="shared" ref="O86:O87" si="68">IF(ISNUMBER(J86),J86,"")</f>
        <v/>
      </c>
      <c r="P86" s="578"/>
      <c r="Q86" s="578"/>
      <c r="R86" s="578"/>
      <c r="S86" s="2039"/>
      <c r="T86" s="2050"/>
      <c r="U86" s="1463"/>
      <c r="V86" s="578"/>
      <c r="W86" s="578"/>
      <c r="X86" s="579"/>
      <c r="Y86" s="578"/>
      <c r="Z86" s="579"/>
      <c r="AA86" s="1319"/>
    </row>
    <row r="87" spans="1:29" ht="15" customHeight="1" x14ac:dyDescent="0.25">
      <c r="A87" s="1213"/>
      <c r="B87" s="1323" t="s">
        <v>927</v>
      </c>
      <c r="C87" s="1497"/>
      <c r="D87" s="578"/>
      <c r="E87" s="578"/>
      <c r="F87" s="578"/>
      <c r="G87" s="578"/>
      <c r="H87" s="1279" t="str">
        <f>IF(ISNUMBER(H25), H25, "")</f>
        <v/>
      </c>
      <c r="I87" s="1351"/>
      <c r="J87" s="1351"/>
      <c r="K87" s="1486" t="str">
        <f>IF(I87&gt;=I25, "Pass", "Fail")</f>
        <v>Pass</v>
      </c>
      <c r="L87" s="1486" t="str">
        <f>IF(J87&gt;=J25, "Pass", "Fail")</f>
        <v>Pass</v>
      </c>
      <c r="M87" s="42" t="str">
        <f t="shared" si="66"/>
        <v/>
      </c>
      <c r="N87" s="42" t="str">
        <f t="shared" si="67"/>
        <v/>
      </c>
      <c r="O87" s="42" t="str">
        <f t="shared" si="68"/>
        <v/>
      </c>
      <c r="P87" s="578"/>
      <c r="Q87" s="578"/>
      <c r="R87" s="578"/>
      <c r="S87" s="2039"/>
      <c r="T87" s="2050"/>
      <c r="U87" s="1463"/>
      <c r="V87" s="578"/>
      <c r="W87" s="578"/>
      <c r="X87" s="579"/>
      <c r="Y87" s="578"/>
      <c r="Z87" s="579"/>
      <c r="AA87" s="1319"/>
    </row>
    <row r="88" spans="1:29" ht="15" customHeight="1" x14ac:dyDescent="0.25">
      <c r="A88" s="1213"/>
      <c r="B88" s="1322" t="s">
        <v>454</v>
      </c>
      <c r="C88" s="1497"/>
      <c r="D88" s="578"/>
      <c r="E88" s="578"/>
      <c r="F88" s="578"/>
      <c r="G88" s="578"/>
      <c r="H88" s="578"/>
      <c r="I88" s="578"/>
      <c r="J88" s="578"/>
      <c r="K88" s="578"/>
      <c r="L88" s="578"/>
      <c r="M88" s="578"/>
      <c r="N88" s="578"/>
      <c r="O88" s="578"/>
      <c r="P88" s="578"/>
      <c r="Q88" s="578"/>
      <c r="R88" s="1463"/>
      <c r="S88" s="2055"/>
      <c r="T88" s="2050"/>
      <c r="U88" s="1463"/>
      <c r="V88" s="1279" t="str">
        <f>IF(ISNUMBER(V26), V26, "")</f>
        <v/>
      </c>
      <c r="W88" s="1351"/>
      <c r="X88" s="1349"/>
      <c r="Y88" s="1486" t="str">
        <f>IF(W88&gt;=W26, "Pass", "Fail")</f>
        <v>Pass</v>
      </c>
      <c r="Z88" s="1491" t="str">
        <f>IF(X88&gt;=X26, "Pass", "Fail")</f>
        <v>Pass</v>
      </c>
      <c r="AA88" s="1319"/>
    </row>
    <row r="89" spans="1:29" ht="15" customHeight="1" x14ac:dyDescent="0.25">
      <c r="A89" s="1213"/>
      <c r="B89" s="1322" t="s">
        <v>455</v>
      </c>
      <c r="C89" s="1497"/>
      <c r="D89" s="578"/>
      <c r="E89" s="578"/>
      <c r="F89" s="578"/>
      <c r="G89" s="578"/>
      <c r="H89" s="578"/>
      <c r="I89" s="578"/>
      <c r="J89" s="578"/>
      <c r="K89" s="578"/>
      <c r="L89" s="578"/>
      <c r="M89" s="578"/>
      <c r="N89" s="578"/>
      <c r="O89" s="578"/>
      <c r="P89" s="578"/>
      <c r="Q89" s="578"/>
      <c r="R89" s="1463"/>
      <c r="S89" s="2055"/>
      <c r="T89" s="2050"/>
      <c r="U89" s="1463"/>
      <c r="V89" s="578"/>
      <c r="W89" s="578"/>
      <c r="X89" s="579"/>
      <c r="Y89" s="578"/>
      <c r="Z89" s="579"/>
      <c r="AA89" s="1319"/>
    </row>
    <row r="90" spans="1:29" ht="15" customHeight="1" x14ac:dyDescent="0.25">
      <c r="A90" s="1213"/>
      <c r="B90" s="1322" t="s">
        <v>456</v>
      </c>
      <c r="C90" s="1497"/>
      <c r="D90" s="578"/>
      <c r="E90" s="578"/>
      <c r="F90" s="578"/>
      <c r="G90" s="578"/>
      <c r="H90" s="578"/>
      <c r="I90" s="578"/>
      <c r="J90" s="578"/>
      <c r="K90" s="578"/>
      <c r="L90" s="578"/>
      <c r="M90" s="1279" t="str">
        <f>IF(ISNUMBER(M28), M28, "")</f>
        <v/>
      </c>
      <c r="N90" s="1351"/>
      <c r="O90" s="1351"/>
      <c r="P90" s="1486" t="str">
        <f>IF(N90&gt;=N28, "Pass", "Fail")</f>
        <v>Pass</v>
      </c>
      <c r="Q90" s="1486" t="str">
        <f>IF(O90&gt;=O28, "Pass", "Fail")</f>
        <v>Pass</v>
      </c>
      <c r="R90" s="578"/>
      <c r="S90" s="2039"/>
      <c r="T90" s="2050"/>
      <c r="U90" s="1463"/>
      <c r="V90" s="578"/>
      <c r="W90" s="578"/>
      <c r="X90" s="579"/>
      <c r="Y90" s="578"/>
      <c r="Z90" s="579"/>
      <c r="AA90" s="1319"/>
    </row>
    <row r="91" spans="1:29" ht="15" customHeight="1" x14ac:dyDescent="0.25">
      <c r="A91" s="1213"/>
      <c r="B91" s="1322" t="s">
        <v>1218</v>
      </c>
      <c r="C91" s="1483" t="str">
        <f>IF(ISNUMBER(C29), C29, "")</f>
        <v/>
      </c>
      <c r="D91" s="1351"/>
      <c r="E91" s="1351"/>
      <c r="F91" s="1486" t="str">
        <f>IF(D91&gt;=D29, "Pass", "Fail")</f>
        <v>Pass</v>
      </c>
      <c r="G91" s="1486" t="str">
        <f>IF(E91&gt;=E29, "Pass", "Fail")</f>
        <v>Pass</v>
      </c>
      <c r="H91" s="1279" t="str">
        <f>IF(ISNUMBER(H29), H29, "")</f>
        <v/>
      </c>
      <c r="I91" s="1279" t="str">
        <f>IF(AND(ISNUMBER(I92), ISNUMBER(I93)),SUM(I92,I93), "")</f>
        <v/>
      </c>
      <c r="J91" s="1279" t="str">
        <f>IF(AND(ISNUMBER(J92), ISNUMBER(J93)),SUM(J92,J93), "")</f>
        <v/>
      </c>
      <c r="K91" s="1486" t="str">
        <f t="shared" ref="K91:L93" si="69">IF(I91&gt;=I29, "Pass", "Fail")</f>
        <v>Pass</v>
      </c>
      <c r="L91" s="1486" t="str">
        <f t="shared" si="69"/>
        <v>Pass</v>
      </c>
      <c r="M91" s="42" t="str">
        <f t="shared" ref="M91:M92" si="70">IF(AND(ISNUMBER(C91),ISNUMBER(H91)),SUM(C91,H91),"")</f>
        <v/>
      </c>
      <c r="N91" s="42" t="str">
        <f t="shared" ref="N91:N92" si="71">IF(AND(ISNUMBER(D91),ISNUMBER(I91)),SUM(D91,I91),"")</f>
        <v/>
      </c>
      <c r="O91" s="42" t="str">
        <f t="shared" ref="O91:O92" si="72">IF(AND(ISNUMBER(E91),ISNUMBER(J91)),SUM(E91,J91),"")</f>
        <v/>
      </c>
      <c r="P91" s="578"/>
      <c r="Q91" s="578"/>
      <c r="R91" s="578"/>
      <c r="S91" s="2039"/>
      <c r="T91" s="2050"/>
      <c r="U91" s="1463"/>
      <c r="V91" s="1279" t="str">
        <f>IF(ISNUMBER(V92),V92,"")</f>
        <v/>
      </c>
      <c r="W91" s="1279" t="str">
        <f>IF(ISNUMBER(W92),W92,"")</f>
        <v/>
      </c>
      <c r="X91" s="1257" t="str">
        <f>IF(ISNUMBER(X92),X92,"")</f>
        <v/>
      </c>
      <c r="Y91" s="1486" t="str">
        <f>IF(W91&gt;=W29, "Pass", "Fail")</f>
        <v>Pass</v>
      </c>
      <c r="Z91" s="1491" t="str">
        <f>IF(X91&gt;=X29, "Pass", "Fail")</f>
        <v>Pass</v>
      </c>
      <c r="AA91" s="1319"/>
    </row>
    <row r="92" spans="1:29" ht="15" customHeight="1" x14ac:dyDescent="0.25">
      <c r="A92" s="1213"/>
      <c r="B92" s="1323" t="s">
        <v>1219</v>
      </c>
      <c r="C92" s="1483" t="str">
        <f>IF(ISNUMBER(C30), C30, "")</f>
        <v/>
      </c>
      <c r="D92" s="1351"/>
      <c r="E92" s="1351"/>
      <c r="F92" s="1486" t="str">
        <f>IF(D92&gt;=D30, "Pass", "Fail")</f>
        <v>Pass</v>
      </c>
      <c r="G92" s="1486" t="str">
        <f>IF(E92&gt;=E30, "Pass", "Fail")</f>
        <v>Pass</v>
      </c>
      <c r="H92" s="1279" t="str">
        <f>IF(ISNUMBER(H30), H30, "")</f>
        <v/>
      </c>
      <c r="I92" s="1351"/>
      <c r="J92" s="1351"/>
      <c r="K92" s="1486" t="str">
        <f t="shared" si="69"/>
        <v>Pass</v>
      </c>
      <c r="L92" s="1486" t="str">
        <f t="shared" si="69"/>
        <v>Pass</v>
      </c>
      <c r="M92" s="42" t="str">
        <f t="shared" si="70"/>
        <v/>
      </c>
      <c r="N92" s="42" t="str">
        <f t="shared" si="71"/>
        <v/>
      </c>
      <c r="O92" s="42" t="str">
        <f t="shared" si="72"/>
        <v/>
      </c>
      <c r="P92" s="578"/>
      <c r="Q92" s="578"/>
      <c r="R92" s="578"/>
      <c r="S92" s="2039"/>
      <c r="T92" s="2050"/>
      <c r="U92" s="1463"/>
      <c r="V92" s="1279" t="str">
        <f>IF(ISNUMBER(V30), V30, "")</f>
        <v/>
      </c>
      <c r="W92" s="1351"/>
      <c r="X92" s="1349"/>
      <c r="Y92" s="1486" t="str">
        <f>IF(W92&gt;=W30, "Pass", "Fail")</f>
        <v>Pass</v>
      </c>
      <c r="Z92" s="1491" t="str">
        <f>IF(X92&gt;=X30, "Pass", "Fail")</f>
        <v>Pass</v>
      </c>
      <c r="AA92" s="1319"/>
    </row>
    <row r="93" spans="1:29" ht="15" customHeight="1" x14ac:dyDescent="0.25">
      <c r="A93" s="1213"/>
      <c r="B93" s="1324" t="s">
        <v>1220</v>
      </c>
      <c r="C93" s="1985"/>
      <c r="D93" s="1198"/>
      <c r="E93" s="1198"/>
      <c r="F93" s="1198"/>
      <c r="G93" s="1198"/>
      <c r="H93" s="1347" t="str">
        <f>IF(ISNUMBER(H31), H31, "")</f>
        <v/>
      </c>
      <c r="I93" s="1312"/>
      <c r="J93" s="1312"/>
      <c r="K93" s="1487" t="str">
        <f t="shared" si="69"/>
        <v>Pass</v>
      </c>
      <c r="L93" s="1487" t="str">
        <f t="shared" si="69"/>
        <v>Pass</v>
      </c>
      <c r="M93" s="279" t="str">
        <f>IF(ISNUMBER(H93),H93,"")</f>
        <v/>
      </c>
      <c r="N93" s="279" t="str">
        <f>IF(ISNUMBER(I93),I93,"")</f>
        <v/>
      </c>
      <c r="O93" s="279" t="str">
        <f>IF(ISNUMBER(J93),J93,"")</f>
        <v/>
      </c>
      <c r="P93" s="1198"/>
      <c r="Q93" s="1198"/>
      <c r="R93" s="1198"/>
      <c r="S93" s="2040"/>
      <c r="T93" s="2053"/>
      <c r="U93" s="1466"/>
      <c r="V93" s="1198"/>
      <c r="W93" s="1198"/>
      <c r="X93" s="1278"/>
      <c r="Y93" s="1198"/>
      <c r="Z93" s="1278"/>
      <c r="AA93" s="1319"/>
    </row>
    <row r="94" spans="1:29" ht="15" customHeight="1" x14ac:dyDescent="0.25">
      <c r="A94" s="1213"/>
      <c r="B94" s="1829" t="s">
        <v>85</v>
      </c>
      <c r="C94" s="1986" t="str">
        <f>IF(AND(ISNUMBER(C68),ISNUMBER(C72),ISNUMBER(C75),ISNUMBER(C77),ISNUMBER(C91)),SUM(C68,C72,C75,C77,C91),"")</f>
        <v/>
      </c>
      <c r="D94" s="1824" t="str">
        <f t="shared" ref="D94:E94" si="73">IF(AND(ISNUMBER(D68),ISNUMBER(D72),ISNUMBER(D75),ISNUMBER(D77),ISNUMBER(D91)),SUM(D68,D72,D75,D77,D91),"")</f>
        <v/>
      </c>
      <c r="E94" s="1824" t="str">
        <f t="shared" si="73"/>
        <v/>
      </c>
      <c r="F94" s="1827"/>
      <c r="G94" s="1826"/>
      <c r="H94" s="1824" t="str">
        <f>IF(AND(ISNUMBER(H68),ISNUMBER(H72),ISNUMBER(H75),ISNUMBER(H77),ISNUMBER(H79),ISNUMBER(H80),ISNUMBER(H85),ISNUMBER(H91)),SUM(H68,H72,H75,H77,H79,H80,H85,H91),"")</f>
        <v/>
      </c>
      <c r="I94" s="1824" t="str">
        <f t="shared" ref="I94:J94" si="74">IF(AND(ISNUMBER(I68),ISNUMBER(I72),ISNUMBER(I75),ISNUMBER(I77),ISNUMBER(I79),ISNUMBER(I80),ISNUMBER(I85),ISNUMBER(I91)),SUM(I68,I72,I75,I77,I79,I80,I85,I91),"")</f>
        <v/>
      </c>
      <c r="J94" s="1824" t="str">
        <f t="shared" si="74"/>
        <v/>
      </c>
      <c r="K94" s="1826"/>
      <c r="L94" s="1827"/>
      <c r="M94" s="1824" t="str">
        <f>IF(AND(ISNUMBER(M68),ISNUMBER(M72),ISNUMBER(M75),ISNUMBER(M77),ISNUMBER(M79),ISNUMBER(M80),ISNUMBER(M85),ISNUMBER(M90),ISNUMBER(M91)),SUM(M68,M72,M75,M77,M79,M80,M85,M90,M91),"")</f>
        <v/>
      </c>
      <c r="N94" s="1824" t="str">
        <f t="shared" ref="N94:O94" si="75">IF(AND(ISNUMBER(N68),ISNUMBER(N72),ISNUMBER(N75),ISNUMBER(N77),ISNUMBER(N79),ISNUMBER(N80),ISNUMBER(N85),ISNUMBER(N90),ISNUMBER(N91)),SUM(N68,N72,N75,N77,N79,N80,N85,N90,N91),"")</f>
        <v/>
      </c>
      <c r="O94" s="1824" t="str">
        <f t="shared" si="75"/>
        <v/>
      </c>
      <c r="P94" s="1826"/>
      <c r="Q94" s="1827"/>
      <c r="R94" s="1828"/>
      <c r="S94" s="2048"/>
      <c r="T94" s="2043"/>
      <c r="U94" s="1828"/>
      <c r="V94" s="1824" t="str">
        <f>IF(AND(ISNUMBER(V68),ISNUMBER(V72),ISNUMBER(V75),ISNUMBER(V76),ISNUMBER(V78),ISNUMBER(V88),ISNUMBER(V91)),SUM(V68,V72,V75,V76,V78,V88,V91),"")</f>
        <v/>
      </c>
      <c r="W94" s="1824" t="str">
        <f t="shared" ref="W94:X94" si="76">IF(AND(ISNUMBER(W68),ISNUMBER(W72),ISNUMBER(W75),ISNUMBER(W76),ISNUMBER(W78),ISNUMBER(W88),ISNUMBER(W91)),SUM(W68,W72,W75,W76,W78,W88,W91),"")</f>
        <v/>
      </c>
      <c r="X94" s="1824" t="str">
        <f t="shared" si="76"/>
        <v/>
      </c>
      <c r="Y94" s="1826"/>
      <c r="Z94" s="2087"/>
      <c r="AA94" s="1319"/>
    </row>
    <row r="95" spans="1:29" ht="15" customHeight="1" x14ac:dyDescent="0.25">
      <c r="A95" s="1449"/>
      <c r="B95" s="1370"/>
      <c r="C95" s="1370"/>
      <c r="D95" s="1370"/>
      <c r="E95" s="1370"/>
      <c r="F95" s="1370"/>
      <c r="G95" s="1370"/>
      <c r="H95" s="1370"/>
      <c r="I95" s="1370"/>
      <c r="J95" s="1370"/>
      <c r="K95" s="1370"/>
      <c r="L95" s="1370"/>
      <c r="M95" s="1370"/>
      <c r="N95" s="1370"/>
      <c r="O95" s="1370"/>
      <c r="P95" s="1370"/>
      <c r="Q95" s="1370"/>
      <c r="R95" s="1370"/>
      <c r="S95" s="1370"/>
      <c r="T95" s="1370"/>
      <c r="U95" s="1370"/>
      <c r="V95" s="1370"/>
      <c r="W95" s="1370"/>
      <c r="X95" s="1370"/>
      <c r="Y95" s="1370"/>
      <c r="Z95" s="1370"/>
      <c r="AA95" s="1232"/>
    </row>
    <row r="96" spans="1:29" s="1292" customFormat="1" ht="45" customHeight="1" x14ac:dyDescent="0.35">
      <c r="A96" s="612" t="s">
        <v>1236</v>
      </c>
      <c r="B96" s="1327"/>
      <c r="C96" s="1318"/>
      <c r="D96" s="1318"/>
      <c r="E96" s="1318"/>
      <c r="F96" s="1318"/>
      <c r="G96" s="1318"/>
      <c r="H96" s="1318"/>
      <c r="I96" s="1318"/>
      <c r="J96" s="1318"/>
      <c r="K96" s="1318"/>
      <c r="L96" s="1318"/>
      <c r="M96" s="1318"/>
      <c r="N96" s="1318"/>
      <c r="O96" s="1318"/>
      <c r="P96" s="1318"/>
      <c r="Q96" s="1318"/>
      <c r="R96" s="1318"/>
      <c r="S96" s="1318"/>
      <c r="T96" s="1318"/>
      <c r="U96" s="1318"/>
      <c r="V96" s="1318"/>
      <c r="W96" s="1318"/>
      <c r="X96" s="1318"/>
      <c r="Y96" s="1318"/>
      <c r="Z96" s="1318"/>
      <c r="AA96" s="1326"/>
      <c r="AB96" s="1318"/>
      <c r="AC96" s="1326"/>
    </row>
    <row r="97" spans="1:27" s="1210" customFormat="1" ht="45" customHeight="1" x14ac:dyDescent="0.35">
      <c r="A97" s="612" t="s">
        <v>1234</v>
      </c>
      <c r="B97" s="1227"/>
      <c r="C97" s="198"/>
      <c r="D97" s="198"/>
      <c r="E97" s="198"/>
      <c r="F97" s="198"/>
      <c r="G97" s="198"/>
      <c r="H97" s="198"/>
      <c r="I97" s="198"/>
      <c r="J97" s="198"/>
      <c r="K97" s="198"/>
      <c r="L97" s="198"/>
      <c r="M97" s="198"/>
      <c r="N97" s="1207"/>
      <c r="O97" s="1207"/>
      <c r="P97" s="1207"/>
      <c r="Q97" s="1207"/>
      <c r="R97" s="1207"/>
      <c r="S97" s="1207"/>
      <c r="T97" s="1207"/>
      <c r="U97" s="1207"/>
      <c r="V97" s="1207"/>
      <c r="W97" s="1207"/>
      <c r="X97" s="1318"/>
      <c r="Y97" s="198"/>
      <c r="Z97" s="198"/>
      <c r="AA97" s="1208"/>
    </row>
    <row r="98" spans="1:27" ht="15" customHeight="1" x14ac:dyDescent="0.25">
      <c r="A98" s="1213"/>
      <c r="B98" s="1293"/>
      <c r="C98" s="2289" t="s">
        <v>443</v>
      </c>
      <c r="D98" s="2289"/>
      <c r="E98" s="2289"/>
      <c r="F98" s="2289"/>
      <c r="G98" s="2276"/>
      <c r="H98" s="2290" t="s">
        <v>444</v>
      </c>
      <c r="I98" s="2289"/>
      <c r="J98" s="2289"/>
      <c r="K98" s="2289"/>
      <c r="L98" s="2276"/>
      <c r="M98" s="2291" t="s">
        <v>433</v>
      </c>
      <c r="N98" s="2292"/>
      <c r="O98" s="2292"/>
      <c r="P98" s="2292"/>
      <c r="Q98" s="2292"/>
      <c r="R98" s="1314"/>
      <c r="T98" s="1314"/>
      <c r="V98" s="1314"/>
      <c r="W98" s="1314"/>
      <c r="Y98" s="1314"/>
      <c r="AA98" s="1319"/>
    </row>
    <row r="99" spans="1:27" ht="75" customHeight="1" x14ac:dyDescent="0.25">
      <c r="A99" s="1213"/>
      <c r="B99" s="1460"/>
      <c r="C99" s="1955" t="s">
        <v>1209</v>
      </c>
      <c r="D99" s="1870" t="s">
        <v>27</v>
      </c>
      <c r="E99" s="1870" t="s">
        <v>440</v>
      </c>
      <c r="F99" s="1496" t="s">
        <v>1242</v>
      </c>
      <c r="G99" s="1496" t="s">
        <v>1243</v>
      </c>
      <c r="H99" s="1865" t="s">
        <v>1209</v>
      </c>
      <c r="I99" s="1870" t="s">
        <v>27</v>
      </c>
      <c r="J99" s="1870" t="s">
        <v>440</v>
      </c>
      <c r="K99" s="1496" t="s">
        <v>1242</v>
      </c>
      <c r="L99" s="1496" t="s">
        <v>1243</v>
      </c>
      <c r="M99" s="1865" t="s">
        <v>1209</v>
      </c>
      <c r="N99" s="1870" t="s">
        <v>27</v>
      </c>
      <c r="O99" s="1870" t="s">
        <v>440</v>
      </c>
      <c r="P99" s="1495"/>
      <c r="Q99" s="1861"/>
      <c r="R99" s="1314"/>
      <c r="T99" s="1314"/>
      <c r="V99" s="1314"/>
      <c r="W99" s="1314"/>
      <c r="Y99" s="1314"/>
      <c r="AA99" s="1319"/>
    </row>
    <row r="100" spans="1:27" ht="15" customHeight="1" x14ac:dyDescent="0.25">
      <c r="A100" s="1213"/>
      <c r="B100" s="1223" t="s">
        <v>939</v>
      </c>
      <c r="C100" s="1427" t="str">
        <f>IF(AND(ISNUMBER(C102),ISNUMBER(C103)), SUM(C102:C103),"")</f>
        <v/>
      </c>
      <c r="D100" s="1279" t="str">
        <f>IF(AND(ISNUMBER(D102),ISNUMBER(D103)), SUM(D102:D103),"")</f>
        <v/>
      </c>
      <c r="E100" s="1280" t="str">
        <f>IF(AND(ISNUMBER(E102),ISNUMBER(E103)), SUM(E102:E103),"")</f>
        <v/>
      </c>
      <c r="F100" s="1494"/>
      <c r="G100" s="1494"/>
      <c r="H100" s="1280" t="str">
        <f>IF(ISNUMBER(H103), H103,"")</f>
        <v/>
      </c>
      <c r="I100" s="1279" t="str">
        <f>IF(ISNUMBER(I103), I103,"")</f>
        <v/>
      </c>
      <c r="J100" s="1280" t="str">
        <f>IF(ISNUMBER(J103), J103,"")</f>
        <v/>
      </c>
      <c r="K100" s="1494"/>
      <c r="L100" s="1494"/>
      <c r="M100" s="1280" t="str">
        <f>IF(AND(ISNUMBER(M102),ISNUMBER(M103)), SUM(M102:M103),"")</f>
        <v/>
      </c>
      <c r="N100" s="1279" t="str">
        <f>IF(AND(ISNUMBER(N102),ISNUMBER(N103)), SUM(N102:N103),"")</f>
        <v/>
      </c>
      <c r="O100" s="1280" t="str">
        <f>IF(AND(ISNUMBER(O102),ISNUMBER(O103)), SUM(O102:O103),"")</f>
        <v/>
      </c>
      <c r="P100" s="1494"/>
      <c r="Q100" s="1862"/>
      <c r="R100" s="1314"/>
      <c r="T100" s="1314"/>
      <c r="V100" s="1314"/>
      <c r="W100" s="1314"/>
      <c r="Y100" s="1314"/>
      <c r="AA100" s="1319"/>
    </row>
    <row r="101" spans="1:27" ht="15" customHeight="1" x14ac:dyDescent="0.25">
      <c r="A101" s="1213"/>
      <c r="B101" s="1323" t="s">
        <v>1373</v>
      </c>
      <c r="C101" s="1497"/>
      <c r="D101" s="578"/>
      <c r="E101" s="578"/>
      <c r="F101" s="578"/>
      <c r="G101" s="578"/>
      <c r="H101" s="578"/>
      <c r="I101" s="578"/>
      <c r="J101" s="578"/>
      <c r="K101" s="578"/>
      <c r="L101" s="578"/>
      <c r="M101" s="578"/>
      <c r="N101" s="578"/>
      <c r="O101" s="578"/>
      <c r="P101" s="578"/>
      <c r="Q101" s="579"/>
      <c r="R101" s="1314"/>
      <c r="T101" s="1314"/>
      <c r="V101" s="1314"/>
      <c r="W101" s="1314"/>
      <c r="Y101" s="1314"/>
      <c r="AA101" s="1319"/>
    </row>
    <row r="102" spans="1:27" ht="15" customHeight="1" x14ac:dyDescent="0.25">
      <c r="A102" s="1213"/>
      <c r="B102" s="1424" t="s">
        <v>1376</v>
      </c>
      <c r="C102" s="1311"/>
      <c r="D102" s="1351"/>
      <c r="E102" s="1351"/>
      <c r="F102" s="1486" t="str">
        <f>IF(C102&gt;=C$8, "Pass", "Fail")</f>
        <v>Pass</v>
      </c>
      <c r="G102" s="1486" t="str">
        <f>IF(D102+E102&gt;=D$8+E$8, "Pass", "Fail")</f>
        <v>Pass</v>
      </c>
      <c r="H102" s="578"/>
      <c r="I102" s="578"/>
      <c r="J102" s="578"/>
      <c r="K102" s="578"/>
      <c r="L102" s="578"/>
      <c r="M102" s="42" t="str">
        <f>IF(ISNUMBER(C102),C102,"")</f>
        <v/>
      </c>
      <c r="N102" s="42" t="str">
        <f>IF(ISNUMBER(D102),D102,"")</f>
        <v/>
      </c>
      <c r="O102" s="42" t="str">
        <f>IF(ISNUMBER(E102),E102,"")</f>
        <v/>
      </c>
      <c r="P102" s="578"/>
      <c r="Q102" s="579"/>
      <c r="R102" s="1314"/>
      <c r="T102" s="1314"/>
      <c r="V102" s="1314"/>
      <c r="W102" s="1314"/>
      <c r="Y102" s="1314"/>
      <c r="AA102" s="1319"/>
    </row>
    <row r="103" spans="1:27" ht="15" customHeight="1" x14ac:dyDescent="0.25">
      <c r="A103" s="1213"/>
      <c r="B103" s="1424" t="s">
        <v>1377</v>
      </c>
      <c r="C103" s="1313"/>
      <c r="D103" s="1312"/>
      <c r="E103" s="1312"/>
      <c r="F103" s="1487" t="str">
        <f>IF(C103&lt;=C$9, "Pass", "Fail")</f>
        <v>Pass</v>
      </c>
      <c r="G103" s="1487" t="str">
        <f>IF(D103+E103&lt;=D$9+E$9, "Pass", "Fail")</f>
        <v>Pass</v>
      </c>
      <c r="H103" s="1312"/>
      <c r="I103" s="1312"/>
      <c r="J103" s="1312"/>
      <c r="K103" s="1487" t="str">
        <f>IF(H103&lt;=H$9, "Pass", "Fail")</f>
        <v>Pass</v>
      </c>
      <c r="L103" s="1487" t="str">
        <f>IF(I103+J103&lt;=I$9+J$9, "Pass", "Fail")</f>
        <v>Pass</v>
      </c>
      <c r="M103" s="279" t="str">
        <f>IF(AND(ISNUMBER(C103),ISNUMBER(H103)),SUM(C103,H103),"")</f>
        <v/>
      </c>
      <c r="N103" s="279" t="str">
        <f>IF(AND(ISNUMBER(D103),ISNUMBER(I103)),SUM(D103,I103),"")</f>
        <v/>
      </c>
      <c r="O103" s="279" t="str">
        <f>IF(AND(ISNUMBER(E103),ISNUMBER(J103)),SUM(E103,J103),"")</f>
        <v/>
      </c>
      <c r="P103" s="1198"/>
      <c r="Q103" s="1278"/>
      <c r="R103" s="1314"/>
      <c r="T103" s="1314"/>
      <c r="V103" s="1314"/>
      <c r="W103" s="1314"/>
      <c r="Y103" s="1314"/>
      <c r="AA103" s="1319"/>
    </row>
    <row r="104" spans="1:27" s="1210" customFormat="1" ht="45" customHeight="1" x14ac:dyDescent="0.25">
      <c r="A104" s="612" t="s">
        <v>1235</v>
      </c>
      <c r="B104" s="1227"/>
      <c r="C104" s="198"/>
      <c r="D104" s="198"/>
      <c r="E104" s="198"/>
      <c r="F104" s="198"/>
      <c r="G104" s="198"/>
      <c r="H104" s="198"/>
      <c r="I104" s="198"/>
      <c r="J104" s="198"/>
      <c r="K104" s="198"/>
      <c r="L104" s="198"/>
      <c r="M104" s="198"/>
      <c r="N104" s="1207"/>
      <c r="O104" s="1207"/>
      <c r="P104" s="1207"/>
      <c r="Q104" s="1207"/>
      <c r="R104" s="1314"/>
      <c r="S104" s="1207"/>
      <c r="T104" s="1207"/>
      <c r="U104" s="1207"/>
      <c r="V104" s="1207"/>
      <c r="W104" s="1207"/>
      <c r="X104" s="1207"/>
      <c r="Y104" s="1207"/>
      <c r="Z104" s="1207"/>
      <c r="AA104" s="1208"/>
    </row>
    <row r="105" spans="1:27" ht="15" customHeight="1" x14ac:dyDescent="0.25">
      <c r="A105" s="1213"/>
      <c r="B105" s="1293"/>
      <c r="C105" s="2289" t="s">
        <v>443</v>
      </c>
      <c r="D105" s="2289"/>
      <c r="E105" s="2289"/>
      <c r="F105" s="2289"/>
      <c r="G105" s="2276"/>
      <c r="H105" s="2290" t="s">
        <v>444</v>
      </c>
      <c r="I105" s="2289"/>
      <c r="J105" s="2289"/>
      <c r="K105" s="2289"/>
      <c r="L105" s="2276"/>
      <c r="M105" s="2291" t="s">
        <v>433</v>
      </c>
      <c r="N105" s="2292"/>
      <c r="O105" s="2292"/>
      <c r="P105" s="2292"/>
      <c r="Q105" s="2292"/>
      <c r="R105" s="1314"/>
      <c r="T105" s="1314"/>
      <c r="V105" s="1314"/>
      <c r="W105" s="1314"/>
      <c r="Y105" s="1314"/>
      <c r="AA105" s="1319"/>
    </row>
    <row r="106" spans="1:27" ht="75" customHeight="1" x14ac:dyDescent="0.25">
      <c r="A106" s="1213"/>
      <c r="B106" s="1460"/>
      <c r="C106" s="1955" t="s">
        <v>1209</v>
      </c>
      <c r="D106" s="1870" t="s">
        <v>27</v>
      </c>
      <c r="E106" s="1870" t="s">
        <v>440</v>
      </c>
      <c r="F106" s="1496" t="s">
        <v>1242</v>
      </c>
      <c r="G106" s="1496" t="s">
        <v>1243</v>
      </c>
      <c r="H106" s="1865" t="s">
        <v>1209</v>
      </c>
      <c r="I106" s="1870" t="s">
        <v>27</v>
      </c>
      <c r="J106" s="1870" t="s">
        <v>440</v>
      </c>
      <c r="K106" s="1496" t="s">
        <v>1242</v>
      </c>
      <c r="L106" s="1496" t="s">
        <v>1243</v>
      </c>
      <c r="M106" s="1865" t="s">
        <v>1209</v>
      </c>
      <c r="N106" s="1870" t="s">
        <v>27</v>
      </c>
      <c r="O106" s="1870" t="s">
        <v>440</v>
      </c>
      <c r="P106" s="1495"/>
      <c r="Q106" s="1861"/>
      <c r="R106" s="1314"/>
      <c r="T106" s="1314"/>
      <c r="V106" s="1314"/>
      <c r="W106" s="1314"/>
      <c r="Y106" s="1314"/>
      <c r="AA106" s="1319"/>
    </row>
    <row r="107" spans="1:27" ht="15" customHeight="1" x14ac:dyDescent="0.25">
      <c r="A107" s="1213"/>
      <c r="B107" s="1223" t="s">
        <v>939</v>
      </c>
      <c r="C107" s="1427" t="str">
        <f>IF(AND(ISNUMBER(C109),ISNUMBER(C110)), SUM(C109:C110),"")</f>
        <v/>
      </c>
      <c r="D107" s="1279" t="str">
        <f>IF(AND(ISNUMBER(D109),ISNUMBER(D110)), SUM(D109:D110),"")</f>
        <v/>
      </c>
      <c r="E107" s="1280" t="str">
        <f>IF(AND(ISNUMBER(E109),ISNUMBER(E110)), SUM(E109:E110),"")</f>
        <v/>
      </c>
      <c r="F107" s="1494"/>
      <c r="G107" s="1494"/>
      <c r="H107" s="1280" t="str">
        <f>IF(ISNUMBER(H110), H110,"")</f>
        <v/>
      </c>
      <c r="I107" s="1279" t="str">
        <f>IF(ISNUMBER(I110), I110,"")</f>
        <v/>
      </c>
      <c r="J107" s="1280" t="str">
        <f>IF(ISNUMBER(J110), J110,"")</f>
        <v/>
      </c>
      <c r="K107" s="1494"/>
      <c r="L107" s="1494"/>
      <c r="M107" s="1280" t="str">
        <f>IF(AND(ISNUMBER(M109),ISNUMBER(M110)), SUM(M109:M110),"")</f>
        <v/>
      </c>
      <c r="N107" s="1279" t="str">
        <f>IF(AND(ISNUMBER(N109),ISNUMBER(N110)), SUM(N109:N110),"")</f>
        <v/>
      </c>
      <c r="O107" s="1280" t="str">
        <f>IF(AND(ISNUMBER(O109),ISNUMBER(O110)), SUM(O109:O110),"")</f>
        <v/>
      </c>
      <c r="P107" s="1494"/>
      <c r="Q107" s="1862"/>
      <c r="R107" s="1314"/>
      <c r="T107" s="1314"/>
      <c r="V107" s="1314"/>
      <c r="W107" s="1314"/>
      <c r="Y107" s="1314"/>
      <c r="AA107" s="1319"/>
    </row>
    <row r="108" spans="1:27" ht="15" customHeight="1" x14ac:dyDescent="0.25">
      <c r="A108" s="1213"/>
      <c r="B108" s="1323" t="s">
        <v>1373</v>
      </c>
      <c r="C108" s="1497"/>
      <c r="D108" s="578"/>
      <c r="E108" s="578"/>
      <c r="F108" s="578"/>
      <c r="G108" s="578"/>
      <c r="H108" s="578"/>
      <c r="I108" s="578"/>
      <c r="J108" s="578"/>
      <c r="K108" s="578"/>
      <c r="L108" s="578"/>
      <c r="M108" s="578"/>
      <c r="N108" s="578"/>
      <c r="O108" s="578"/>
      <c r="P108" s="578"/>
      <c r="Q108" s="579"/>
      <c r="R108" s="1314"/>
      <c r="T108" s="1314"/>
      <c r="V108" s="1314"/>
      <c r="W108" s="1314"/>
      <c r="Y108" s="1314"/>
      <c r="AA108" s="1319"/>
    </row>
    <row r="109" spans="1:27" ht="15" customHeight="1" x14ac:dyDescent="0.25">
      <c r="A109" s="1213"/>
      <c r="B109" s="1424" t="s">
        <v>1378</v>
      </c>
      <c r="C109" s="1311"/>
      <c r="D109" s="1351"/>
      <c r="E109" s="1351"/>
      <c r="F109" s="1486" t="str">
        <f>IF(C109&lt;=C$8, "Pass", "Fail")</f>
        <v>Pass</v>
      </c>
      <c r="G109" s="1486" t="str">
        <f>IF(D109+E109&lt;=D$8+E$8, "Pass", "Fail")</f>
        <v>Pass</v>
      </c>
      <c r="H109" s="578"/>
      <c r="I109" s="578"/>
      <c r="J109" s="578"/>
      <c r="K109" s="578"/>
      <c r="L109" s="578"/>
      <c r="M109" s="42" t="str">
        <f>IF(ISNUMBER(C109),C109,"")</f>
        <v/>
      </c>
      <c r="N109" s="42" t="str">
        <f>IF(ISNUMBER(D109),D109,"")</f>
        <v/>
      </c>
      <c r="O109" s="42" t="str">
        <f>IF(ISNUMBER(E109),E109,"")</f>
        <v/>
      </c>
      <c r="P109" s="578"/>
      <c r="Q109" s="579"/>
      <c r="R109" s="1314"/>
      <c r="T109" s="1314"/>
      <c r="V109" s="1314"/>
      <c r="W109" s="1314"/>
      <c r="Y109" s="1314"/>
      <c r="AA109" s="1319"/>
    </row>
    <row r="110" spans="1:27" ht="15" customHeight="1" x14ac:dyDescent="0.25">
      <c r="A110" s="1213"/>
      <c r="B110" s="1424" t="s">
        <v>1379</v>
      </c>
      <c r="C110" s="1313"/>
      <c r="D110" s="1312"/>
      <c r="E110" s="1312"/>
      <c r="F110" s="1487" t="str">
        <f>IF(C110&gt;=C$9, "Pass", "Fail")</f>
        <v>Pass</v>
      </c>
      <c r="G110" s="1487" t="str">
        <f>IF(D110+E110&gt;=D$9+E$9, "Pass", "Fail")</f>
        <v>Pass</v>
      </c>
      <c r="H110" s="1312"/>
      <c r="I110" s="1312"/>
      <c r="J110" s="1312"/>
      <c r="K110" s="1487" t="str">
        <f>IF(H110&gt;=H$9, "Pass", "Fail")</f>
        <v>Pass</v>
      </c>
      <c r="L110" s="1487" t="str">
        <f>IF(I110+J110&gt;=I$9+J$9, "Pass", "Fail")</f>
        <v>Pass</v>
      </c>
      <c r="M110" s="279" t="str">
        <f>IF(AND(ISNUMBER(C110),ISNUMBER(H110)),SUM(C110,H110),"")</f>
        <v/>
      </c>
      <c r="N110" s="279" t="str">
        <f>IF(AND(ISNUMBER(D110),ISNUMBER(I110)),SUM(D110,I110),"")</f>
        <v/>
      </c>
      <c r="O110" s="279" t="str">
        <f>IF(AND(ISNUMBER(E110),ISNUMBER(J110)),SUM(E110,J110),"")</f>
        <v/>
      </c>
      <c r="P110" s="1198"/>
      <c r="Q110" s="1278"/>
      <c r="R110" s="1314"/>
      <c r="T110" s="1314"/>
      <c r="V110" s="1314"/>
      <c r="W110" s="1314"/>
      <c r="Y110" s="1314"/>
      <c r="AA110" s="1319"/>
    </row>
    <row r="111" spans="1:27" ht="15" customHeight="1" x14ac:dyDescent="0.25">
      <c r="A111" s="1449"/>
      <c r="B111" s="1370"/>
      <c r="C111" s="1370"/>
      <c r="D111" s="1370"/>
      <c r="E111" s="1370"/>
      <c r="F111" s="1370"/>
      <c r="G111" s="1370"/>
      <c r="H111" s="1370"/>
      <c r="I111" s="1370"/>
      <c r="J111" s="1370"/>
      <c r="K111" s="1370"/>
      <c r="L111" s="1370"/>
      <c r="M111" s="1370"/>
      <c r="N111" s="1370"/>
      <c r="O111" s="1370"/>
      <c r="P111" s="1370"/>
      <c r="Q111" s="1370"/>
      <c r="R111" s="1370"/>
      <c r="S111" s="1370"/>
      <c r="T111" s="1370"/>
      <c r="U111" s="1370"/>
      <c r="V111" s="1370"/>
      <c r="W111" s="1370"/>
      <c r="X111" s="1370"/>
      <c r="Y111" s="1370"/>
      <c r="Z111" s="1370"/>
      <c r="AA111" s="1232"/>
    </row>
    <row r="112" spans="1:27"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sheetData>
  <mergeCells count="24">
    <mergeCell ref="C4:G4"/>
    <mergeCell ref="H4:L4"/>
    <mergeCell ref="V4:Z4"/>
    <mergeCell ref="V35:Z35"/>
    <mergeCell ref="V66:Z66"/>
    <mergeCell ref="M4:Q4"/>
    <mergeCell ref="M35:Q35"/>
    <mergeCell ref="M66:Q66"/>
    <mergeCell ref="R4:S4"/>
    <mergeCell ref="T4:U4"/>
    <mergeCell ref="R35:S35"/>
    <mergeCell ref="T35:U35"/>
    <mergeCell ref="R66:S66"/>
    <mergeCell ref="T66:U66"/>
    <mergeCell ref="C35:G35"/>
    <mergeCell ref="H35:L35"/>
    <mergeCell ref="C105:G105"/>
    <mergeCell ref="H105:L105"/>
    <mergeCell ref="M105:Q105"/>
    <mergeCell ref="C66:G66"/>
    <mergeCell ref="H66:L66"/>
    <mergeCell ref="C98:G98"/>
    <mergeCell ref="H98:L98"/>
    <mergeCell ref="M98:Q98"/>
  </mergeCells>
  <conditionalFormatting sqref="M6:O10 H68:J71 C100:E103 C107:E110 H100:J103 H107:J110 C6:E32 H6:J32 M12:O32 C37:E63 H37:J63 M37:O63 M68:O94 C68:E94 H75:J94 R6:X32 V68:X94">
    <cfRule type="cellIs" dxfId="82" priority="688" stopIfTrue="1" operator="lessThan">
      <formula>0</formula>
    </cfRule>
  </conditionalFormatting>
  <conditionalFormatting sqref="Y6:Z32 K37:L63 P37:Q63 F68:G94 K68:L94 P68:Q94 Y68:Z94 F100:G103 K100:L103 F107:G110 K107:L110">
    <cfRule type="cellIs" dxfId="81" priority="266" stopIfTrue="1" operator="equal">
      <formula>"Fail"</formula>
    </cfRule>
    <cfRule type="cellIs" dxfId="80" priority="267"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3" manualBreakCount="3">
    <brk id="33" max="16383" man="1"/>
    <brk id="64" max="16383" man="1"/>
    <brk id="95" max="26" man="1"/>
  </rowBreaks>
  <colBreaks count="3" manualBreakCount="3">
    <brk id="12" min="95" max="110" man="1"/>
    <brk id="12" max="94" man="1"/>
    <brk id="21" max="9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C291"/>
  </sheetPr>
  <dimension ref="A1:XFC101"/>
  <sheetViews>
    <sheetView zoomScale="75" zoomScaleNormal="75" zoomScaleSheetLayoutView="80" workbookViewId="0">
      <pane ySplit="1" topLeftCell="A2" activePane="bottomLeft" state="frozen"/>
      <selection activeCell="K111" sqref="K111"/>
      <selection pane="bottomLeft"/>
    </sheetView>
  </sheetViews>
  <sheetFormatPr defaultColWidth="0" defaultRowHeight="0" customHeight="1" zeroHeight="1" x14ac:dyDescent="0.25"/>
  <cols>
    <col min="1" max="1" width="1.7109375" style="711" customWidth="1"/>
    <col min="2" max="2" width="60.7109375" style="714" customWidth="1"/>
    <col min="3" max="3" width="16.7109375" style="1314" customWidth="1"/>
    <col min="4" max="13" width="16.7109375" style="711" customWidth="1"/>
    <col min="14" max="14" width="16.7109375" style="1314" customWidth="1"/>
    <col min="15" max="15" width="1.7109375" style="711" customWidth="1"/>
    <col min="16" max="16383" width="10.28515625" style="711" hidden="1"/>
    <col min="16384" max="16384" width="1.140625" style="711" hidden="1"/>
  </cols>
  <sheetData>
    <row r="1" spans="1:16" s="704" customFormat="1" ht="30" customHeight="1" x14ac:dyDescent="0.55000000000000004">
      <c r="A1" s="1413" t="s">
        <v>846</v>
      </c>
      <c r="B1" s="732"/>
      <c r="C1" s="734"/>
      <c r="D1" s="1126"/>
      <c r="E1" s="1126" t="str">
        <f>CONCATENATE("Reporting unit: ", 'General Info'!$C$47, " ", 'General Info'!$C$46)</f>
        <v xml:space="preserve">Reporting unit: 1 </v>
      </c>
      <c r="F1" s="1126"/>
      <c r="G1" s="734"/>
      <c r="H1" s="734"/>
      <c r="I1" s="734"/>
      <c r="J1" s="734"/>
      <c r="K1" s="734"/>
      <c r="L1" s="734"/>
      <c r="M1" s="734"/>
      <c r="N1" s="734"/>
      <c r="O1" s="1414"/>
      <c r="P1" s="734"/>
    </row>
    <row r="2" spans="1:16" s="1292" customFormat="1" ht="45" customHeight="1" x14ac:dyDescent="0.25">
      <c r="A2" s="1289"/>
      <c r="B2" s="1290" t="s">
        <v>896</v>
      </c>
      <c r="C2" s="1290"/>
      <c r="D2" s="1290"/>
      <c r="E2" s="1290"/>
      <c r="F2" s="1290"/>
      <c r="G2" s="1290"/>
      <c r="H2" s="1290"/>
      <c r="I2" s="1290"/>
      <c r="J2" s="1290"/>
      <c r="K2" s="1290"/>
      <c r="L2" s="1290"/>
      <c r="M2" s="1290"/>
      <c r="N2" s="1290"/>
      <c r="O2" s="1893"/>
      <c r="P2" s="1290"/>
    </row>
    <row r="3" spans="1:16" ht="30" customHeight="1" x14ac:dyDescent="0.25">
      <c r="A3" s="1325"/>
      <c r="B3" s="1293"/>
      <c r="C3" s="2271" t="s">
        <v>857</v>
      </c>
      <c r="D3" s="2272"/>
      <c r="E3" s="2273"/>
      <c r="F3" s="2271" t="s">
        <v>942</v>
      </c>
      <c r="G3" s="2272"/>
      <c r="H3" s="2273"/>
      <c r="I3" s="2130" t="s">
        <v>1295</v>
      </c>
      <c r="J3" s="2131"/>
      <c r="K3" s="2205"/>
      <c r="L3" s="2292" t="s">
        <v>903</v>
      </c>
      <c r="M3" s="2292"/>
      <c r="N3" s="2292"/>
      <c r="O3" s="1319"/>
    </row>
    <row r="4" spans="1:16" ht="60" customHeight="1" x14ac:dyDescent="0.25">
      <c r="A4" s="1325"/>
      <c r="B4" s="1460"/>
      <c r="C4" s="2037" t="s">
        <v>1209</v>
      </c>
      <c r="D4" s="1870" t="s">
        <v>27</v>
      </c>
      <c r="E4" s="1863" t="s">
        <v>440</v>
      </c>
      <c r="F4" s="1870" t="s">
        <v>1209</v>
      </c>
      <c r="G4" s="1870" t="s">
        <v>27</v>
      </c>
      <c r="H4" s="1870" t="s">
        <v>440</v>
      </c>
      <c r="I4" s="1868" t="s">
        <v>1296</v>
      </c>
      <c r="J4" s="1870" t="s">
        <v>27</v>
      </c>
      <c r="K4" s="1870" t="s">
        <v>440</v>
      </c>
      <c r="L4" s="1868" t="s">
        <v>1209</v>
      </c>
      <c r="M4" s="1870" t="s">
        <v>27</v>
      </c>
      <c r="N4" s="1863" t="s">
        <v>440</v>
      </c>
      <c r="O4" s="1319"/>
    </row>
    <row r="5" spans="1:16" ht="15" customHeight="1" x14ac:dyDescent="0.25">
      <c r="A5" s="1325"/>
      <c r="B5" s="1223" t="s">
        <v>939</v>
      </c>
      <c r="C5" s="1279" t="str">
        <f>IF(ISNUMBER('IRB Current'!I43), 'IRB Current'!I43,"")</f>
        <v/>
      </c>
      <c r="D5" s="1279" t="str">
        <f>IF(ISNUMBER('IRB Current'!J43), 'IRB Current'!J43,"")</f>
        <v/>
      </c>
      <c r="E5" s="1257" t="str">
        <f>IF(ISNUMBER('IRB Current'!K43), 'IRB Current'!K43,"")</f>
        <v/>
      </c>
      <c r="F5" s="1280" t="str">
        <f>IF(AND(ISNUMBER(F6), ISNUMBER(F7),ISNUMBER(F8)), SUM(F6:F8),"")</f>
        <v/>
      </c>
      <c r="G5" s="1279" t="str">
        <f>IF(AND(ISNUMBER(G6), ISNUMBER(G7),ISNUMBER(G8)), SUM(G6:G8),"")</f>
        <v/>
      </c>
      <c r="H5" s="1280" t="str">
        <f>IF(AND( ISNUMBER(H7),ISNUMBER(H8)), SUM(H7:H8),"")</f>
        <v/>
      </c>
      <c r="I5" s="1279" t="str">
        <f>IF(AND(ISNUMBER(I6), ISNUMBER(I7),ISNUMBER(I8)), SUM(I6:I8),"")</f>
        <v/>
      </c>
      <c r="J5" s="1279" t="str">
        <f>IF(AND(ISNUMBER(J6), ISNUMBER(J7),ISNUMBER(J8)), SUM(J6:J8),"")</f>
        <v/>
      </c>
      <c r="K5" s="1279" t="str">
        <f>IF(AND( ISNUMBER(K7),ISNUMBER(K8)), SUM(K7:K8),"")</f>
        <v/>
      </c>
      <c r="L5" s="1427" t="str">
        <f>IF(AND(ISNUMBER(L6), ISNUMBER(L7), ISNUMBER(L8)), SUM(L6:L8),"")</f>
        <v/>
      </c>
      <c r="M5" s="1279" t="str">
        <f>IF(AND(ISNUMBER(M6), ISNUMBER(M7), ISNUMBER(M8)), SUM(M6:M8),"")</f>
        <v/>
      </c>
      <c r="N5" s="1257" t="str">
        <f>IF(AND(ISNUMBER(N6), ISNUMBER(N7), ISNUMBER(N8)), SUM(N6:N8),"")</f>
        <v/>
      </c>
      <c r="O5" s="1319"/>
    </row>
    <row r="6" spans="1:16" ht="15" customHeight="1" x14ac:dyDescent="0.25">
      <c r="A6" s="1325"/>
      <c r="B6" s="1323" t="s">
        <v>1380</v>
      </c>
      <c r="C6" s="1279" t="str">
        <f>IF(ISNUMBER('IRB Current'!I44), 'IRB Current'!I44,"")</f>
        <v/>
      </c>
      <c r="D6" s="1279" t="str">
        <f>IF(ISNUMBER('IRB Current'!J44), 'IRB Current'!J44,"")</f>
        <v/>
      </c>
      <c r="E6" s="1257" t="str">
        <f>IF(ISNUMBER('IRB Current'!K44), 'IRB Current'!K44,"")</f>
        <v/>
      </c>
      <c r="F6" s="1279" t="str">
        <f>IF(ISNUMBER('IRB Proposed'!R7),'IRB Proposed'!R7, "")</f>
        <v/>
      </c>
      <c r="G6" s="1279" t="str">
        <f>IF(ISNUMBER('IRB Proposed'!S7),'IRB Proposed'!S7, "")</f>
        <v/>
      </c>
      <c r="H6" s="1425"/>
      <c r="I6" s="1422" t="str">
        <f>IF(ISNUMBER('IRB Proposed'!R7),'IRB Proposed'!R7, "")</f>
        <v/>
      </c>
      <c r="J6" s="1279" t="str">
        <f>IF(ISNUMBER('IRB Proposed'!S7),'IRB Proposed'!S7, "")</f>
        <v/>
      </c>
      <c r="K6" s="1428"/>
      <c r="L6" s="1311"/>
      <c r="M6" s="1351"/>
      <c r="N6" s="1349"/>
      <c r="O6" s="1319"/>
    </row>
    <row r="7" spans="1:16" ht="15" customHeight="1" x14ac:dyDescent="0.25">
      <c r="A7" s="1325"/>
      <c r="B7" s="1424" t="s">
        <v>1381</v>
      </c>
      <c r="C7" s="1279" t="str">
        <f>IF(ISNUMBER('IRB Current'!I45), 'IRB Current'!I45,"")</f>
        <v/>
      </c>
      <c r="D7" s="1279" t="str">
        <f>IF(ISNUMBER('IRB Current'!J45), 'IRB Current'!J45,"")</f>
        <v/>
      </c>
      <c r="E7" s="1257" t="str">
        <f>IF(ISNUMBER('IRB Current'!K45), 'IRB Current'!K45,"")</f>
        <v/>
      </c>
      <c r="F7" s="1279" t="str">
        <f>IF(ISNUMBER('IRB Proposed'!C8),'IRB Proposed'!C8, "")</f>
        <v/>
      </c>
      <c r="G7" s="1279" t="str">
        <f>IF(ISNUMBER('IRB Proposed'!D8),'IRB Proposed'!D8, "")</f>
        <v/>
      </c>
      <c r="H7" s="1279" t="str">
        <f>IF(ISNUMBER('IRB Proposed'!E8),'IRB Proposed'!E8, "")</f>
        <v/>
      </c>
      <c r="I7" s="1311"/>
      <c r="J7" s="1311"/>
      <c r="K7" s="1351"/>
      <c r="L7" s="1311"/>
      <c r="M7" s="1351"/>
      <c r="N7" s="1349"/>
      <c r="O7" s="1319"/>
    </row>
    <row r="8" spans="1:16" ht="15" customHeight="1" x14ac:dyDescent="0.25">
      <c r="A8" s="1325"/>
      <c r="B8" s="1424" t="s">
        <v>1382</v>
      </c>
      <c r="C8" s="1279" t="str">
        <f>IF(ISNUMBER('IRB Current'!I46), 'IRB Current'!I46,"")</f>
        <v/>
      </c>
      <c r="D8" s="1279" t="str">
        <f>IF(ISNUMBER('IRB Current'!J46), 'IRB Current'!J46,"")</f>
        <v/>
      </c>
      <c r="E8" s="1257" t="str">
        <f>IF(ISNUMBER('IRB Current'!K46), 'IRB Current'!K46,"")</f>
        <v/>
      </c>
      <c r="F8" s="1279" t="str">
        <f>IF(ISNUMBER('IRB Proposed'!M9),'IRB Proposed'!M9, "")</f>
        <v/>
      </c>
      <c r="G8" s="1279" t="str">
        <f>IF(ISNUMBER('IRB Proposed'!N9),'IRB Proposed'!N9, "")</f>
        <v/>
      </c>
      <c r="H8" s="1279" t="str">
        <f>IF(ISNUMBER('IRB Proposed'!O9),'IRB Proposed'!O9, "")</f>
        <v/>
      </c>
      <c r="I8" s="1423" t="str">
        <f t="shared" ref="I8:K10" si="0">IF(ISNUMBER(C8),C8,"")</f>
        <v/>
      </c>
      <c r="J8" s="1279" t="str">
        <f t="shared" si="0"/>
        <v/>
      </c>
      <c r="K8" s="1279" t="str">
        <f t="shared" si="0"/>
        <v/>
      </c>
      <c r="L8" s="1311"/>
      <c r="M8" s="1351"/>
      <c r="N8" s="1349"/>
      <c r="O8" s="1319"/>
    </row>
    <row r="9" spans="1:16" ht="15" customHeight="1" x14ac:dyDescent="0.25">
      <c r="A9" s="1325"/>
      <c r="B9" s="1321" t="s">
        <v>457</v>
      </c>
      <c r="C9" s="1279" t="str">
        <f>IF(ISNUMBER('IRB Current'!I47), 'IRB Current'!I47,"")</f>
        <v/>
      </c>
      <c r="D9" s="1279" t="str">
        <f>IF(ISNUMBER('IRB Current'!J47), 'IRB Current'!J47,"")</f>
        <v/>
      </c>
      <c r="E9" s="1257" t="str">
        <f>IF(ISNUMBER('IRB Current'!K47), 'IRB Current'!K47,"")</f>
        <v/>
      </c>
      <c r="F9" s="1279" t="str">
        <f>IF(AND(ISNUMBER('IRB Proposed'!M12),ISNUMBER('IRB Proposed'!R11)),SUM('IRB Proposed'!M12,'IRB Proposed'!R11), "")</f>
        <v/>
      </c>
      <c r="G9" s="1279" t="str">
        <f>IF(AND(ISNUMBER('IRB Proposed'!N12),ISNUMBER('IRB Proposed'!S11)),SUM('IRB Proposed'!N12,'IRB Proposed'!S11), "")</f>
        <v/>
      </c>
      <c r="H9" s="1279" t="str">
        <f>IF(ISNUMBER('IRB Proposed'!O12),'IRB Proposed'!O12, "")</f>
        <v/>
      </c>
      <c r="I9" s="1311"/>
      <c r="J9" s="1311"/>
      <c r="K9" s="1351"/>
      <c r="L9" s="1311"/>
      <c r="M9" s="1351"/>
      <c r="N9" s="1349"/>
      <c r="O9" s="1319"/>
    </row>
    <row r="10" spans="1:16" ht="15" customHeight="1" x14ac:dyDescent="0.25">
      <c r="A10" s="1325"/>
      <c r="B10" s="1298" t="s">
        <v>858</v>
      </c>
      <c r="C10" s="1279" t="str">
        <f>IF(ISNUMBER('IRB Current'!I50), 'IRB Current'!I50,"")</f>
        <v/>
      </c>
      <c r="D10" s="1279" t="str">
        <f>IF(ISNUMBER('IRB Current'!J50), 'IRB Current'!J50,"")</f>
        <v/>
      </c>
      <c r="E10" s="1257" t="str">
        <f>IF(ISNUMBER('IRB Current'!K50), 'IRB Current'!K50,"")</f>
        <v/>
      </c>
      <c r="F10" s="1279" t="str">
        <f>IF(ISNUMBER('IRB Proposed'!M13),'IRB Proposed'!M13, "")</f>
        <v/>
      </c>
      <c r="G10" s="1279" t="str">
        <f t="shared" ref="G10" si="1">IF(ISNUMBER(D10),D10, "")</f>
        <v/>
      </c>
      <c r="H10" s="1279" t="str">
        <f t="shared" ref="H10" si="2">IF(ISNUMBER(E10),E10, "")</f>
        <v/>
      </c>
      <c r="I10" s="1422" t="str">
        <f t="shared" si="0"/>
        <v/>
      </c>
      <c r="J10" s="1422" t="str">
        <f t="shared" si="0"/>
        <v/>
      </c>
      <c r="K10" s="1279" t="str">
        <f t="shared" si="0"/>
        <v/>
      </c>
      <c r="L10" s="1311"/>
      <c r="M10" s="1351"/>
      <c r="N10" s="1349"/>
      <c r="O10" s="1319"/>
    </row>
    <row r="11" spans="1:16" ht="15" customHeight="1" x14ac:dyDescent="0.25">
      <c r="A11" s="1325"/>
      <c r="B11" s="1299" t="s">
        <v>831</v>
      </c>
      <c r="C11" s="1279" t="str">
        <f>IF(ISNUMBER('IRB Current'!I51), 'IRB Current'!I51,"")</f>
        <v/>
      </c>
      <c r="D11" s="1279" t="str">
        <f>IF(ISNUMBER('IRB Current'!J51), 'IRB Current'!J51,"")</f>
        <v/>
      </c>
      <c r="E11" s="1257" t="str">
        <f>IF(ISNUMBER('IRB Current'!K51), 'IRB Current'!K51,"")</f>
        <v/>
      </c>
      <c r="F11" s="1279" t="str">
        <f>IF(ISNUMBER('IRB Proposed'!R14),'IRB Proposed'!R14, "")</f>
        <v/>
      </c>
      <c r="G11" s="1279" t="str">
        <f>IF(ISNUMBER('IRB Proposed'!S14),'IRB Proposed'!S14, "")</f>
        <v/>
      </c>
      <c r="H11" s="1426"/>
      <c r="I11" s="1279" t="str">
        <f>IF(ISNUMBER('IRB Proposed'!R14),'IRB Proposed'!R14, "")</f>
        <v/>
      </c>
      <c r="J11" s="1279" t="str">
        <f>IF(ISNUMBER('IRB Proposed'!S14),'IRB Proposed'!S14, "")</f>
        <v/>
      </c>
      <c r="K11" s="1426"/>
      <c r="L11" s="1311"/>
      <c r="M11" s="1351"/>
      <c r="N11" s="1349"/>
      <c r="O11" s="1319"/>
    </row>
    <row r="12" spans="1:16" ht="15" customHeight="1" x14ac:dyDescent="0.25">
      <c r="A12" s="1325"/>
      <c r="B12" s="1299" t="s">
        <v>436</v>
      </c>
      <c r="C12" s="1279" t="str">
        <f>IF(ISNUMBER('IRB Current'!I52), 'IRB Current'!I52,"")</f>
        <v/>
      </c>
      <c r="D12" s="1279" t="str">
        <f>IF(ISNUMBER('IRB Current'!J52), 'IRB Current'!J52,"")</f>
        <v/>
      </c>
      <c r="E12" s="1257" t="str">
        <f>IF(ISNUMBER('IRB Current'!K52), 'IRB Current'!K52,"")</f>
        <v/>
      </c>
      <c r="F12" s="1279" t="str">
        <f t="shared" ref="F12" si="3">IF(ISNUMBER(C12),C12, "")</f>
        <v/>
      </c>
      <c r="G12" s="1279" t="str">
        <f t="shared" ref="G12" si="4">IF(ISNUMBER(D12),D12, "")</f>
        <v/>
      </c>
      <c r="H12" s="1279" t="str">
        <f t="shared" ref="H12" si="5">IF(ISNUMBER(E12),E12, "")</f>
        <v/>
      </c>
      <c r="I12" s="1423" t="str">
        <f>IF(ISNUMBER(C12),C12,"")</f>
        <v/>
      </c>
      <c r="J12" s="1423" t="str">
        <f>IF(ISNUMBER(D12),D12,"")</f>
        <v/>
      </c>
      <c r="K12" s="1279" t="str">
        <f>IF(ISNUMBER(E12),E12,"")</f>
        <v/>
      </c>
      <c r="L12" s="1435"/>
      <c r="M12" s="1254"/>
      <c r="N12" s="1255"/>
      <c r="O12" s="1319"/>
    </row>
    <row r="13" spans="1:16" ht="15" customHeight="1" x14ac:dyDescent="0.25">
      <c r="A13" s="1325"/>
      <c r="B13" s="1299" t="s">
        <v>79</v>
      </c>
      <c r="C13" s="1279" t="str">
        <f>IF(ISNUMBER('IRB Current'!I53), 'IRB Current'!I53,"")</f>
        <v/>
      </c>
      <c r="D13" s="1279" t="str">
        <f>IF(ISNUMBER('IRB Current'!J53), 'IRB Current'!J53,"")</f>
        <v/>
      </c>
      <c r="E13" s="1257" t="str">
        <f>IF(ISNUMBER('IRB Current'!K53), 'IRB Current'!K53,"")</f>
        <v/>
      </c>
      <c r="F13" s="1279" t="str">
        <f>IF(ISNUMBER('IRB Proposed'!R16),'IRB Proposed'!R16, "")</f>
        <v/>
      </c>
      <c r="G13" s="1279" t="str">
        <f>IF(ISNUMBER('IRB Proposed'!S16),'IRB Proposed'!S16, "")</f>
        <v/>
      </c>
      <c r="H13" s="1426"/>
      <c r="I13" s="1279" t="str">
        <f>IF(ISNUMBER('IRB Proposed'!R16),'IRB Proposed'!R16, "")</f>
        <v/>
      </c>
      <c r="J13" s="1279" t="str">
        <f>IF(ISNUMBER('IRB Proposed'!S16),'IRB Proposed'!S16, "")</f>
        <v/>
      </c>
      <c r="K13" s="1376"/>
      <c r="L13" s="1311"/>
      <c r="M13" s="1351"/>
      <c r="N13" s="1349"/>
      <c r="O13" s="1319"/>
    </row>
    <row r="14" spans="1:16" ht="15" customHeight="1" x14ac:dyDescent="0.25">
      <c r="A14" s="1325"/>
      <c r="B14" s="1322" t="s">
        <v>1334</v>
      </c>
      <c r="C14" s="1279" t="str">
        <f>IF(ISNUMBER('IRB Current'!I68), 'IRB Current'!I68,"")</f>
        <v/>
      </c>
      <c r="D14" s="1279" t="str">
        <f>IF(ISNUMBER('IRB Current'!J68), 'IRB Current'!J68,"")</f>
        <v/>
      </c>
      <c r="E14" s="1257" t="str">
        <f>IF(ISNUMBER('IRB Current'!K68), 'IRB Current'!K68,"")</f>
        <v/>
      </c>
      <c r="F14" s="1279" t="str">
        <f>IF(AND(ISNUMBER(F15),ISNUMBER('IRB Proposed'!M31)),F15+ 'IRB Proposed'!M31,"")</f>
        <v/>
      </c>
      <c r="G14" s="1279" t="str">
        <f>IF(AND(ISNUMBER(G15),ISNUMBER('IRB Proposed'!N31)),G15+ 'IRB Proposed'!N31,"")</f>
        <v/>
      </c>
      <c r="H14" s="1279" t="str">
        <f>IF(AND(ISNUMBER(H15),ISNUMBER('IRB Proposed'!O31)),H15+ 'IRB Proposed'!O31,"")</f>
        <v/>
      </c>
      <c r="I14" s="1279" t="str">
        <f>IF(AND(ISNUMBER('IRB Current'!I70),ISNUMBER(I15)),I15+'IRB Current'!I70, "")</f>
        <v/>
      </c>
      <c r="J14" s="1279" t="str">
        <f>IF(AND(ISNUMBER('IRB Current'!J70),ISNUMBER(J15)),J15+'IRB Current'!J70, "")</f>
        <v/>
      </c>
      <c r="K14" s="1279" t="str">
        <f>IF(AND(ISNUMBER('IRB Current'!K70),ISNUMBER(K15)),K15+'IRB Current'!K70, "")</f>
        <v/>
      </c>
      <c r="L14" s="1435"/>
      <c r="M14" s="1254"/>
      <c r="N14" s="1255"/>
      <c r="O14" s="1319"/>
    </row>
    <row r="15" spans="1:16" ht="15" customHeight="1" x14ac:dyDescent="0.25">
      <c r="A15" s="1325"/>
      <c r="B15" s="1421" t="s">
        <v>1333</v>
      </c>
      <c r="C15" s="1347" t="str">
        <f>IF(ISNUMBER('IRB Current'!I69), 'IRB Current'!I69,"")</f>
        <v/>
      </c>
      <c r="D15" s="1347" t="str">
        <f>IF(ISNUMBER('IRB Current'!J69), 'IRB Current'!J69,"")</f>
        <v/>
      </c>
      <c r="E15" s="1244" t="str">
        <f>IF(ISNUMBER('IRB Current'!K69), 'IRB Current'!K69,"")</f>
        <v/>
      </c>
      <c r="F15" s="1347" t="str">
        <f>IF(AND(ISNUMBER('IRB Proposed'!M30),ISNUMBER('IRB Proposed'!R30)),'IRB Proposed'!M30+'IRB Proposed'!R30, "")</f>
        <v/>
      </c>
      <c r="G15" s="1347" t="str">
        <f>IF(AND(ISNUMBER('IRB Proposed'!N30),ISNUMBER('IRB Proposed'!S30)),'IRB Proposed'!N30+'IRB Proposed'!S30, "")</f>
        <v/>
      </c>
      <c r="H15" s="1347" t="str">
        <f>IF(ISNUMBER('IRB Proposed'!O30),'IRB Proposed'!O30, "")</f>
        <v/>
      </c>
      <c r="I15" s="1312"/>
      <c r="J15" s="1313"/>
      <c r="K15" s="1312"/>
      <c r="L15" s="1313"/>
      <c r="M15" s="1312"/>
      <c r="N15" s="713"/>
      <c r="O15" s="1319"/>
    </row>
    <row r="16" spans="1:16" ht="15" customHeight="1" x14ac:dyDescent="0.25">
      <c r="A16" s="1283"/>
      <c r="B16" s="1370"/>
      <c r="C16" s="1370"/>
      <c r="D16" s="1370"/>
      <c r="E16" s="1370"/>
      <c r="F16" s="1370"/>
      <c r="G16" s="1370"/>
      <c r="H16" s="1370"/>
      <c r="I16" s="1370"/>
      <c r="J16" s="1370"/>
      <c r="K16" s="1370"/>
      <c r="L16" s="1370"/>
      <c r="M16" s="1370"/>
      <c r="N16" s="1370"/>
      <c r="O16" s="1894"/>
    </row>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sheetData>
  <mergeCells count="4">
    <mergeCell ref="C3:E3"/>
    <mergeCell ref="F3:H3"/>
    <mergeCell ref="I3:K3"/>
    <mergeCell ref="L3:N3"/>
  </mergeCells>
  <conditionalFormatting sqref="I7:K7 L6:N15 I9:K9 I15:K15">
    <cfRule type="cellIs" dxfId="79" priority="218"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ignoredErrors>
    <ignoredError sqref="I8:K8 I5:J5 F5:G5 C13:E13 C5:E8 H11 C11:E11 I10:K10 C10:E10 D12:E12 C12 I12:K12 C9:E9 C14:E15" unlockedFormula="1"/>
    <ignoredError sqref="H5 K5" formula="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C291"/>
  </sheetPr>
  <dimension ref="A1:V363"/>
  <sheetViews>
    <sheetView zoomScale="85" zoomScaleNormal="85" workbookViewId="0">
      <pane ySplit="1" topLeftCell="A2" activePane="bottomLeft" state="frozen"/>
      <selection pane="bottomLeft"/>
    </sheetView>
  </sheetViews>
  <sheetFormatPr defaultColWidth="0" defaultRowHeight="0" customHeight="1" zeroHeight="1" x14ac:dyDescent="0.25"/>
  <cols>
    <col min="1" max="1" width="1.7109375" style="204" customWidth="1"/>
    <col min="2" max="2" width="50.7109375" style="409" customWidth="1"/>
    <col min="3" max="4" width="8.7109375" style="409" customWidth="1"/>
    <col min="5" max="12" width="16.7109375" style="409" customWidth="1"/>
    <col min="13" max="13" width="1.7109375" style="2011" customWidth="1"/>
    <col min="14" max="22" width="0" style="2011" hidden="1" customWidth="1"/>
    <col min="23" max="16384" width="9.140625" style="2011" hidden="1"/>
  </cols>
  <sheetData>
    <row r="1" spans="1:13" s="1218" customFormat="1" ht="30.75" x14ac:dyDescent="0.55000000000000004">
      <c r="A1" s="1891" t="s">
        <v>855</v>
      </c>
      <c r="I1" s="732"/>
      <c r="J1" s="732"/>
      <c r="K1" s="732"/>
      <c r="L1" s="732"/>
      <c r="M1" s="1362"/>
    </row>
    <row r="2" spans="1:13" s="409" customFormat="1" ht="45" customHeight="1" x14ac:dyDescent="0.25">
      <c r="A2" s="204"/>
      <c r="B2" s="1308" t="s">
        <v>1212</v>
      </c>
      <c r="M2" s="304"/>
    </row>
    <row r="3" spans="1:13" s="409" customFormat="1" ht="45" customHeight="1" x14ac:dyDescent="0.25">
      <c r="A3" s="612" t="s">
        <v>944</v>
      </c>
      <c r="B3" s="1429"/>
      <c r="C3" s="1429"/>
      <c r="D3" s="1429"/>
      <c r="E3" s="1429"/>
      <c r="F3" s="1429"/>
      <c r="G3" s="1429"/>
      <c r="H3" s="1429"/>
      <c r="I3" s="1429"/>
      <c r="J3" s="1429"/>
      <c r="K3" s="1429"/>
      <c r="M3" s="304"/>
    </row>
    <row r="4" spans="1:13" s="409" customFormat="1" ht="45" customHeight="1" x14ac:dyDescent="0.25">
      <c r="A4" s="204"/>
      <c r="B4" s="2302"/>
      <c r="C4" s="2276" t="s">
        <v>886</v>
      </c>
      <c r="D4" s="2277"/>
      <c r="E4" s="2138" t="s">
        <v>1209</v>
      </c>
      <c r="F4" s="2138" t="s">
        <v>1210</v>
      </c>
      <c r="G4" s="2138" t="s">
        <v>27</v>
      </c>
      <c r="H4" s="2143" t="s">
        <v>440</v>
      </c>
      <c r="I4" s="2298" t="s">
        <v>946</v>
      </c>
      <c r="J4" s="2298" t="s">
        <v>1222</v>
      </c>
      <c r="K4" s="2298" t="s">
        <v>1223</v>
      </c>
      <c r="L4" s="2300" t="s">
        <v>1224</v>
      </c>
      <c r="M4" s="304"/>
    </row>
    <row r="5" spans="1:13" s="409" customFormat="1" ht="45" customHeight="1" x14ac:dyDescent="0.25">
      <c r="A5" s="204"/>
      <c r="B5" s="2303"/>
      <c r="C5" s="1956" t="s">
        <v>1385</v>
      </c>
      <c r="D5" s="3" t="s">
        <v>1386</v>
      </c>
      <c r="E5" s="2111"/>
      <c r="F5" s="2111"/>
      <c r="G5" s="2111"/>
      <c r="H5" s="2144"/>
      <c r="I5" s="2304"/>
      <c r="J5" s="2304"/>
      <c r="K5" s="2304"/>
      <c r="L5" s="2301"/>
      <c r="M5" s="304"/>
    </row>
    <row r="6" spans="1:13" s="409" customFormat="1" ht="15" customHeight="1" x14ac:dyDescent="0.25">
      <c r="A6" s="1895"/>
      <c r="B6" s="1440" t="s">
        <v>839</v>
      </c>
      <c r="C6" s="1978"/>
      <c r="D6" s="1832"/>
      <c r="E6" s="1280" t="str">
        <f>IF(AND(ISNUMBER(E7), ISNUMBER(E8), ISNUMBER(E9), ISNUMBER(E10), ISNUMBER(E11), ISNUMBER(E12)), SUM(E7:E12),"")</f>
        <v/>
      </c>
      <c r="F6" s="1483" t="str">
        <f>IF(AND(ISNUMBER(F7), ISNUMBER(F8), ISNUMBER(F9), ISNUMBER(F10), ISNUMBER(F11), ISNUMBER(F12)), SUM(F7:F12),"")</f>
        <v/>
      </c>
      <c r="G6" s="1279" t="str">
        <f t="shared" ref="G6" si="0">IF(AND(ISNUMBER(G7), ISNUMBER(G8), ISNUMBER(G9), ISNUMBER(G10), ISNUMBER(G11), ISNUMBER(G12)), SUM(G7:G12), "")</f>
        <v/>
      </c>
      <c r="H6" s="1279" t="str">
        <f t="shared" ref="H6" si="1">IF(AND(ISNUMBER(H7), ISNUMBER(H8), ISNUMBER(H9), ISNUMBER(H10), ISNUMBER(H11), ISNUMBER(H12)), SUM(H7:H12), "")</f>
        <v/>
      </c>
      <c r="I6" s="1417"/>
      <c r="J6" s="1452" t="str">
        <f>IF(ABS(SUM(E7:E12)-('IRB Current'!F44+'IRB Current'!F45+'IRB Current'!F46+'IRB Current'!F48+'IRB Current'!F50+'IRB Current'!F51+'IRB Current'!F69))&lt;=Parameters!C211*SUM(E7:E12), "Pass", "Fail")</f>
        <v>Pass</v>
      </c>
      <c r="K6" s="1452" t="str">
        <f>IF(ABS(SUM(G7:G12)-('IRB Current'!G44+'IRB Current'!G45+'IRB Current'!G46+'IRB Current'!G48+'IRB Current'!G50+'IRB Current'!G51+'IRB Current'!G69))&lt;=Parameters!C211*SUM(G7:G12), "Pass", "Fail")</f>
        <v>Pass</v>
      </c>
      <c r="L6" s="1250" t="str">
        <f>IF(ABS(SUM(H7:H12)-('IRB Current'!H44+'IRB Current'!H45+'IRB Current'!H46+'IRB Current'!H48+'IRB Current'!H50+'IRB Current'!H51+'IRB Current'!H69))&lt;=Parameters!C211*SUM(H7:H12), "Pass", "Fail")</f>
        <v>Pass</v>
      </c>
      <c r="M6" s="304"/>
    </row>
    <row r="7" spans="1:13" s="409" customFormat="1" ht="15" customHeight="1" x14ac:dyDescent="0.25">
      <c r="A7" s="204"/>
      <c r="B7" s="1432" t="s">
        <v>838</v>
      </c>
      <c r="C7" s="1979">
        <v>3</v>
      </c>
      <c r="D7" s="1437">
        <v>0</v>
      </c>
      <c r="E7" s="1315"/>
      <c r="F7" s="1353"/>
      <c r="G7" s="1351"/>
      <c r="H7" s="1349"/>
      <c r="I7" s="1374" t="str">
        <f>IF(F7&lt;=E7, "Pass", "Fail")</f>
        <v>Pass</v>
      </c>
      <c r="J7" s="1211"/>
      <c r="K7" s="1211"/>
      <c r="L7" s="38"/>
      <c r="M7" s="304"/>
    </row>
    <row r="8" spans="1:13" s="409" customFormat="1" ht="15" customHeight="1" x14ac:dyDescent="0.25">
      <c r="A8" s="204"/>
      <c r="B8" s="1821" t="s">
        <v>1213</v>
      </c>
      <c r="C8" s="1979">
        <v>3</v>
      </c>
      <c r="D8" s="1437">
        <v>0</v>
      </c>
      <c r="E8" s="1311"/>
      <c r="F8" s="1353"/>
      <c r="G8" s="1351"/>
      <c r="H8" s="1349"/>
      <c r="I8" s="1374" t="str">
        <f>IF(F8&lt;=E8, "Pass", "Fail")</f>
        <v>Pass</v>
      </c>
      <c r="J8" s="1211"/>
      <c r="K8" s="1211"/>
      <c r="L8" s="38"/>
      <c r="M8" s="304"/>
    </row>
    <row r="9" spans="1:13" s="409" customFormat="1" ht="15" customHeight="1" x14ac:dyDescent="0.25">
      <c r="A9" s="204"/>
      <c r="B9" s="1821" t="s">
        <v>837</v>
      </c>
      <c r="C9" s="1979">
        <v>3</v>
      </c>
      <c r="D9" s="1437">
        <v>0</v>
      </c>
      <c r="E9" s="1311"/>
      <c r="F9" s="1351"/>
      <c r="G9" s="1351"/>
      <c r="H9" s="1349"/>
      <c r="I9" s="1374" t="str">
        <f t="shared" ref="I9:I24" si="2">IF(F9&lt;=E9, "Pass", "Fail")</f>
        <v>Pass</v>
      </c>
      <c r="J9" s="1211"/>
      <c r="K9" s="1211"/>
      <c r="L9" s="38"/>
      <c r="M9" s="304"/>
    </row>
    <row r="10" spans="1:13" s="409" customFormat="1" ht="15" customHeight="1" x14ac:dyDescent="0.25">
      <c r="A10" s="204"/>
      <c r="B10" s="1432" t="s">
        <v>836</v>
      </c>
      <c r="C10" s="1979">
        <v>3</v>
      </c>
      <c r="D10" s="1437">
        <v>0</v>
      </c>
      <c r="E10" s="1311"/>
      <c r="F10" s="1351"/>
      <c r="G10" s="1351"/>
      <c r="H10" s="1349"/>
      <c r="I10" s="1374" t="str">
        <f t="shared" si="2"/>
        <v>Pass</v>
      </c>
      <c r="J10" s="1211"/>
      <c r="K10" s="1211"/>
      <c r="L10" s="38"/>
      <c r="M10" s="304"/>
    </row>
    <row r="11" spans="1:13" s="409" customFormat="1" ht="15" customHeight="1" x14ac:dyDescent="0.25">
      <c r="A11" s="204"/>
      <c r="B11" s="1821" t="s">
        <v>897</v>
      </c>
      <c r="C11" s="1979">
        <v>3</v>
      </c>
      <c r="D11" s="1437">
        <v>0</v>
      </c>
      <c r="E11" s="1311"/>
      <c r="F11" s="1351"/>
      <c r="G11" s="1351"/>
      <c r="H11" s="1349"/>
      <c r="I11" s="1374" t="str">
        <f t="shared" si="2"/>
        <v>Pass</v>
      </c>
      <c r="J11" s="1211"/>
      <c r="K11" s="1211"/>
      <c r="L11" s="38"/>
      <c r="M11" s="304"/>
    </row>
    <row r="12" spans="1:13" s="409" customFormat="1" ht="15" customHeight="1" x14ac:dyDescent="0.25">
      <c r="A12" s="204"/>
      <c r="B12" s="1432" t="s">
        <v>834</v>
      </c>
      <c r="C12" s="1979">
        <v>3</v>
      </c>
      <c r="D12" s="1437">
        <v>0</v>
      </c>
      <c r="E12" s="1351"/>
      <c r="F12" s="1351"/>
      <c r="G12" s="1351"/>
      <c r="H12" s="1351"/>
      <c r="I12" s="1452" t="str">
        <f t="shared" si="2"/>
        <v>Pass</v>
      </c>
      <c r="J12" s="1211"/>
      <c r="K12" s="1211"/>
      <c r="L12" s="38"/>
      <c r="M12" s="304"/>
    </row>
    <row r="13" spans="1:13" s="409" customFormat="1" ht="15" customHeight="1" x14ac:dyDescent="0.25">
      <c r="A13" s="204"/>
      <c r="B13" s="1433" t="s">
        <v>842</v>
      </c>
      <c r="C13" s="1980"/>
      <c r="D13" s="1451"/>
      <c r="E13" s="1279" t="str">
        <f>IF(ISNUMBER(E14),E14,"")</f>
        <v/>
      </c>
      <c r="F13" s="1279" t="str">
        <f>IF(ISNUMBER(F14),F14,"")</f>
        <v/>
      </c>
      <c r="G13" s="1279" t="str">
        <f>IF(ISNUMBER(G14),G14,"")</f>
        <v/>
      </c>
      <c r="H13" s="1279" t="str">
        <f t="shared" ref="H13" si="3">IF(ISNUMBER(H14),H14,"")</f>
        <v/>
      </c>
      <c r="I13" s="1435"/>
      <c r="J13" s="1254"/>
      <c r="K13" s="1254"/>
      <c r="L13" s="1255"/>
      <c r="M13" s="304"/>
    </row>
    <row r="14" spans="1:13" s="409" customFormat="1" ht="15" customHeight="1" x14ac:dyDescent="0.25">
      <c r="A14" s="204"/>
      <c r="B14" s="1432" t="s">
        <v>840</v>
      </c>
      <c r="C14" s="1979">
        <v>3</v>
      </c>
      <c r="D14" s="1450">
        <v>0.1</v>
      </c>
      <c r="E14" s="1279" t="str">
        <f>IF(ISNUMBER('IRB Current'!F54), 'IRB Current'!F54, "")</f>
        <v/>
      </c>
      <c r="F14" s="1351"/>
      <c r="G14" s="1279" t="str">
        <f>IF(ISNUMBER('IRB Current'!G54), 'IRB Current'!G54, "")</f>
        <v/>
      </c>
      <c r="H14" s="1279" t="str">
        <f>IF(ISNUMBER('IRB Current'!H54), 'IRB Current'!H54, "")</f>
        <v/>
      </c>
      <c r="I14" s="1452" t="str">
        <f t="shared" si="2"/>
        <v>Pass</v>
      </c>
      <c r="J14" s="1211"/>
      <c r="K14" s="1211"/>
      <c r="L14" s="38"/>
      <c r="M14" s="304"/>
    </row>
    <row r="15" spans="1:13" s="409" customFormat="1" ht="15" customHeight="1" x14ac:dyDescent="0.25">
      <c r="A15" s="204"/>
      <c r="B15" s="1433" t="s">
        <v>843</v>
      </c>
      <c r="C15" s="1980"/>
      <c r="D15" s="1451"/>
      <c r="E15" s="1279" t="str">
        <f>IF(AND(ISNUMBER(E16), ISNUMBER(E17)), SUM(E16:E17), "")</f>
        <v/>
      </c>
      <c r="F15" s="1279" t="str">
        <f>IF(AND(ISNUMBER(F16), ISNUMBER(F17)), SUM(F16:F17), "")</f>
        <v/>
      </c>
      <c r="G15" s="1279" t="str">
        <f>IF(AND(ISNUMBER(G16), ISNUMBER(G17)), SUM(G16:G17), "")</f>
        <v/>
      </c>
      <c r="H15" s="1279" t="str">
        <f t="shared" ref="H15" si="4">IF(AND(ISNUMBER(H16), ISNUMBER(H17)), SUM(H16:H17), "")</f>
        <v/>
      </c>
      <c r="I15" s="1453"/>
      <c r="J15" s="1430"/>
      <c r="K15" s="1430"/>
      <c r="L15" s="1444"/>
      <c r="M15" s="304"/>
    </row>
    <row r="16" spans="1:13" s="409" customFormat="1" ht="15" customHeight="1" x14ac:dyDescent="0.25">
      <c r="A16" s="204"/>
      <c r="B16" s="1432" t="s">
        <v>844</v>
      </c>
      <c r="C16" s="1979">
        <v>3</v>
      </c>
      <c r="D16" s="1450">
        <v>0</v>
      </c>
      <c r="E16" s="1279" t="str">
        <f>IF(ISNUMBER('IRB Current'!F63), 'IRB Current'!F63, "")</f>
        <v/>
      </c>
      <c r="F16" s="1351"/>
      <c r="G16" s="1279" t="str">
        <f>IF(ISNUMBER('IRB Current'!G63), 'IRB Current'!G63, "")</f>
        <v/>
      </c>
      <c r="H16" s="1279" t="str">
        <f>IF(ISNUMBER('IRB Current'!H63), 'IRB Current'!H63, "")</f>
        <v/>
      </c>
      <c r="I16" s="1452" t="str">
        <f t="shared" si="2"/>
        <v>Pass</v>
      </c>
      <c r="J16" s="1211"/>
      <c r="K16" s="1211"/>
      <c r="L16" s="38"/>
      <c r="M16" s="304"/>
    </row>
    <row r="17" spans="1:13" s="409" customFormat="1" ht="15" customHeight="1" x14ac:dyDescent="0.25">
      <c r="A17" s="204"/>
      <c r="B17" s="1432" t="s">
        <v>845</v>
      </c>
      <c r="C17" s="1979">
        <v>3</v>
      </c>
      <c r="D17" s="1450">
        <v>0</v>
      </c>
      <c r="E17" s="1279" t="str">
        <f>IF(ISNUMBER('IRB Current'!F64), 'IRB Current'!F64, "")</f>
        <v/>
      </c>
      <c r="F17" s="1351"/>
      <c r="G17" s="1279" t="str">
        <f>IF(ISNUMBER('IRB Current'!G64), 'IRB Current'!G64, "")</f>
        <v/>
      </c>
      <c r="H17" s="1279" t="str">
        <f>IF(ISNUMBER('IRB Current'!H64), 'IRB Current'!H64, "")</f>
        <v/>
      </c>
      <c r="I17" s="1452" t="str">
        <f t="shared" si="2"/>
        <v>Pass</v>
      </c>
      <c r="J17" s="1211"/>
      <c r="K17" s="1211"/>
      <c r="L17" s="38"/>
      <c r="M17" s="304"/>
    </row>
    <row r="18" spans="1:13" s="409" customFormat="1" ht="15" customHeight="1" x14ac:dyDescent="0.25">
      <c r="A18" s="204"/>
      <c r="B18" s="1433" t="s">
        <v>841</v>
      </c>
      <c r="C18" s="1980"/>
      <c r="D18" s="1451"/>
      <c r="E18" s="1279" t="str">
        <f>IF(AND(ISNUMBER(E19), ISNUMBER(E20), ISNUMBER(E21), ISNUMBER(E22), ISNUMBER(E23), ISNUMBER(E24)), SUM(E19:E24), "")</f>
        <v/>
      </c>
      <c r="F18" s="1279" t="str">
        <f t="shared" ref="F18:H18" si="5">IF(AND(ISNUMBER(F19), ISNUMBER(F20), ISNUMBER(F21), ISNUMBER(F22), ISNUMBER(F23), ISNUMBER(F24)), SUM(F19:F24), "")</f>
        <v/>
      </c>
      <c r="G18" s="1279" t="str">
        <f t="shared" si="5"/>
        <v/>
      </c>
      <c r="H18" s="1279" t="str">
        <f t="shared" si="5"/>
        <v/>
      </c>
      <c r="I18" s="1435"/>
      <c r="J18" s="1452" t="str">
        <f>IF(E18&gt;='IRB Current'!I55, "Pass", "Fail")</f>
        <v>Pass</v>
      </c>
      <c r="K18" s="1452" t="str">
        <f>IF(G18&gt;='IRB Current'!J55, "Pass", "Fail")</f>
        <v>Pass</v>
      </c>
      <c r="L18" s="1250" t="str">
        <f>IF(H18&gt;='IRB Current'!K55, "Pass", "Fail")</f>
        <v>Pass</v>
      </c>
      <c r="M18" s="304"/>
    </row>
    <row r="19" spans="1:13" s="409" customFormat="1" ht="15" customHeight="1" x14ac:dyDescent="0.25">
      <c r="A19" s="204"/>
      <c r="B19" s="1432" t="s">
        <v>838</v>
      </c>
      <c r="C19" s="1979">
        <v>3</v>
      </c>
      <c r="D19" s="1450">
        <v>0</v>
      </c>
      <c r="E19" s="1351"/>
      <c r="F19" s="1351"/>
      <c r="G19" s="1351"/>
      <c r="H19" s="1351"/>
      <c r="I19" s="1452" t="str">
        <f t="shared" si="2"/>
        <v>Pass</v>
      </c>
      <c r="J19" s="1211"/>
      <c r="K19" s="1211"/>
      <c r="L19" s="38"/>
      <c r="M19" s="304"/>
    </row>
    <row r="20" spans="1:13" s="409" customFormat="1" ht="15" customHeight="1" x14ac:dyDescent="0.25">
      <c r="A20" s="204"/>
      <c r="B20" s="1821" t="s">
        <v>1213</v>
      </c>
      <c r="C20" s="1979">
        <v>3</v>
      </c>
      <c r="D20" s="1437">
        <v>0</v>
      </c>
      <c r="E20" s="1311"/>
      <c r="F20" s="1353"/>
      <c r="G20" s="1351"/>
      <c r="H20" s="1349"/>
      <c r="I20" s="1374" t="str">
        <f>IF(F20&lt;=E20, "Pass", "Fail")</f>
        <v>Pass</v>
      </c>
      <c r="J20" s="1211"/>
      <c r="K20" s="1211"/>
      <c r="L20" s="38"/>
      <c r="M20" s="304"/>
    </row>
    <row r="21" spans="1:13" s="409" customFormat="1" ht="15" customHeight="1" x14ac:dyDescent="0.25">
      <c r="A21" s="204"/>
      <c r="B21" s="1432" t="s">
        <v>837</v>
      </c>
      <c r="C21" s="1979">
        <v>3</v>
      </c>
      <c r="D21" s="1437">
        <v>0</v>
      </c>
      <c r="E21" s="1311"/>
      <c r="F21" s="1351"/>
      <c r="G21" s="1351"/>
      <c r="H21" s="1349"/>
      <c r="I21" s="1374" t="str">
        <f t="shared" si="2"/>
        <v>Pass</v>
      </c>
      <c r="J21" s="1211"/>
      <c r="K21" s="1211"/>
      <c r="L21" s="38"/>
      <c r="M21" s="304"/>
    </row>
    <row r="22" spans="1:13" s="409" customFormat="1" ht="15" customHeight="1" x14ac:dyDescent="0.25">
      <c r="A22" s="204"/>
      <c r="B22" s="1432" t="s">
        <v>836</v>
      </c>
      <c r="C22" s="1979">
        <v>3</v>
      </c>
      <c r="D22" s="1437">
        <v>0</v>
      </c>
      <c r="E22" s="1311"/>
      <c r="F22" s="1351"/>
      <c r="G22" s="1351"/>
      <c r="H22" s="1349"/>
      <c r="I22" s="1374" t="str">
        <f t="shared" si="2"/>
        <v>Pass</v>
      </c>
      <c r="J22" s="1211"/>
      <c r="K22" s="1211"/>
      <c r="L22" s="38"/>
      <c r="M22" s="304"/>
    </row>
    <row r="23" spans="1:13" s="409" customFormat="1" ht="15" customHeight="1" x14ac:dyDescent="0.25">
      <c r="A23" s="204"/>
      <c r="B23" s="1432" t="s">
        <v>835</v>
      </c>
      <c r="C23" s="1979">
        <v>3</v>
      </c>
      <c r="D23" s="1437">
        <v>0</v>
      </c>
      <c r="E23" s="1311"/>
      <c r="F23" s="1351"/>
      <c r="G23" s="1351"/>
      <c r="H23" s="1349"/>
      <c r="I23" s="1374" t="str">
        <f t="shared" si="2"/>
        <v>Pass</v>
      </c>
      <c r="J23" s="1211"/>
      <c r="K23" s="1211"/>
      <c r="L23" s="38"/>
      <c r="M23" s="304"/>
    </row>
    <row r="24" spans="1:13" s="409" customFormat="1" ht="15" customHeight="1" x14ac:dyDescent="0.25">
      <c r="A24" s="204"/>
      <c r="B24" s="1434" t="s">
        <v>834</v>
      </c>
      <c r="C24" s="1981">
        <v>3</v>
      </c>
      <c r="D24" s="1438">
        <v>0</v>
      </c>
      <c r="E24" s="1313"/>
      <c r="F24" s="1312"/>
      <c r="G24" s="1312"/>
      <c r="H24" s="713"/>
      <c r="I24" s="1377" t="str">
        <f t="shared" si="2"/>
        <v>Pass</v>
      </c>
      <c r="J24" s="1420"/>
      <c r="K24" s="1420"/>
      <c r="L24" s="32"/>
      <c r="M24" s="304"/>
    </row>
    <row r="25" spans="1:13" s="1378" customFormat="1" ht="45" customHeight="1" x14ac:dyDescent="0.25">
      <c r="A25" s="1896"/>
      <c r="B25" s="1381" t="s">
        <v>1387</v>
      </c>
      <c r="M25" s="1248"/>
    </row>
    <row r="26" spans="1:13" s="409" customFormat="1" ht="45" customHeight="1" x14ac:dyDescent="0.25">
      <c r="A26" s="612" t="s">
        <v>947</v>
      </c>
      <c r="B26" s="1429"/>
      <c r="C26" s="1429"/>
      <c r="D26" s="1429"/>
      <c r="E26" s="1429"/>
      <c r="F26" s="1429"/>
      <c r="G26" s="1429"/>
      <c r="H26" s="1429"/>
      <c r="I26" s="1429"/>
      <c r="J26" s="1429"/>
      <c r="K26" s="1429"/>
      <c r="M26" s="304"/>
    </row>
    <row r="27" spans="1:13" s="409" customFormat="1" ht="45" customHeight="1" x14ac:dyDescent="0.25">
      <c r="A27" s="204"/>
      <c r="B27" s="2302"/>
      <c r="C27" s="2276" t="s">
        <v>886</v>
      </c>
      <c r="D27" s="2277"/>
      <c r="E27" s="2138" t="s">
        <v>1209</v>
      </c>
      <c r="F27" s="2138" t="s">
        <v>1289</v>
      </c>
      <c r="G27" s="2138" t="s">
        <v>27</v>
      </c>
      <c r="H27" s="2143" t="s">
        <v>440</v>
      </c>
      <c r="I27" s="2298" t="s">
        <v>946</v>
      </c>
      <c r="J27" s="2298" t="s">
        <v>1318</v>
      </c>
      <c r="K27" s="2298" t="s">
        <v>957</v>
      </c>
      <c r="L27" s="2300" t="s">
        <v>958</v>
      </c>
      <c r="M27" s="304"/>
    </row>
    <row r="28" spans="1:13" s="409" customFormat="1" ht="60" customHeight="1" x14ac:dyDescent="0.25">
      <c r="A28" s="204"/>
      <c r="B28" s="2303"/>
      <c r="C28" s="1956" t="s">
        <v>887</v>
      </c>
      <c r="D28" s="3" t="s">
        <v>945</v>
      </c>
      <c r="E28" s="2111"/>
      <c r="F28" s="2111"/>
      <c r="G28" s="2111"/>
      <c r="H28" s="2144"/>
      <c r="I28" s="2304"/>
      <c r="J28" s="2304"/>
      <c r="K28" s="2304"/>
      <c r="L28" s="2305"/>
      <c r="M28" s="304"/>
    </row>
    <row r="29" spans="1:13" s="409" customFormat="1" ht="15" customHeight="1" x14ac:dyDescent="0.25">
      <c r="A29" s="204"/>
      <c r="B29" s="1440" t="s">
        <v>839</v>
      </c>
      <c r="C29" s="1980"/>
      <c r="D29" s="1436"/>
      <c r="E29" s="1455" t="str">
        <f t="shared" ref="E29:E47" si="6">IF(ISNUMBER(E6),E6,"")</f>
        <v/>
      </c>
      <c r="F29" s="1279" t="str">
        <f t="shared" ref="F29" si="7">IF(AND(ISNUMBER(F30), ISNUMBER(F31), ISNUMBER(F32), ISNUMBER(F33), ISNUMBER(F34), ISNUMBER(F35)), SUM(F30:F35), "")</f>
        <v/>
      </c>
      <c r="G29" s="1279" t="str">
        <f t="shared" ref="G29" si="8">IF(AND(ISNUMBER(G30), ISNUMBER(G31), ISNUMBER(G32), ISNUMBER(G33), ISNUMBER(G34), ISNUMBER(G35)), SUM(G30:G35), "")</f>
        <v/>
      </c>
      <c r="H29" s="1279" t="str">
        <f t="shared" ref="H29" si="9">IF(AND(ISNUMBER(H30), ISNUMBER(H31), ISNUMBER(H32), ISNUMBER(H33), ISNUMBER(H34), ISNUMBER(H35)), SUM(H30:H35), "")</f>
        <v/>
      </c>
      <c r="I29" s="1260"/>
      <c r="J29" s="1417"/>
      <c r="K29" s="1417"/>
      <c r="L29" s="1443"/>
      <c r="M29" s="304"/>
    </row>
    <row r="30" spans="1:13" s="409" customFormat="1" ht="15" customHeight="1" x14ac:dyDescent="0.25">
      <c r="A30" s="204"/>
      <c r="B30" s="1432" t="s">
        <v>838</v>
      </c>
      <c r="C30" s="1982">
        <v>5</v>
      </c>
      <c r="D30" s="1437">
        <v>0.25</v>
      </c>
      <c r="E30" s="1455" t="str">
        <f t="shared" si="6"/>
        <v/>
      </c>
      <c r="F30" s="1351"/>
      <c r="G30" s="1351"/>
      <c r="H30" s="1349"/>
      <c r="I30" s="1374" t="str">
        <f t="shared" ref="I30:I35" si="10">IF(F30&lt;=E30, "Pass", "Fail")</f>
        <v>Pass</v>
      </c>
      <c r="J30" s="1374" t="str">
        <f>IF(F30&gt;=F7, "Pass", "Fail")</f>
        <v>Pass</v>
      </c>
      <c r="K30" s="1374" t="str">
        <f t="shared" ref="J30:L35" si="11">IF(G30&gt;=G7, "Pass", "Fail")</f>
        <v>Pass</v>
      </c>
      <c r="L30" s="1250" t="str">
        <f t="shared" si="11"/>
        <v>Pass</v>
      </c>
      <c r="M30" s="304"/>
    </row>
    <row r="31" spans="1:13" s="409" customFormat="1" ht="15" customHeight="1" x14ac:dyDescent="0.25">
      <c r="A31" s="204"/>
      <c r="B31" s="1821" t="s">
        <v>1213</v>
      </c>
      <c r="C31" s="1979">
        <v>5</v>
      </c>
      <c r="D31" s="1437">
        <v>0.25</v>
      </c>
      <c r="E31" s="1455" t="str">
        <f t="shared" si="6"/>
        <v/>
      </c>
      <c r="F31" s="1353"/>
      <c r="G31" s="1351"/>
      <c r="H31" s="1349"/>
      <c r="I31" s="1374" t="str">
        <f t="shared" si="10"/>
        <v>Pass</v>
      </c>
      <c r="J31" s="1374" t="str">
        <f t="shared" si="11"/>
        <v>Pass</v>
      </c>
      <c r="K31" s="1374" t="str">
        <f t="shared" si="11"/>
        <v>Pass</v>
      </c>
      <c r="L31" s="1250" t="str">
        <f t="shared" si="11"/>
        <v>Pass</v>
      </c>
      <c r="M31" s="304"/>
    </row>
    <row r="32" spans="1:13" s="409" customFormat="1" ht="15" customHeight="1" x14ac:dyDescent="0.25">
      <c r="A32" s="204"/>
      <c r="B32" s="1432" t="s">
        <v>837</v>
      </c>
      <c r="C32" s="1982">
        <v>5</v>
      </c>
      <c r="D32" s="1437">
        <v>0</v>
      </c>
      <c r="E32" s="1455" t="str">
        <f t="shared" si="6"/>
        <v/>
      </c>
      <c r="F32" s="1351"/>
      <c r="G32" s="1351"/>
      <c r="H32" s="1349"/>
      <c r="I32" s="1374" t="str">
        <f t="shared" si="10"/>
        <v>Pass</v>
      </c>
      <c r="J32" s="1374" t="str">
        <f t="shared" si="11"/>
        <v>Pass</v>
      </c>
      <c r="K32" s="1374" t="str">
        <f t="shared" si="11"/>
        <v>Pass</v>
      </c>
      <c r="L32" s="1250" t="str">
        <f t="shared" si="11"/>
        <v>Pass</v>
      </c>
      <c r="M32" s="304"/>
    </row>
    <row r="33" spans="1:13" s="409" customFormat="1" ht="15" customHeight="1" x14ac:dyDescent="0.25">
      <c r="A33" s="204"/>
      <c r="B33" s="1432" t="s">
        <v>836</v>
      </c>
      <c r="C33" s="1982">
        <v>5</v>
      </c>
      <c r="D33" s="1437">
        <v>0.15</v>
      </c>
      <c r="E33" s="1455" t="str">
        <f t="shared" si="6"/>
        <v/>
      </c>
      <c r="F33" s="1351"/>
      <c r="G33" s="1351"/>
      <c r="H33" s="1349"/>
      <c r="I33" s="1374" t="str">
        <f t="shared" si="10"/>
        <v>Pass</v>
      </c>
      <c r="J33" s="1374" t="str">
        <f t="shared" si="11"/>
        <v>Pass</v>
      </c>
      <c r="K33" s="1374" t="str">
        <f t="shared" si="11"/>
        <v>Pass</v>
      </c>
      <c r="L33" s="1250" t="str">
        <f t="shared" si="11"/>
        <v>Pass</v>
      </c>
      <c r="M33" s="304"/>
    </row>
    <row r="34" spans="1:13" s="409" customFormat="1" ht="15" customHeight="1" x14ac:dyDescent="0.25">
      <c r="A34" s="204"/>
      <c r="B34" s="1821" t="s">
        <v>897</v>
      </c>
      <c r="C34" s="1982">
        <v>5</v>
      </c>
      <c r="D34" s="1437">
        <v>0.15</v>
      </c>
      <c r="E34" s="1455" t="str">
        <f t="shared" si="6"/>
        <v/>
      </c>
      <c r="F34" s="1351"/>
      <c r="G34" s="1351"/>
      <c r="H34" s="1349"/>
      <c r="I34" s="1374" t="str">
        <f t="shared" si="10"/>
        <v>Pass</v>
      </c>
      <c r="J34" s="1374" t="str">
        <f t="shared" si="11"/>
        <v>Pass</v>
      </c>
      <c r="K34" s="1374" t="str">
        <f t="shared" si="11"/>
        <v>Pass</v>
      </c>
      <c r="L34" s="1250" t="str">
        <f t="shared" si="11"/>
        <v>Pass</v>
      </c>
      <c r="M34" s="304"/>
    </row>
    <row r="35" spans="1:13" s="409" customFormat="1" ht="15" customHeight="1" x14ac:dyDescent="0.25">
      <c r="A35" s="204"/>
      <c r="B35" s="1432" t="s">
        <v>834</v>
      </c>
      <c r="C35" s="1982">
        <v>5</v>
      </c>
      <c r="D35" s="1437">
        <v>0.2</v>
      </c>
      <c r="E35" s="1455" t="str">
        <f t="shared" si="6"/>
        <v/>
      </c>
      <c r="F35" s="1351"/>
      <c r="G35" s="1351"/>
      <c r="H35" s="1349"/>
      <c r="I35" s="1374" t="str">
        <f t="shared" si="10"/>
        <v>Pass</v>
      </c>
      <c r="J35" s="1374" t="str">
        <f t="shared" si="11"/>
        <v>Pass</v>
      </c>
      <c r="K35" s="1374" t="str">
        <f t="shared" si="11"/>
        <v>Pass</v>
      </c>
      <c r="L35" s="1250" t="str">
        <f t="shared" si="11"/>
        <v>Pass</v>
      </c>
      <c r="M35" s="304"/>
    </row>
    <row r="36" spans="1:13" s="409" customFormat="1" ht="15" customHeight="1" x14ac:dyDescent="0.25">
      <c r="A36" s="204"/>
      <c r="B36" s="1433" t="s">
        <v>842</v>
      </c>
      <c r="C36" s="1980"/>
      <c r="D36" s="1431"/>
      <c r="E36" s="1455" t="str">
        <f t="shared" si="6"/>
        <v/>
      </c>
      <c r="F36" s="1279" t="str">
        <f>IF(ISNUMBER(F37),F37,"")</f>
        <v/>
      </c>
      <c r="G36" s="1279" t="str">
        <f t="shared" ref="G36" si="12">IF(ISNUMBER(G37),G37,"")</f>
        <v/>
      </c>
      <c r="H36" s="1257" t="str">
        <f>IF(ISNUMBER(H37),H37,"")</f>
        <v/>
      </c>
      <c r="I36" s="1211"/>
      <c r="J36" s="1254"/>
      <c r="K36" s="1254"/>
      <c r="L36" s="1255"/>
      <c r="M36" s="304"/>
    </row>
    <row r="37" spans="1:13" s="409" customFormat="1" ht="15" customHeight="1" x14ac:dyDescent="0.25">
      <c r="A37" s="204"/>
      <c r="B37" s="1432" t="s">
        <v>840</v>
      </c>
      <c r="C37" s="1982">
        <v>5</v>
      </c>
      <c r="D37" s="1437">
        <v>0.1</v>
      </c>
      <c r="E37" s="1455" t="str">
        <f t="shared" si="6"/>
        <v/>
      </c>
      <c r="F37" s="1351"/>
      <c r="G37" s="1351"/>
      <c r="H37" s="1349"/>
      <c r="I37" s="1374" t="str">
        <f>IF(F37&lt;=E37, "Pass", "Fail")</f>
        <v>Pass</v>
      </c>
      <c r="J37" s="1374" t="str">
        <f>IF(F37&gt;=F14, "Pass", "Fail")</f>
        <v>Pass</v>
      </c>
      <c r="K37" s="1374" t="str">
        <f>IF(G37&gt;=G14, "Pass", "Fail")</f>
        <v>Pass</v>
      </c>
      <c r="L37" s="1250" t="str">
        <f>IF(H37&gt;=H14, "Pass", "Fail")</f>
        <v>Pass</v>
      </c>
      <c r="M37" s="304"/>
    </row>
    <row r="38" spans="1:13" s="409" customFormat="1" ht="15" customHeight="1" x14ac:dyDescent="0.25">
      <c r="A38" s="204"/>
      <c r="B38" s="1433" t="s">
        <v>843</v>
      </c>
      <c r="C38" s="1980"/>
      <c r="D38" s="1431"/>
      <c r="E38" s="1455" t="str">
        <f t="shared" si="6"/>
        <v/>
      </c>
      <c r="F38" s="1279" t="str">
        <f>IF(AND(ISNUMBER(F39), ISNUMBER(F40)), SUM(F39:F40), "")</f>
        <v/>
      </c>
      <c r="G38" s="1279" t="str">
        <f t="shared" ref="G38" si="13">IF(AND(ISNUMBER(G39), ISNUMBER(G40)), SUM(G39:G40), "")</f>
        <v/>
      </c>
      <c r="H38" s="1257" t="str">
        <f t="shared" ref="H38" si="14">IF(AND(ISNUMBER(H39), ISNUMBER(H40)), SUM(H39:H40), "")</f>
        <v/>
      </c>
      <c r="I38" s="1211"/>
      <c r="J38" s="1430"/>
      <c r="K38" s="1430"/>
      <c r="L38" s="1444"/>
      <c r="M38" s="304"/>
    </row>
    <row r="39" spans="1:13" s="409" customFormat="1" ht="15" customHeight="1" x14ac:dyDescent="0.25">
      <c r="A39" s="204"/>
      <c r="B39" s="1432" t="s">
        <v>844</v>
      </c>
      <c r="C39" s="1982">
        <v>5</v>
      </c>
      <c r="D39" s="1437">
        <v>0.5</v>
      </c>
      <c r="E39" s="1455" t="str">
        <f t="shared" si="6"/>
        <v/>
      </c>
      <c r="F39" s="1351"/>
      <c r="G39" s="1351"/>
      <c r="H39" s="1349"/>
      <c r="I39" s="1374" t="str">
        <f t="shared" ref="I39:I40" si="15">IF(F39&lt;=E39, "Pass", "Fail")</f>
        <v>Pass</v>
      </c>
      <c r="J39" s="1374" t="str">
        <f t="shared" ref="J39:L40" si="16">IF(F39&gt;=F16, "Pass", "Fail")</f>
        <v>Pass</v>
      </c>
      <c r="K39" s="1374" t="str">
        <f t="shared" si="16"/>
        <v>Pass</v>
      </c>
      <c r="L39" s="1250" t="str">
        <f t="shared" si="16"/>
        <v>Pass</v>
      </c>
      <c r="M39" s="304"/>
    </row>
    <row r="40" spans="1:13" s="409" customFormat="1" ht="15" customHeight="1" x14ac:dyDescent="0.25">
      <c r="A40" s="204"/>
      <c r="B40" s="1432" t="s">
        <v>845</v>
      </c>
      <c r="C40" s="1982">
        <v>10</v>
      </c>
      <c r="D40" s="1437">
        <v>0.5</v>
      </c>
      <c r="E40" s="1455" t="str">
        <f t="shared" si="6"/>
        <v/>
      </c>
      <c r="F40" s="1"/>
      <c r="G40" s="1"/>
      <c r="H40" s="1386"/>
      <c r="I40" s="1374" t="str">
        <f t="shared" si="15"/>
        <v>Pass</v>
      </c>
      <c r="J40" s="1374" t="str">
        <f t="shared" si="16"/>
        <v>Pass</v>
      </c>
      <c r="K40" s="1374" t="str">
        <f t="shared" si="16"/>
        <v>Pass</v>
      </c>
      <c r="L40" s="1250" t="str">
        <f t="shared" si="16"/>
        <v>Pass</v>
      </c>
      <c r="M40" s="304"/>
    </row>
    <row r="41" spans="1:13" s="409" customFormat="1" ht="15" customHeight="1" x14ac:dyDescent="0.25">
      <c r="A41" s="204"/>
      <c r="B41" s="1433" t="s">
        <v>841</v>
      </c>
      <c r="C41" s="1980"/>
      <c r="D41" s="1431"/>
      <c r="E41" s="1455" t="str">
        <f t="shared" si="6"/>
        <v/>
      </c>
      <c r="F41" s="1279" t="str">
        <f t="shared" ref="F41" si="17">IF(AND(ISNUMBER(F42), ISNUMBER(F43), ISNUMBER(F44), ISNUMBER(F45), ISNUMBER(F46), ISNUMBER(F47)), SUM(F42:F47), "")</f>
        <v/>
      </c>
      <c r="G41" s="1279" t="str">
        <f t="shared" ref="G41" si="18">IF(AND(ISNUMBER(G42), ISNUMBER(G43), ISNUMBER(G44), ISNUMBER(G45), ISNUMBER(G46), ISNUMBER(G47)), SUM(G42:G47), "")</f>
        <v/>
      </c>
      <c r="H41" s="1279" t="str">
        <f t="shared" ref="H41" si="19">IF(AND(ISNUMBER(H42), ISNUMBER(H43), ISNUMBER(H44), ISNUMBER(H45), ISNUMBER(H46), ISNUMBER(H47)), SUM(H42:H47), "")</f>
        <v/>
      </c>
      <c r="I41" s="1211"/>
      <c r="J41" s="1254"/>
      <c r="K41" s="1254"/>
      <c r="L41" s="1255"/>
      <c r="M41" s="304"/>
    </row>
    <row r="42" spans="1:13" s="409" customFormat="1" ht="15" customHeight="1" x14ac:dyDescent="0.25">
      <c r="A42" s="204"/>
      <c r="B42" s="1432" t="s">
        <v>838</v>
      </c>
      <c r="C42" s="1982">
        <v>5</v>
      </c>
      <c r="D42" s="1437">
        <v>0.3</v>
      </c>
      <c r="E42" s="1455" t="str">
        <f t="shared" si="6"/>
        <v/>
      </c>
      <c r="F42" s="1351"/>
      <c r="G42" s="1351"/>
      <c r="H42" s="1349"/>
      <c r="I42" s="1374" t="str">
        <f t="shared" ref="I42:I47" si="20">IF(F42&lt;=E42, "Pass", "Fail")</f>
        <v>Pass</v>
      </c>
      <c r="J42" s="1374" t="str">
        <f t="shared" ref="J42:L47" si="21">IF(F42&gt;=F19, "Pass", "Fail")</f>
        <v>Pass</v>
      </c>
      <c r="K42" s="1374" t="str">
        <f t="shared" si="21"/>
        <v>Pass</v>
      </c>
      <c r="L42" s="1250" t="str">
        <f t="shared" si="21"/>
        <v>Pass</v>
      </c>
      <c r="M42" s="304"/>
    </row>
    <row r="43" spans="1:13" s="409" customFormat="1" ht="15" customHeight="1" x14ac:dyDescent="0.25">
      <c r="A43" s="204"/>
      <c r="B43" s="1821" t="s">
        <v>1213</v>
      </c>
      <c r="C43" s="1979">
        <v>5</v>
      </c>
      <c r="D43" s="1437">
        <v>0.3</v>
      </c>
      <c r="E43" s="1455" t="str">
        <f t="shared" si="6"/>
        <v/>
      </c>
      <c r="F43" s="1353"/>
      <c r="G43" s="1351"/>
      <c r="H43" s="1349"/>
      <c r="I43" s="1374" t="str">
        <f>IF(F43&lt;=E43, "Pass", "Fail")</f>
        <v>Pass</v>
      </c>
      <c r="J43" s="1374" t="str">
        <f t="shared" si="21"/>
        <v>Pass</v>
      </c>
      <c r="K43" s="1374" t="str">
        <f t="shared" si="21"/>
        <v>Pass</v>
      </c>
      <c r="L43" s="1250" t="str">
        <f t="shared" si="21"/>
        <v>Pass</v>
      </c>
      <c r="M43" s="304"/>
    </row>
    <row r="44" spans="1:13" s="409" customFormat="1" ht="15" customHeight="1" x14ac:dyDescent="0.25">
      <c r="A44" s="204"/>
      <c r="B44" s="1432" t="s">
        <v>837</v>
      </c>
      <c r="C44" s="1982">
        <v>5</v>
      </c>
      <c r="D44" s="1437">
        <v>0</v>
      </c>
      <c r="E44" s="1455" t="str">
        <f t="shared" si="6"/>
        <v/>
      </c>
      <c r="F44" s="1351"/>
      <c r="G44" s="1351"/>
      <c r="H44" s="1349"/>
      <c r="I44" s="1374" t="str">
        <f t="shared" si="20"/>
        <v>Pass</v>
      </c>
      <c r="J44" s="1374" t="str">
        <f t="shared" si="21"/>
        <v>Pass</v>
      </c>
      <c r="K44" s="1374" t="str">
        <f t="shared" si="21"/>
        <v>Pass</v>
      </c>
      <c r="L44" s="1250" t="str">
        <f t="shared" si="21"/>
        <v>Pass</v>
      </c>
      <c r="M44" s="304"/>
    </row>
    <row r="45" spans="1:13" s="409" customFormat="1" ht="15" customHeight="1" x14ac:dyDescent="0.25">
      <c r="A45" s="204"/>
      <c r="B45" s="1432" t="s">
        <v>836</v>
      </c>
      <c r="C45" s="1982">
        <v>5</v>
      </c>
      <c r="D45" s="1437">
        <v>0.15</v>
      </c>
      <c r="E45" s="1455" t="str">
        <f t="shared" si="6"/>
        <v/>
      </c>
      <c r="F45" s="1351"/>
      <c r="G45" s="1351"/>
      <c r="H45" s="1349"/>
      <c r="I45" s="1374" t="str">
        <f t="shared" si="20"/>
        <v>Pass</v>
      </c>
      <c r="J45" s="1374" t="str">
        <f t="shared" si="21"/>
        <v>Pass</v>
      </c>
      <c r="K45" s="1374" t="str">
        <f t="shared" si="21"/>
        <v>Pass</v>
      </c>
      <c r="L45" s="1250" t="str">
        <f t="shared" si="21"/>
        <v>Pass</v>
      </c>
      <c r="M45" s="304"/>
    </row>
    <row r="46" spans="1:13" s="409" customFormat="1" ht="15" customHeight="1" x14ac:dyDescent="0.25">
      <c r="A46" s="204"/>
      <c r="B46" s="1432" t="s">
        <v>835</v>
      </c>
      <c r="C46" s="1982">
        <v>5</v>
      </c>
      <c r="D46" s="1437">
        <v>0.15</v>
      </c>
      <c r="E46" s="1455" t="str">
        <f t="shared" si="6"/>
        <v/>
      </c>
      <c r="F46" s="1351"/>
      <c r="G46" s="1351"/>
      <c r="H46" s="1349"/>
      <c r="I46" s="1374" t="str">
        <f t="shared" si="20"/>
        <v>Pass</v>
      </c>
      <c r="J46" s="1374" t="str">
        <f t="shared" si="21"/>
        <v>Pass</v>
      </c>
      <c r="K46" s="1374" t="str">
        <f t="shared" si="21"/>
        <v>Pass</v>
      </c>
      <c r="L46" s="1250" t="str">
        <f t="shared" si="21"/>
        <v>Pass</v>
      </c>
      <c r="M46" s="304"/>
    </row>
    <row r="47" spans="1:13" s="409" customFormat="1" ht="15" customHeight="1" x14ac:dyDescent="0.25">
      <c r="A47" s="204"/>
      <c r="B47" s="1434" t="s">
        <v>834</v>
      </c>
      <c r="C47" s="1983">
        <v>5</v>
      </c>
      <c r="D47" s="1438">
        <v>0.2</v>
      </c>
      <c r="E47" s="1456" t="str">
        <f t="shared" si="6"/>
        <v/>
      </c>
      <c r="F47" s="1312"/>
      <c r="G47" s="1312"/>
      <c r="H47" s="713"/>
      <c r="I47" s="1377" t="str">
        <f t="shared" si="20"/>
        <v>Pass</v>
      </c>
      <c r="J47" s="1377" t="str">
        <f t="shared" si="21"/>
        <v>Pass</v>
      </c>
      <c r="K47" s="1377" t="str">
        <f t="shared" si="21"/>
        <v>Pass</v>
      </c>
      <c r="L47" s="1387" t="str">
        <f t="shared" si="21"/>
        <v>Pass</v>
      </c>
      <c r="M47" s="304"/>
    </row>
    <row r="48" spans="1:13" s="1378" customFormat="1" ht="15" customHeight="1" x14ac:dyDescent="0.25">
      <c r="A48" s="1896"/>
      <c r="M48" s="1248"/>
    </row>
    <row r="49" spans="1:13" s="409" customFormat="1" ht="45" customHeight="1" x14ac:dyDescent="0.25">
      <c r="A49" s="612" t="s">
        <v>1211</v>
      </c>
      <c r="B49" s="1379"/>
      <c r="C49" s="1379"/>
      <c r="D49" s="1379"/>
      <c r="E49" s="1379"/>
      <c r="F49" s="1379"/>
      <c r="G49" s="1379"/>
      <c r="H49" s="1379"/>
      <c r="I49" s="1379"/>
      <c r="J49" s="1379"/>
      <c r="K49" s="1379"/>
      <c r="M49" s="304"/>
    </row>
    <row r="50" spans="1:13" s="409" customFormat="1" ht="45" customHeight="1" x14ac:dyDescent="0.25">
      <c r="A50" s="612" t="s">
        <v>959</v>
      </c>
      <c r="B50" s="1429"/>
      <c r="C50" s="1429"/>
      <c r="D50" s="1429"/>
      <c r="E50" s="1429"/>
      <c r="F50" s="1429"/>
      <c r="G50" s="1429"/>
      <c r="H50" s="1429"/>
      <c r="I50" s="1429"/>
      <c r="J50" s="1429"/>
      <c r="K50" s="1429"/>
      <c r="M50" s="304"/>
    </row>
    <row r="51" spans="1:13" s="409" customFormat="1" ht="45" customHeight="1" x14ac:dyDescent="0.25">
      <c r="A51" s="204"/>
      <c r="B51" s="2302"/>
      <c r="C51" s="2276" t="s">
        <v>886</v>
      </c>
      <c r="D51" s="2277"/>
      <c r="E51" s="2138" t="s">
        <v>1209</v>
      </c>
      <c r="F51" s="2138" t="s">
        <v>1289</v>
      </c>
      <c r="G51" s="2138" t="s">
        <v>27</v>
      </c>
      <c r="H51" s="2138" t="s">
        <v>440</v>
      </c>
      <c r="I51" s="2298" t="s">
        <v>946</v>
      </c>
      <c r="J51" s="2298" t="s">
        <v>1319</v>
      </c>
      <c r="K51" s="2298" t="s">
        <v>961</v>
      </c>
      <c r="L51" s="2300" t="s">
        <v>962</v>
      </c>
      <c r="M51" s="304"/>
    </row>
    <row r="52" spans="1:13" s="409" customFormat="1" ht="60" customHeight="1" x14ac:dyDescent="0.25">
      <c r="A52" s="204"/>
      <c r="B52" s="2303"/>
      <c r="C52" s="1956" t="s">
        <v>887</v>
      </c>
      <c r="D52" s="1445" t="s">
        <v>945</v>
      </c>
      <c r="E52" s="2111"/>
      <c r="F52" s="2111"/>
      <c r="G52" s="2281"/>
      <c r="H52" s="2281"/>
      <c r="I52" s="2299"/>
      <c r="J52" s="2299"/>
      <c r="K52" s="2299"/>
      <c r="L52" s="2301"/>
      <c r="M52" s="304"/>
    </row>
    <row r="53" spans="1:13" s="409" customFormat="1" ht="15" customHeight="1" x14ac:dyDescent="0.25">
      <c r="A53" s="204"/>
      <c r="B53" s="1977" t="s">
        <v>839</v>
      </c>
      <c r="C53" s="1980"/>
      <c r="D53" s="1436"/>
      <c r="E53" s="1455" t="str">
        <f t="shared" ref="E53:E71" si="22">IF(ISNUMBER(E29),E29,"")</f>
        <v/>
      </c>
      <c r="F53" s="1279" t="str">
        <f t="shared" ref="F53" si="23">IF(AND(ISNUMBER(F54), ISNUMBER(F55), ISNUMBER(F56), ISNUMBER(F57), ISNUMBER(F58), ISNUMBER(F59)), SUM(F54:F59), "")</f>
        <v/>
      </c>
      <c r="G53" s="1279" t="str">
        <f t="shared" ref="G53" si="24">IF(AND(ISNUMBER(G54), ISNUMBER(G55), ISNUMBER(G56), ISNUMBER(G57), ISNUMBER(G58), ISNUMBER(G59)), SUM(G54:G59), "")</f>
        <v/>
      </c>
      <c r="H53" s="1279" t="str">
        <f t="shared" ref="H53" si="25">IF(AND(ISNUMBER(H54), ISNUMBER(H55), ISNUMBER(H56), ISNUMBER(H57), ISNUMBER(H58), ISNUMBER(H59)), SUM(H54:H59), "")</f>
        <v/>
      </c>
      <c r="I53" s="1260"/>
      <c r="J53" s="1417"/>
      <c r="K53" s="1417"/>
      <c r="L53" s="1443"/>
      <c r="M53" s="304"/>
    </row>
    <row r="54" spans="1:13" s="409" customFormat="1" ht="15" customHeight="1" x14ac:dyDescent="0.25">
      <c r="A54" s="204"/>
      <c r="B54" s="1432" t="s">
        <v>838</v>
      </c>
      <c r="C54" s="1982">
        <v>10</v>
      </c>
      <c r="D54" s="1437">
        <v>0.25</v>
      </c>
      <c r="E54" s="1455" t="str">
        <f t="shared" si="22"/>
        <v/>
      </c>
      <c r="F54" s="1351"/>
      <c r="G54" s="1351"/>
      <c r="H54" s="1351"/>
      <c r="I54" s="1374" t="str">
        <f t="shared" ref="I54:I59" si="26">IF(F54&lt;=E54, "Pass", "Fail")</f>
        <v>Pass</v>
      </c>
      <c r="J54" s="1374" t="str">
        <f>IF(F54&gt;=F30, "Pass", "Fail")</f>
        <v>Pass</v>
      </c>
      <c r="K54" s="1374" t="str">
        <f t="shared" ref="K54:L55" si="27">IF(G54&gt;=G30, "Pass", "Fail")</f>
        <v>Pass</v>
      </c>
      <c r="L54" s="1250" t="str">
        <f t="shared" si="27"/>
        <v>Pass</v>
      </c>
      <c r="M54" s="304"/>
    </row>
    <row r="55" spans="1:13" s="409" customFormat="1" ht="15" customHeight="1" x14ac:dyDescent="0.25">
      <c r="A55" s="204"/>
      <c r="B55" s="1821" t="s">
        <v>1213</v>
      </c>
      <c r="C55" s="1979">
        <v>10</v>
      </c>
      <c r="D55" s="1437">
        <v>0.25</v>
      </c>
      <c r="E55" s="1455" t="str">
        <f t="shared" si="22"/>
        <v/>
      </c>
      <c r="F55" s="1353"/>
      <c r="G55" s="1351"/>
      <c r="H55" s="1349"/>
      <c r="I55" s="1374" t="str">
        <f>IF(F55&lt;=E55, "Pass", "Fail")</f>
        <v>Pass</v>
      </c>
      <c r="J55" s="1374" t="str">
        <f>IF(F55&gt;=F31, "Pass", "Fail")</f>
        <v>Pass</v>
      </c>
      <c r="K55" s="1374" t="str">
        <f t="shared" si="27"/>
        <v>Pass</v>
      </c>
      <c r="L55" s="1250" t="str">
        <f t="shared" si="27"/>
        <v>Pass</v>
      </c>
      <c r="M55" s="304"/>
    </row>
    <row r="56" spans="1:13" s="409" customFormat="1" ht="15" customHeight="1" x14ac:dyDescent="0.25">
      <c r="A56" s="204"/>
      <c r="B56" s="1432" t="s">
        <v>837</v>
      </c>
      <c r="C56" s="1982">
        <v>10</v>
      </c>
      <c r="D56" s="1437">
        <v>0</v>
      </c>
      <c r="E56" s="1455" t="str">
        <f t="shared" si="22"/>
        <v/>
      </c>
      <c r="F56" s="1351"/>
      <c r="G56" s="1351"/>
      <c r="H56" s="1351"/>
      <c r="I56" s="1374" t="str">
        <f t="shared" si="26"/>
        <v>Pass</v>
      </c>
      <c r="J56" s="1374" t="str">
        <f t="shared" ref="J56:L56" si="28">IF(F56&gt;=F32, "Pass", "Fail")</f>
        <v>Pass</v>
      </c>
      <c r="K56" s="1374" t="str">
        <f t="shared" si="28"/>
        <v>Pass</v>
      </c>
      <c r="L56" s="1250" t="str">
        <f t="shared" si="28"/>
        <v>Pass</v>
      </c>
      <c r="M56" s="304"/>
    </row>
    <row r="57" spans="1:13" s="409" customFormat="1" ht="15" customHeight="1" x14ac:dyDescent="0.25">
      <c r="A57" s="204"/>
      <c r="B57" s="1432" t="s">
        <v>836</v>
      </c>
      <c r="C57" s="1982">
        <v>10</v>
      </c>
      <c r="D57" s="1437">
        <v>0.15</v>
      </c>
      <c r="E57" s="1455" t="str">
        <f t="shared" si="22"/>
        <v/>
      </c>
      <c r="F57" s="1351"/>
      <c r="G57" s="1351"/>
      <c r="H57" s="1351"/>
      <c r="I57" s="1374" t="str">
        <f t="shared" si="26"/>
        <v>Pass</v>
      </c>
      <c r="J57" s="1374" t="str">
        <f t="shared" ref="J57:L57" si="29">IF(F57&gt;=F33, "Pass", "Fail")</f>
        <v>Pass</v>
      </c>
      <c r="K57" s="1374" t="str">
        <f t="shared" si="29"/>
        <v>Pass</v>
      </c>
      <c r="L57" s="1250" t="str">
        <f t="shared" si="29"/>
        <v>Pass</v>
      </c>
      <c r="M57" s="304"/>
    </row>
    <row r="58" spans="1:13" s="409" customFormat="1" ht="15" customHeight="1" x14ac:dyDescent="0.25">
      <c r="A58" s="204"/>
      <c r="B58" s="1821" t="s">
        <v>897</v>
      </c>
      <c r="C58" s="1982">
        <v>10</v>
      </c>
      <c r="D58" s="1437">
        <v>0.15</v>
      </c>
      <c r="E58" s="1455" t="str">
        <f t="shared" si="22"/>
        <v/>
      </c>
      <c r="F58" s="1351"/>
      <c r="G58" s="1351"/>
      <c r="H58" s="1351"/>
      <c r="I58" s="1374" t="str">
        <f t="shared" si="26"/>
        <v>Pass</v>
      </c>
      <c r="J58" s="1374" t="str">
        <f t="shared" ref="J58:L58" si="30">IF(F58&gt;=F34, "Pass", "Fail")</f>
        <v>Pass</v>
      </c>
      <c r="K58" s="1374" t="str">
        <f t="shared" si="30"/>
        <v>Pass</v>
      </c>
      <c r="L58" s="1250" t="str">
        <f t="shared" si="30"/>
        <v>Pass</v>
      </c>
      <c r="M58" s="304"/>
    </row>
    <row r="59" spans="1:13" s="409" customFormat="1" ht="15" customHeight="1" x14ac:dyDescent="0.25">
      <c r="A59" s="204"/>
      <c r="B59" s="1432" t="s">
        <v>834</v>
      </c>
      <c r="C59" s="1982">
        <v>10</v>
      </c>
      <c r="D59" s="1437">
        <v>0.2</v>
      </c>
      <c r="E59" s="1455" t="str">
        <f t="shared" si="22"/>
        <v/>
      </c>
      <c r="F59" s="1351"/>
      <c r="G59" s="1351"/>
      <c r="H59" s="1351"/>
      <c r="I59" s="1374" t="str">
        <f t="shared" si="26"/>
        <v>Pass</v>
      </c>
      <c r="J59" s="1374" t="str">
        <f t="shared" ref="J59:L59" si="31">IF(F59&gt;=F35, "Pass", "Fail")</f>
        <v>Pass</v>
      </c>
      <c r="K59" s="1374" t="str">
        <f t="shared" si="31"/>
        <v>Pass</v>
      </c>
      <c r="L59" s="1250" t="str">
        <f t="shared" si="31"/>
        <v>Pass</v>
      </c>
      <c r="M59" s="304"/>
    </row>
    <row r="60" spans="1:13" s="409" customFormat="1" ht="15" customHeight="1" x14ac:dyDescent="0.25">
      <c r="A60" s="204"/>
      <c r="B60" s="1433" t="s">
        <v>842</v>
      </c>
      <c r="C60" s="1980"/>
      <c r="D60" s="1431"/>
      <c r="E60" s="1455" t="str">
        <f t="shared" si="22"/>
        <v/>
      </c>
      <c r="F60" s="1279" t="str">
        <f>IF(ISNUMBER(F61),F61,"")</f>
        <v/>
      </c>
      <c r="G60" s="1279" t="str">
        <f t="shared" ref="G60" si="32">IF(ISNUMBER(G61),G61,"")</f>
        <v/>
      </c>
      <c r="H60" s="1279" t="str">
        <f>IF(ISNUMBER(H61),H61,"")</f>
        <v/>
      </c>
      <c r="I60" s="1211"/>
      <c r="J60" s="1254"/>
      <c r="K60" s="1254"/>
      <c r="L60" s="1255"/>
      <c r="M60" s="304"/>
    </row>
    <row r="61" spans="1:13" s="409" customFormat="1" ht="15" customHeight="1" x14ac:dyDescent="0.25">
      <c r="A61" s="204"/>
      <c r="B61" s="1432" t="s">
        <v>840</v>
      </c>
      <c r="C61" s="1982">
        <v>10</v>
      </c>
      <c r="D61" s="1437">
        <v>0.1</v>
      </c>
      <c r="E61" s="1455" t="str">
        <f t="shared" si="22"/>
        <v/>
      </c>
      <c r="F61" s="1351"/>
      <c r="G61" s="1351"/>
      <c r="H61" s="1351"/>
      <c r="I61" s="1374" t="str">
        <f t="shared" ref="I61" si="33">IF(F61&lt;=E61, "Pass", "Fail")</f>
        <v>Pass</v>
      </c>
      <c r="J61" s="1374" t="str">
        <f t="shared" ref="J61" si="34">IF(F61&gt;=F37, "Pass", "Fail")</f>
        <v>Pass</v>
      </c>
      <c r="K61" s="1374" t="str">
        <f t="shared" ref="K61" si="35">IF(G61&gt;=G37, "Pass", "Fail")</f>
        <v>Pass</v>
      </c>
      <c r="L61" s="1250" t="str">
        <f t="shared" ref="L61" si="36">IF(H61&gt;=H37, "Pass", "Fail")</f>
        <v>Pass</v>
      </c>
      <c r="M61" s="304"/>
    </row>
    <row r="62" spans="1:13" s="409" customFormat="1" ht="15" customHeight="1" x14ac:dyDescent="0.25">
      <c r="A62" s="204"/>
      <c r="B62" s="1433" t="s">
        <v>843</v>
      </c>
      <c r="C62" s="1980"/>
      <c r="D62" s="1431"/>
      <c r="E62" s="1455" t="str">
        <f t="shared" si="22"/>
        <v/>
      </c>
      <c r="F62" s="1279" t="str">
        <f>IF(AND(ISNUMBER(F63), ISNUMBER(F64)), SUM(F63:F64), "")</f>
        <v/>
      </c>
      <c r="G62" s="1279" t="str">
        <f t="shared" ref="G62" si="37">IF(AND(ISNUMBER(G63), ISNUMBER(G64)), SUM(G63:G64), "")</f>
        <v/>
      </c>
      <c r="H62" s="1279" t="str">
        <f t="shared" ref="H62" si="38">IF(AND(ISNUMBER(H63), ISNUMBER(H64)), SUM(H63:H64), "")</f>
        <v/>
      </c>
      <c r="I62" s="1211"/>
      <c r="J62" s="1430"/>
      <c r="K62" s="1430"/>
      <c r="L62" s="1444"/>
      <c r="M62" s="304"/>
    </row>
    <row r="63" spans="1:13" s="409" customFormat="1" ht="15" customHeight="1" x14ac:dyDescent="0.25">
      <c r="A63" s="204"/>
      <c r="B63" s="1432" t="s">
        <v>844</v>
      </c>
      <c r="C63" s="1982">
        <v>10</v>
      </c>
      <c r="D63" s="1437">
        <v>0.5</v>
      </c>
      <c r="E63" s="1455" t="str">
        <f t="shared" si="22"/>
        <v/>
      </c>
      <c r="F63" s="1351"/>
      <c r="G63" s="1351"/>
      <c r="H63" s="1351"/>
      <c r="I63" s="1374" t="str">
        <f t="shared" ref="I63:I64" si="39">IF(F63&lt;=E63, "Pass", "Fail")</f>
        <v>Pass</v>
      </c>
      <c r="J63" s="1374" t="str">
        <f t="shared" ref="J63:L64" si="40">IF(F63&gt;=F39, "Pass", "Fail")</f>
        <v>Pass</v>
      </c>
      <c r="K63" s="1374" t="str">
        <f t="shared" si="40"/>
        <v>Pass</v>
      </c>
      <c r="L63" s="1250" t="str">
        <f t="shared" si="40"/>
        <v>Pass</v>
      </c>
      <c r="M63" s="304"/>
    </row>
    <row r="64" spans="1:13" s="409" customFormat="1" ht="15" customHeight="1" x14ac:dyDescent="0.25">
      <c r="A64" s="204"/>
      <c r="B64" s="1432" t="s">
        <v>845</v>
      </c>
      <c r="C64" s="1982">
        <v>50</v>
      </c>
      <c r="D64" s="1437">
        <v>0.5</v>
      </c>
      <c r="E64" s="1455" t="str">
        <f t="shared" si="22"/>
        <v/>
      </c>
      <c r="F64" s="1351"/>
      <c r="G64" s="1351"/>
      <c r="H64" s="1351"/>
      <c r="I64" s="1374" t="str">
        <f t="shared" si="39"/>
        <v>Pass</v>
      </c>
      <c r="J64" s="1374" t="str">
        <f t="shared" si="40"/>
        <v>Pass</v>
      </c>
      <c r="K64" s="1374" t="str">
        <f t="shared" si="40"/>
        <v>Pass</v>
      </c>
      <c r="L64" s="1250" t="str">
        <f t="shared" si="40"/>
        <v>Pass</v>
      </c>
      <c r="M64" s="304"/>
    </row>
    <row r="65" spans="1:13" s="409" customFormat="1" ht="15" customHeight="1" x14ac:dyDescent="0.25">
      <c r="A65" s="204"/>
      <c r="B65" s="1433" t="s">
        <v>841</v>
      </c>
      <c r="C65" s="1980"/>
      <c r="D65" s="1431"/>
      <c r="E65" s="1455" t="str">
        <f t="shared" si="22"/>
        <v/>
      </c>
      <c r="F65" s="1279" t="str">
        <f t="shared" ref="F65" si="41">IF(AND(ISNUMBER(F66), ISNUMBER(F67), ISNUMBER(F68), ISNUMBER(F69), ISNUMBER(F70), ISNUMBER(F71)), SUM(F66:F71), "")</f>
        <v/>
      </c>
      <c r="G65" s="1279" t="str">
        <f t="shared" ref="G65" si="42">IF(AND(ISNUMBER(G66), ISNUMBER(G67), ISNUMBER(G68), ISNUMBER(G69), ISNUMBER(G70), ISNUMBER(G71)), SUM(G66:G71), "")</f>
        <v/>
      </c>
      <c r="H65" s="1279" t="str">
        <f t="shared" ref="H65" si="43">IF(AND(ISNUMBER(H66), ISNUMBER(H67), ISNUMBER(H68), ISNUMBER(H69), ISNUMBER(H70), ISNUMBER(H71)), SUM(H66:H71), "")</f>
        <v/>
      </c>
      <c r="I65" s="1211"/>
      <c r="J65" s="1254"/>
      <c r="K65" s="1254"/>
      <c r="L65" s="1255"/>
      <c r="M65" s="304"/>
    </row>
    <row r="66" spans="1:13" s="409" customFormat="1" ht="15" customHeight="1" x14ac:dyDescent="0.25">
      <c r="A66" s="204"/>
      <c r="B66" s="1432" t="s">
        <v>838</v>
      </c>
      <c r="C66" s="1982">
        <v>10</v>
      </c>
      <c r="D66" s="1437">
        <v>0.3</v>
      </c>
      <c r="E66" s="1455" t="str">
        <f t="shared" si="22"/>
        <v/>
      </c>
      <c r="F66" s="1351"/>
      <c r="G66" s="1351"/>
      <c r="H66" s="1351"/>
      <c r="I66" s="1374" t="str">
        <f t="shared" ref="I66:I71" si="44">IF(F66&lt;=E66, "Pass", "Fail")</f>
        <v>Pass</v>
      </c>
      <c r="J66" s="1374" t="str">
        <f t="shared" ref="J66:L71" si="45">IF(F66&gt;=F42, "Pass", "Fail")</f>
        <v>Pass</v>
      </c>
      <c r="K66" s="1374" t="str">
        <f t="shared" si="45"/>
        <v>Pass</v>
      </c>
      <c r="L66" s="1250" t="str">
        <f t="shared" si="45"/>
        <v>Pass</v>
      </c>
      <c r="M66" s="304"/>
    </row>
    <row r="67" spans="1:13" s="409" customFormat="1" ht="15" customHeight="1" x14ac:dyDescent="0.25">
      <c r="A67" s="204"/>
      <c r="B67" s="1821" t="s">
        <v>1213</v>
      </c>
      <c r="C67" s="1979">
        <v>10</v>
      </c>
      <c r="D67" s="1437">
        <v>0.3</v>
      </c>
      <c r="E67" s="1455" t="str">
        <f t="shared" si="22"/>
        <v/>
      </c>
      <c r="F67" s="1353"/>
      <c r="G67" s="1351"/>
      <c r="H67" s="1349"/>
      <c r="I67" s="1374" t="str">
        <f>IF(F67&lt;=E67, "Pass", "Fail")</f>
        <v>Pass</v>
      </c>
      <c r="J67" s="1374" t="str">
        <f t="shared" si="45"/>
        <v>Pass</v>
      </c>
      <c r="K67" s="1374" t="str">
        <f t="shared" si="45"/>
        <v>Pass</v>
      </c>
      <c r="L67" s="1250" t="str">
        <f t="shared" si="45"/>
        <v>Pass</v>
      </c>
      <c r="M67" s="304"/>
    </row>
    <row r="68" spans="1:13" s="409" customFormat="1" ht="15" customHeight="1" x14ac:dyDescent="0.25">
      <c r="A68" s="204"/>
      <c r="B68" s="1432" t="s">
        <v>837</v>
      </c>
      <c r="C68" s="1982">
        <v>10</v>
      </c>
      <c r="D68" s="1437">
        <v>0</v>
      </c>
      <c r="E68" s="1455" t="str">
        <f t="shared" si="22"/>
        <v/>
      </c>
      <c r="F68" s="1351"/>
      <c r="G68" s="1351"/>
      <c r="H68" s="1351"/>
      <c r="I68" s="1374" t="str">
        <f t="shared" si="44"/>
        <v>Pass</v>
      </c>
      <c r="J68" s="1374" t="str">
        <f t="shared" si="45"/>
        <v>Pass</v>
      </c>
      <c r="K68" s="1374" t="str">
        <f t="shared" si="45"/>
        <v>Pass</v>
      </c>
      <c r="L68" s="1250" t="str">
        <f t="shared" si="45"/>
        <v>Pass</v>
      </c>
      <c r="M68" s="304"/>
    </row>
    <row r="69" spans="1:13" s="409" customFormat="1" ht="15" customHeight="1" x14ac:dyDescent="0.25">
      <c r="A69" s="204"/>
      <c r="B69" s="1432" t="s">
        <v>836</v>
      </c>
      <c r="C69" s="1982">
        <v>10</v>
      </c>
      <c r="D69" s="1437">
        <v>0.15</v>
      </c>
      <c r="E69" s="1455" t="str">
        <f t="shared" si="22"/>
        <v/>
      </c>
      <c r="F69" s="1351"/>
      <c r="G69" s="1351"/>
      <c r="H69" s="1351"/>
      <c r="I69" s="1374" t="str">
        <f t="shared" si="44"/>
        <v>Pass</v>
      </c>
      <c r="J69" s="1374" t="str">
        <f t="shared" si="45"/>
        <v>Pass</v>
      </c>
      <c r="K69" s="1374" t="str">
        <f t="shared" si="45"/>
        <v>Pass</v>
      </c>
      <c r="L69" s="1250" t="str">
        <f t="shared" si="45"/>
        <v>Pass</v>
      </c>
      <c r="M69" s="304"/>
    </row>
    <row r="70" spans="1:13" s="409" customFormat="1" ht="15" customHeight="1" x14ac:dyDescent="0.25">
      <c r="A70" s="204"/>
      <c r="B70" s="1432" t="s">
        <v>835</v>
      </c>
      <c r="C70" s="1982">
        <v>10</v>
      </c>
      <c r="D70" s="1437">
        <v>0.15</v>
      </c>
      <c r="E70" s="1455" t="str">
        <f t="shared" si="22"/>
        <v/>
      </c>
      <c r="F70" s="1351"/>
      <c r="G70" s="1351"/>
      <c r="H70" s="1351"/>
      <c r="I70" s="1374" t="str">
        <f t="shared" si="44"/>
        <v>Pass</v>
      </c>
      <c r="J70" s="1374" t="str">
        <f t="shared" si="45"/>
        <v>Pass</v>
      </c>
      <c r="K70" s="1374" t="str">
        <f t="shared" si="45"/>
        <v>Pass</v>
      </c>
      <c r="L70" s="1250" t="str">
        <f t="shared" si="45"/>
        <v>Pass</v>
      </c>
      <c r="M70" s="304"/>
    </row>
    <row r="71" spans="1:13" s="409" customFormat="1" ht="15" customHeight="1" x14ac:dyDescent="0.25">
      <c r="A71" s="204"/>
      <c r="B71" s="1434" t="s">
        <v>834</v>
      </c>
      <c r="C71" s="1983">
        <v>10</v>
      </c>
      <c r="D71" s="1438">
        <v>0.2</v>
      </c>
      <c r="E71" s="1456" t="str">
        <f t="shared" si="22"/>
        <v/>
      </c>
      <c r="F71" s="1312"/>
      <c r="G71" s="1312"/>
      <c r="H71" s="1312"/>
      <c r="I71" s="1377" t="str">
        <f t="shared" si="44"/>
        <v>Pass</v>
      </c>
      <c r="J71" s="1377" t="str">
        <f t="shared" si="45"/>
        <v>Pass</v>
      </c>
      <c r="K71" s="1377" t="str">
        <f t="shared" si="45"/>
        <v>Pass</v>
      </c>
      <c r="L71" s="1387" t="str">
        <f t="shared" si="45"/>
        <v>Pass</v>
      </c>
      <c r="M71" s="304"/>
    </row>
    <row r="72" spans="1:13" s="409" customFormat="1" ht="45" customHeight="1" x14ac:dyDescent="0.25">
      <c r="A72" s="612" t="s">
        <v>960</v>
      </c>
      <c r="B72" s="1429"/>
      <c r="C72" s="1429"/>
      <c r="D72" s="1429"/>
      <c r="E72" s="1429"/>
      <c r="F72" s="1429"/>
      <c r="G72" s="1429"/>
      <c r="H72" s="1429"/>
      <c r="I72" s="1429"/>
      <c r="J72" s="1429"/>
      <c r="K72" s="1429"/>
      <c r="M72" s="304"/>
    </row>
    <row r="73" spans="1:13" s="409" customFormat="1" ht="45" customHeight="1" x14ac:dyDescent="0.25">
      <c r="A73" s="204"/>
      <c r="B73" s="2302"/>
      <c r="C73" s="2276" t="s">
        <v>886</v>
      </c>
      <c r="D73" s="2277"/>
      <c r="E73" s="2138" t="s">
        <v>1209</v>
      </c>
      <c r="F73" s="2138" t="s">
        <v>1289</v>
      </c>
      <c r="G73" s="2138" t="s">
        <v>27</v>
      </c>
      <c r="H73" s="2138" t="s">
        <v>440</v>
      </c>
      <c r="I73" s="2298" t="s">
        <v>946</v>
      </c>
      <c r="J73" s="2298" t="s">
        <v>1320</v>
      </c>
      <c r="K73" s="2298" t="s">
        <v>963</v>
      </c>
      <c r="L73" s="2300" t="s">
        <v>964</v>
      </c>
      <c r="M73" s="304"/>
    </row>
    <row r="74" spans="1:13" s="409" customFormat="1" ht="60" customHeight="1" x14ac:dyDescent="0.25">
      <c r="A74" s="204"/>
      <c r="B74" s="2303"/>
      <c r="C74" s="1956" t="s">
        <v>887</v>
      </c>
      <c r="D74" s="1445" t="s">
        <v>945</v>
      </c>
      <c r="E74" s="2111"/>
      <c r="F74" s="2111"/>
      <c r="G74" s="2281"/>
      <c r="H74" s="2281"/>
      <c r="I74" s="2299"/>
      <c r="J74" s="2299"/>
      <c r="K74" s="2299"/>
      <c r="L74" s="2301"/>
      <c r="M74" s="304"/>
    </row>
    <row r="75" spans="1:13" s="409" customFormat="1" ht="15" customHeight="1" x14ac:dyDescent="0.25">
      <c r="A75" s="204"/>
      <c r="B75" s="1977" t="s">
        <v>839</v>
      </c>
      <c r="C75" s="1980"/>
      <c r="D75" s="1436"/>
      <c r="E75" s="1455" t="str">
        <f t="shared" ref="E75:E93" si="46">IF(ISNUMBER(E53),E53,"")</f>
        <v/>
      </c>
      <c r="F75" s="1279" t="str">
        <f t="shared" ref="F75" si="47">IF(AND(ISNUMBER(F76), ISNUMBER(F77), ISNUMBER(F78), ISNUMBER(F79), ISNUMBER(F80), ISNUMBER(F81)), SUM(F76:F81), "")</f>
        <v/>
      </c>
      <c r="G75" s="1279" t="str">
        <f t="shared" ref="G75" si="48">IF(AND(ISNUMBER(G76), ISNUMBER(G77), ISNUMBER(G78), ISNUMBER(G79), ISNUMBER(G80), ISNUMBER(G81)), SUM(G76:G81), "")</f>
        <v/>
      </c>
      <c r="H75" s="1279" t="str">
        <f t="shared" ref="H75" si="49">IF(AND(ISNUMBER(H76), ISNUMBER(H77), ISNUMBER(H78), ISNUMBER(H79), ISNUMBER(H80), ISNUMBER(H81)), SUM(H76:H81), "")</f>
        <v/>
      </c>
      <c r="I75" s="1417"/>
      <c r="J75" s="1417"/>
      <c r="K75" s="1417"/>
      <c r="L75" s="1443"/>
      <c r="M75" s="304"/>
    </row>
    <row r="76" spans="1:13" s="409" customFormat="1" ht="15" customHeight="1" x14ac:dyDescent="0.25">
      <c r="A76" s="204"/>
      <c r="B76" s="1432" t="s">
        <v>838</v>
      </c>
      <c r="C76" s="1982">
        <v>10</v>
      </c>
      <c r="D76" s="1437">
        <v>0.25</v>
      </c>
      <c r="E76" s="1455" t="str">
        <f t="shared" si="46"/>
        <v/>
      </c>
      <c r="F76" s="1279" t="str">
        <f>IF(ISNUMBER(F54),F54,"")</f>
        <v/>
      </c>
      <c r="G76" s="1279" t="str">
        <f>IF(ISNUMBER(G54),G54,"")</f>
        <v/>
      </c>
      <c r="H76" s="1279" t="str">
        <f>IF(ISNUMBER(H54),H54,"")</f>
        <v/>
      </c>
      <c r="I76" s="1419"/>
      <c r="J76" s="1211"/>
      <c r="K76" s="1211"/>
      <c r="L76" s="38"/>
      <c r="M76" s="304"/>
    </row>
    <row r="77" spans="1:13" s="409" customFormat="1" ht="15" customHeight="1" x14ac:dyDescent="0.25">
      <c r="A77" s="204"/>
      <c r="B77" s="1821" t="s">
        <v>1213</v>
      </c>
      <c r="C77" s="1979">
        <v>10</v>
      </c>
      <c r="D77" s="1437">
        <v>0.25</v>
      </c>
      <c r="E77" s="1455" t="str">
        <f t="shared" si="46"/>
        <v/>
      </c>
      <c r="F77" s="1279" t="str">
        <f>IF(ISNUMBER(F55),F55,"")</f>
        <v/>
      </c>
      <c r="G77" s="1279" t="str">
        <f t="shared" ref="F77:H81" si="50">IF(ISNUMBER(G55),G55,"")</f>
        <v/>
      </c>
      <c r="H77" s="1279" t="str">
        <f t="shared" si="50"/>
        <v/>
      </c>
      <c r="I77" s="1419"/>
      <c r="J77" s="1211"/>
      <c r="K77" s="1211"/>
      <c r="L77" s="38"/>
      <c r="M77" s="304"/>
    </row>
    <row r="78" spans="1:13" s="409" customFormat="1" ht="15" customHeight="1" x14ac:dyDescent="0.25">
      <c r="A78" s="204"/>
      <c r="B78" s="1432" t="s">
        <v>837</v>
      </c>
      <c r="C78" s="1982">
        <v>10</v>
      </c>
      <c r="D78" s="1437">
        <v>0</v>
      </c>
      <c r="E78" s="1455" t="str">
        <f t="shared" si="46"/>
        <v/>
      </c>
      <c r="F78" s="1279" t="str">
        <f t="shared" si="50"/>
        <v/>
      </c>
      <c r="G78" s="1279" t="str">
        <f t="shared" si="50"/>
        <v/>
      </c>
      <c r="H78" s="1279" t="str">
        <f t="shared" si="50"/>
        <v/>
      </c>
      <c r="I78" s="1419"/>
      <c r="J78" s="1211"/>
      <c r="K78" s="1211"/>
      <c r="L78" s="38"/>
      <c r="M78" s="304"/>
    </row>
    <row r="79" spans="1:13" s="409" customFormat="1" ht="15" customHeight="1" x14ac:dyDescent="0.25">
      <c r="A79" s="204"/>
      <c r="B79" s="1432" t="s">
        <v>836</v>
      </c>
      <c r="C79" s="1982">
        <v>10</v>
      </c>
      <c r="D79" s="1437">
        <v>0.15</v>
      </c>
      <c r="E79" s="1455" t="str">
        <f t="shared" si="46"/>
        <v/>
      </c>
      <c r="F79" s="1279" t="str">
        <f t="shared" si="50"/>
        <v/>
      </c>
      <c r="G79" s="1279" t="str">
        <f t="shared" si="50"/>
        <v/>
      </c>
      <c r="H79" s="1279" t="str">
        <f t="shared" si="50"/>
        <v/>
      </c>
      <c r="I79" s="1419"/>
      <c r="J79" s="1211"/>
      <c r="K79" s="1211"/>
      <c r="L79" s="38"/>
      <c r="M79" s="304"/>
    </row>
    <row r="80" spans="1:13" s="409" customFormat="1" ht="15" customHeight="1" x14ac:dyDescent="0.25">
      <c r="A80" s="204"/>
      <c r="B80" s="1821" t="s">
        <v>897</v>
      </c>
      <c r="C80" s="1982">
        <v>10</v>
      </c>
      <c r="D80" s="1437">
        <v>0.15</v>
      </c>
      <c r="E80" s="1455" t="str">
        <f t="shared" si="46"/>
        <v/>
      </c>
      <c r="F80" s="1279" t="str">
        <f t="shared" si="50"/>
        <v/>
      </c>
      <c r="G80" s="1279" t="str">
        <f t="shared" si="50"/>
        <v/>
      </c>
      <c r="H80" s="1279" t="str">
        <f t="shared" si="50"/>
        <v/>
      </c>
      <c r="I80" s="1419"/>
      <c r="J80" s="1211"/>
      <c r="K80" s="1211"/>
      <c r="L80" s="38"/>
      <c r="M80" s="304"/>
    </row>
    <row r="81" spans="1:13" s="409" customFormat="1" ht="15" customHeight="1" x14ac:dyDescent="0.25">
      <c r="A81" s="204"/>
      <c r="B81" s="1432" t="s">
        <v>834</v>
      </c>
      <c r="C81" s="1982">
        <v>10</v>
      </c>
      <c r="D81" s="1437">
        <v>0.2</v>
      </c>
      <c r="E81" s="1455" t="str">
        <f t="shared" si="46"/>
        <v/>
      </c>
      <c r="F81" s="1279" t="str">
        <f t="shared" si="50"/>
        <v/>
      </c>
      <c r="G81" s="1279" t="str">
        <f t="shared" si="50"/>
        <v/>
      </c>
      <c r="H81" s="1279" t="str">
        <f t="shared" si="50"/>
        <v/>
      </c>
      <c r="I81" s="1419"/>
      <c r="J81" s="1211"/>
      <c r="K81" s="1211"/>
      <c r="L81" s="38"/>
      <c r="M81" s="304"/>
    </row>
    <row r="82" spans="1:13" s="409" customFormat="1" ht="15" customHeight="1" x14ac:dyDescent="0.25">
      <c r="A82" s="204"/>
      <c r="B82" s="1433" t="s">
        <v>842</v>
      </c>
      <c r="C82" s="1980"/>
      <c r="D82" s="1431"/>
      <c r="E82" s="1455" t="str">
        <f t="shared" si="46"/>
        <v/>
      </c>
      <c r="F82" s="1279" t="str">
        <f>IF(ISNUMBER(F83),F83,"")</f>
        <v/>
      </c>
      <c r="G82" s="1279" t="str">
        <f t="shared" ref="G82" si="51">IF(ISNUMBER(G83),G83,"")</f>
        <v/>
      </c>
      <c r="H82" s="1279" t="str">
        <f>IF(ISNUMBER(H83),H83,"")</f>
        <v/>
      </c>
      <c r="I82" s="1419"/>
      <c r="J82" s="1254"/>
      <c r="K82" s="1254"/>
      <c r="L82" s="1255"/>
      <c r="M82" s="304"/>
    </row>
    <row r="83" spans="1:13" s="409" customFormat="1" ht="15" customHeight="1" x14ac:dyDescent="0.25">
      <c r="A83" s="204"/>
      <c r="B83" s="1432" t="s">
        <v>840</v>
      </c>
      <c r="C83" s="1982">
        <v>40</v>
      </c>
      <c r="D83" s="1437">
        <v>0.1</v>
      </c>
      <c r="E83" s="1455" t="str">
        <f t="shared" si="46"/>
        <v/>
      </c>
      <c r="F83" s="1351"/>
      <c r="G83" s="1351"/>
      <c r="H83" s="1351"/>
      <c r="I83" s="1374" t="str">
        <f t="shared" ref="I83" si="52">IF(F83&lt;=E83, "Pass", "Fail")</f>
        <v>Pass</v>
      </c>
      <c r="J83" s="1374" t="str">
        <f>IF(F83&gt;=F61, "Pass", "Fail")</f>
        <v>Pass</v>
      </c>
      <c r="K83" s="1374" t="str">
        <f t="shared" ref="K83:L83" si="53">IF(G83&gt;=G61, "Pass", "Fail")</f>
        <v>Pass</v>
      </c>
      <c r="L83" s="1250" t="str">
        <f t="shared" si="53"/>
        <v>Pass</v>
      </c>
      <c r="M83" s="304"/>
    </row>
    <row r="84" spans="1:13" s="409" customFormat="1" ht="15" customHeight="1" x14ac:dyDescent="0.25">
      <c r="A84" s="204"/>
      <c r="B84" s="1433" t="s">
        <v>843</v>
      </c>
      <c r="C84" s="1980"/>
      <c r="D84" s="1431"/>
      <c r="E84" s="1455" t="str">
        <f t="shared" si="46"/>
        <v/>
      </c>
      <c r="F84" s="1279" t="str">
        <f>IF(AND(ISNUMBER(F85), ISNUMBER(F86)), SUM(F85:F86), "")</f>
        <v/>
      </c>
      <c r="G84" s="1279" t="str">
        <f t="shared" ref="G84" si="54">IF(AND(ISNUMBER(G85), ISNUMBER(G86)), SUM(G85:G86), "")</f>
        <v/>
      </c>
      <c r="H84" s="1279" t="str">
        <f t="shared" ref="H84" si="55">IF(AND(ISNUMBER(H85), ISNUMBER(H86)), SUM(H85:H86), "")</f>
        <v/>
      </c>
      <c r="I84" s="1419"/>
      <c r="J84" s="1430"/>
      <c r="K84" s="1430"/>
      <c r="L84" s="1444"/>
      <c r="M84" s="304"/>
    </row>
    <row r="85" spans="1:13" s="409" customFormat="1" ht="15" customHeight="1" x14ac:dyDescent="0.25">
      <c r="A85" s="204"/>
      <c r="B85" s="1432" t="s">
        <v>844</v>
      </c>
      <c r="C85" s="1982">
        <v>20</v>
      </c>
      <c r="D85" s="1437">
        <v>0.5</v>
      </c>
      <c r="E85" s="1455" t="str">
        <f t="shared" si="46"/>
        <v/>
      </c>
      <c r="F85" s="1351"/>
      <c r="G85" s="1351"/>
      <c r="H85" s="1351"/>
      <c r="I85" s="1374" t="str">
        <f t="shared" ref="I85:I86" si="56">IF(F85&lt;=E85, "Pass", "Fail")</f>
        <v>Pass</v>
      </c>
      <c r="J85" s="1374" t="str">
        <f t="shared" ref="J85:L86" si="57">IF(F85&gt;=F63, "Pass", "Fail")</f>
        <v>Pass</v>
      </c>
      <c r="K85" s="1374" t="str">
        <f t="shared" si="57"/>
        <v>Pass</v>
      </c>
      <c r="L85" s="1250" t="str">
        <f t="shared" si="57"/>
        <v>Pass</v>
      </c>
      <c r="M85" s="304"/>
    </row>
    <row r="86" spans="1:13" s="409" customFormat="1" ht="15" customHeight="1" x14ac:dyDescent="0.25">
      <c r="A86" s="204"/>
      <c r="B86" s="1432" t="s">
        <v>845</v>
      </c>
      <c r="C86" s="1982">
        <v>70</v>
      </c>
      <c r="D86" s="1437">
        <v>0.5</v>
      </c>
      <c r="E86" s="1455" t="str">
        <f t="shared" si="46"/>
        <v/>
      </c>
      <c r="F86" s="1351"/>
      <c r="G86" s="1351"/>
      <c r="H86" s="1351"/>
      <c r="I86" s="1374" t="str">
        <f t="shared" si="56"/>
        <v>Pass</v>
      </c>
      <c r="J86" s="1374" t="str">
        <f t="shared" si="57"/>
        <v>Pass</v>
      </c>
      <c r="K86" s="1374" t="str">
        <f t="shared" si="57"/>
        <v>Pass</v>
      </c>
      <c r="L86" s="1250" t="str">
        <f t="shared" si="57"/>
        <v>Pass</v>
      </c>
      <c r="M86" s="304"/>
    </row>
    <row r="87" spans="1:13" s="409" customFormat="1" ht="15" customHeight="1" x14ac:dyDescent="0.25">
      <c r="A87" s="204"/>
      <c r="B87" s="1433" t="s">
        <v>841</v>
      </c>
      <c r="C87" s="1980"/>
      <c r="D87" s="1431"/>
      <c r="E87" s="1455" t="str">
        <f t="shared" si="46"/>
        <v/>
      </c>
      <c r="F87" s="1279" t="str">
        <f t="shared" ref="F87" si="58">IF(AND(ISNUMBER(F88), ISNUMBER(F89), ISNUMBER(F90), ISNUMBER(F91), ISNUMBER(F92), ISNUMBER(F93)), SUM(F88:F93), "")</f>
        <v/>
      </c>
      <c r="G87" s="1279" t="str">
        <f t="shared" ref="G87" si="59">IF(AND(ISNUMBER(G88), ISNUMBER(G89), ISNUMBER(G90), ISNUMBER(G91), ISNUMBER(G92), ISNUMBER(G93)), SUM(G88:G93), "")</f>
        <v/>
      </c>
      <c r="H87" s="1279" t="str">
        <f t="shared" ref="H87" si="60">IF(AND(ISNUMBER(H88), ISNUMBER(H89), ISNUMBER(H90), ISNUMBER(H91), ISNUMBER(H92), ISNUMBER(H93)), SUM(H88:H93), "")</f>
        <v/>
      </c>
      <c r="I87" s="1419"/>
      <c r="J87" s="1254"/>
      <c r="K87" s="1254"/>
      <c r="L87" s="1255"/>
      <c r="M87" s="304"/>
    </row>
    <row r="88" spans="1:13" s="409" customFormat="1" ht="15" customHeight="1" x14ac:dyDescent="0.25">
      <c r="A88" s="204"/>
      <c r="B88" s="1432" t="s">
        <v>838</v>
      </c>
      <c r="C88" s="1982">
        <v>20</v>
      </c>
      <c r="D88" s="1437">
        <v>0.3</v>
      </c>
      <c r="E88" s="1455" t="str">
        <f t="shared" si="46"/>
        <v/>
      </c>
      <c r="F88" s="1351"/>
      <c r="G88" s="1351"/>
      <c r="H88" s="1351"/>
      <c r="I88" s="1374" t="str">
        <f t="shared" ref="I88:I93" si="61">IF(F88&lt;=E88, "Pass", "Fail")</f>
        <v>Pass</v>
      </c>
      <c r="J88" s="1374" t="str">
        <f t="shared" ref="J88:L93" si="62">IF(F88&gt;=F66, "Pass", "Fail")</f>
        <v>Pass</v>
      </c>
      <c r="K88" s="1374" t="str">
        <f t="shared" si="62"/>
        <v>Pass</v>
      </c>
      <c r="L88" s="1250" t="str">
        <f t="shared" si="62"/>
        <v>Pass</v>
      </c>
      <c r="M88" s="304"/>
    </row>
    <row r="89" spans="1:13" s="409" customFormat="1" ht="15" customHeight="1" x14ac:dyDescent="0.25">
      <c r="A89" s="204"/>
      <c r="B89" s="1821" t="s">
        <v>1213</v>
      </c>
      <c r="C89" s="1979">
        <v>20</v>
      </c>
      <c r="D89" s="1437">
        <v>0.3</v>
      </c>
      <c r="E89" s="1455" t="str">
        <f t="shared" si="46"/>
        <v/>
      </c>
      <c r="F89" s="1353"/>
      <c r="G89" s="1351"/>
      <c r="H89" s="1349"/>
      <c r="I89" s="1374" t="str">
        <f>IF(F89&lt;=E89, "Pass", "Fail")</f>
        <v>Pass</v>
      </c>
      <c r="J89" s="1374" t="str">
        <f t="shared" si="62"/>
        <v>Pass</v>
      </c>
      <c r="K89" s="1374" t="str">
        <f t="shared" si="62"/>
        <v>Pass</v>
      </c>
      <c r="L89" s="1250" t="str">
        <f t="shared" si="62"/>
        <v>Pass</v>
      </c>
      <c r="M89" s="304"/>
    </row>
    <row r="90" spans="1:13" s="409" customFormat="1" ht="15" customHeight="1" x14ac:dyDescent="0.25">
      <c r="A90" s="204"/>
      <c r="B90" s="1432" t="s">
        <v>837</v>
      </c>
      <c r="C90" s="1982">
        <v>20</v>
      </c>
      <c r="D90" s="1437">
        <v>0</v>
      </c>
      <c r="E90" s="1455" t="str">
        <f t="shared" si="46"/>
        <v/>
      </c>
      <c r="F90" s="1351"/>
      <c r="G90" s="1351"/>
      <c r="H90" s="1351"/>
      <c r="I90" s="1374" t="str">
        <f t="shared" si="61"/>
        <v>Pass</v>
      </c>
      <c r="J90" s="1374" t="str">
        <f t="shared" si="62"/>
        <v>Pass</v>
      </c>
      <c r="K90" s="1374" t="str">
        <f t="shared" si="62"/>
        <v>Pass</v>
      </c>
      <c r="L90" s="1250" t="str">
        <f t="shared" si="62"/>
        <v>Pass</v>
      </c>
      <c r="M90" s="304"/>
    </row>
    <row r="91" spans="1:13" s="409" customFormat="1" ht="15" customHeight="1" x14ac:dyDescent="0.25">
      <c r="A91" s="204"/>
      <c r="B91" s="1432" t="s">
        <v>836</v>
      </c>
      <c r="C91" s="1982">
        <v>20</v>
      </c>
      <c r="D91" s="1437">
        <v>0.15</v>
      </c>
      <c r="E91" s="1455" t="str">
        <f t="shared" si="46"/>
        <v/>
      </c>
      <c r="F91" s="1351"/>
      <c r="G91" s="1351"/>
      <c r="H91" s="1351"/>
      <c r="I91" s="1374" t="str">
        <f t="shared" si="61"/>
        <v>Pass</v>
      </c>
      <c r="J91" s="1374" t="str">
        <f t="shared" si="62"/>
        <v>Pass</v>
      </c>
      <c r="K91" s="1374" t="str">
        <f t="shared" si="62"/>
        <v>Pass</v>
      </c>
      <c r="L91" s="1250" t="str">
        <f t="shared" si="62"/>
        <v>Pass</v>
      </c>
      <c r="M91" s="304"/>
    </row>
    <row r="92" spans="1:13" s="409" customFormat="1" ht="15" customHeight="1" x14ac:dyDescent="0.25">
      <c r="A92" s="204"/>
      <c r="B92" s="1432" t="s">
        <v>835</v>
      </c>
      <c r="C92" s="1982">
        <v>20</v>
      </c>
      <c r="D92" s="1437">
        <v>0.15</v>
      </c>
      <c r="E92" s="1455" t="str">
        <f t="shared" si="46"/>
        <v/>
      </c>
      <c r="F92" s="1351"/>
      <c r="G92" s="1351"/>
      <c r="H92" s="1351"/>
      <c r="I92" s="1374" t="str">
        <f t="shared" si="61"/>
        <v>Pass</v>
      </c>
      <c r="J92" s="1374" t="str">
        <f t="shared" si="62"/>
        <v>Pass</v>
      </c>
      <c r="K92" s="1374" t="str">
        <f t="shared" si="62"/>
        <v>Pass</v>
      </c>
      <c r="L92" s="1250" t="str">
        <f t="shared" si="62"/>
        <v>Pass</v>
      </c>
      <c r="M92" s="304"/>
    </row>
    <row r="93" spans="1:13" s="409" customFormat="1" ht="15" customHeight="1" x14ac:dyDescent="0.25">
      <c r="A93" s="204"/>
      <c r="B93" s="1434" t="s">
        <v>834</v>
      </c>
      <c r="C93" s="1983">
        <v>20</v>
      </c>
      <c r="D93" s="1438">
        <v>0.2</v>
      </c>
      <c r="E93" s="1456" t="str">
        <f t="shared" si="46"/>
        <v/>
      </c>
      <c r="F93" s="1312"/>
      <c r="G93" s="1312"/>
      <c r="H93" s="1312"/>
      <c r="I93" s="1377" t="str">
        <f t="shared" si="61"/>
        <v>Pass</v>
      </c>
      <c r="J93" s="1377" t="str">
        <f t="shared" si="62"/>
        <v>Pass</v>
      </c>
      <c r="K93" s="1377" t="str">
        <f t="shared" si="62"/>
        <v>Pass</v>
      </c>
      <c r="L93" s="1387" t="str">
        <f t="shared" si="62"/>
        <v>Pass</v>
      </c>
      <c r="M93" s="304"/>
    </row>
    <row r="94" spans="1:13" s="409" customFormat="1" ht="45" customHeight="1" x14ac:dyDescent="0.25">
      <c r="A94" s="612" t="s">
        <v>948</v>
      </c>
      <c r="B94" s="1429"/>
      <c r="C94" s="1429"/>
      <c r="D94" s="1429"/>
      <c r="E94" s="1429"/>
      <c r="F94" s="1429"/>
      <c r="G94" s="1429"/>
      <c r="H94" s="1429"/>
      <c r="I94" s="1429"/>
      <c r="J94" s="1429"/>
      <c r="K94" s="1429"/>
      <c r="M94" s="304"/>
    </row>
    <row r="95" spans="1:13" s="409" customFormat="1" ht="45" customHeight="1" x14ac:dyDescent="0.25">
      <c r="A95" s="204"/>
      <c r="B95" s="2302"/>
      <c r="C95" s="2276" t="s">
        <v>886</v>
      </c>
      <c r="D95" s="2277"/>
      <c r="E95" s="2138" t="s">
        <v>1209</v>
      </c>
      <c r="F95" s="2138" t="s">
        <v>1289</v>
      </c>
      <c r="G95" s="2138" t="s">
        <v>27</v>
      </c>
      <c r="H95" s="2138" t="s">
        <v>440</v>
      </c>
      <c r="I95" s="2298" t="s">
        <v>946</v>
      </c>
      <c r="J95" s="2298" t="s">
        <v>1321</v>
      </c>
      <c r="K95" s="2298" t="s">
        <v>965</v>
      </c>
      <c r="L95" s="2300" t="s">
        <v>966</v>
      </c>
      <c r="M95" s="304"/>
    </row>
    <row r="96" spans="1:13" s="409" customFormat="1" ht="60" customHeight="1" x14ac:dyDescent="0.25">
      <c r="A96" s="204"/>
      <c r="B96" s="2303"/>
      <c r="C96" s="1956" t="s">
        <v>887</v>
      </c>
      <c r="D96" s="1445" t="s">
        <v>945</v>
      </c>
      <c r="E96" s="2111"/>
      <c r="F96" s="2111"/>
      <c r="G96" s="2281"/>
      <c r="H96" s="2281"/>
      <c r="I96" s="2299"/>
      <c r="J96" s="2299"/>
      <c r="K96" s="2299"/>
      <c r="L96" s="2301"/>
      <c r="M96" s="304"/>
    </row>
    <row r="97" spans="1:13" s="409" customFormat="1" ht="15" customHeight="1" x14ac:dyDescent="0.25">
      <c r="A97" s="204"/>
      <c r="B97" s="1977" t="s">
        <v>839</v>
      </c>
      <c r="C97" s="1980"/>
      <c r="D97" s="1436"/>
      <c r="E97" s="1455" t="str">
        <f t="shared" ref="E97:E115" si="63">IF(ISNUMBER(E75),E75,"")</f>
        <v/>
      </c>
      <c r="F97" s="1279" t="str">
        <f t="shared" ref="F97" si="64">IF(AND(ISNUMBER(F98), ISNUMBER(F99), ISNUMBER(F100), ISNUMBER(F101), ISNUMBER(F102), ISNUMBER(F103)), SUM(F98:F103), "")</f>
        <v/>
      </c>
      <c r="G97" s="1279" t="str">
        <f t="shared" ref="G97" si="65">IF(AND(ISNUMBER(G98), ISNUMBER(G99), ISNUMBER(G100), ISNUMBER(G101), ISNUMBER(G102), ISNUMBER(G103)), SUM(G98:G103), "")</f>
        <v/>
      </c>
      <c r="H97" s="1279" t="str">
        <f t="shared" ref="H97" si="66">IF(AND(ISNUMBER(H98), ISNUMBER(H99), ISNUMBER(H100), ISNUMBER(H101), ISNUMBER(H102), ISNUMBER(H103)), SUM(H98:H103), "")</f>
        <v/>
      </c>
      <c r="I97" s="1260"/>
      <c r="J97" s="1417"/>
      <c r="K97" s="1417"/>
      <c r="L97" s="1443"/>
      <c r="M97" s="304"/>
    </row>
    <row r="98" spans="1:13" s="409" customFormat="1" ht="15" customHeight="1" x14ac:dyDescent="0.25">
      <c r="A98" s="204"/>
      <c r="B98" s="1432" t="s">
        <v>838</v>
      </c>
      <c r="C98" s="1982">
        <v>5</v>
      </c>
      <c r="D98" s="1437">
        <v>0.15</v>
      </c>
      <c r="E98" s="1455" t="str">
        <f t="shared" si="63"/>
        <v/>
      </c>
      <c r="F98" s="1351"/>
      <c r="G98" s="1351"/>
      <c r="H98" s="1351"/>
      <c r="I98" s="1374" t="str">
        <f t="shared" ref="I98" si="67">IF(F98&lt;=E98, "Pass", "Fail")</f>
        <v>Pass</v>
      </c>
      <c r="J98" s="1374" t="str">
        <f>IF(F98&lt;=F30, "Pass", "Fail")</f>
        <v>Pass</v>
      </c>
      <c r="K98" s="1374" t="str">
        <f t="shared" ref="K98:L98" si="68">IF(G98&lt;=G30, "Pass", "Fail")</f>
        <v>Pass</v>
      </c>
      <c r="L98" s="1250" t="str">
        <f t="shared" si="68"/>
        <v>Pass</v>
      </c>
      <c r="M98" s="304"/>
    </row>
    <row r="99" spans="1:13" s="409" customFormat="1" ht="15" customHeight="1" x14ac:dyDescent="0.25">
      <c r="A99" s="204"/>
      <c r="B99" s="1821" t="s">
        <v>1213</v>
      </c>
      <c r="C99" s="1979">
        <v>5</v>
      </c>
      <c r="D99" s="1437">
        <v>0.15</v>
      </c>
      <c r="E99" s="1455" t="str">
        <f t="shared" si="63"/>
        <v/>
      </c>
      <c r="F99" s="1353"/>
      <c r="G99" s="1351"/>
      <c r="H99" s="1349"/>
      <c r="I99" s="1374" t="str">
        <f>IF(F99&lt;=E99, "Pass", "Fail")</f>
        <v>Pass</v>
      </c>
      <c r="J99" s="1374" t="str">
        <f>IF(F99&lt;=F31, "Pass", "Fail")</f>
        <v>Pass</v>
      </c>
      <c r="K99" s="1374" t="str">
        <f t="shared" ref="K99" si="69">IF(G99&lt;=G31, "Pass", "Fail")</f>
        <v>Pass</v>
      </c>
      <c r="L99" s="1250" t="str">
        <f t="shared" ref="L99" si="70">IF(H99&lt;=H31, "Pass", "Fail")</f>
        <v>Pass</v>
      </c>
      <c r="M99" s="304"/>
    </row>
    <row r="100" spans="1:13" s="409" customFormat="1" ht="15" customHeight="1" x14ac:dyDescent="0.25">
      <c r="A100" s="204"/>
      <c r="B100" s="1432" t="s">
        <v>837</v>
      </c>
      <c r="C100" s="1982">
        <v>5</v>
      </c>
      <c r="D100" s="1437">
        <v>0</v>
      </c>
      <c r="E100" s="1455" t="str">
        <f t="shared" si="63"/>
        <v/>
      </c>
      <c r="F100" s="1455" t="str">
        <f>IF(ISNUMBER(F32),F32,"")</f>
        <v/>
      </c>
      <c r="G100" s="1455" t="str">
        <f>IF(ISNUMBER(G32),G32,"")</f>
        <v/>
      </c>
      <c r="H100" s="1455" t="str">
        <f>IF(ISNUMBER(H32),H32,"")</f>
        <v/>
      </c>
      <c r="I100" s="1211"/>
      <c r="J100" s="1211"/>
      <c r="K100" s="1211"/>
      <c r="L100" s="38"/>
      <c r="M100" s="304"/>
    </row>
    <row r="101" spans="1:13" s="409" customFormat="1" ht="15" customHeight="1" x14ac:dyDescent="0.25">
      <c r="A101" s="204"/>
      <c r="B101" s="1432" t="s">
        <v>836</v>
      </c>
      <c r="C101" s="1982">
        <v>5</v>
      </c>
      <c r="D101" s="1437">
        <v>0.1</v>
      </c>
      <c r="E101" s="1455" t="str">
        <f t="shared" si="63"/>
        <v/>
      </c>
      <c r="F101" s="1351"/>
      <c r="G101" s="1351"/>
      <c r="H101" s="1351"/>
      <c r="I101" s="1374" t="str">
        <f t="shared" ref="I101:I103" si="71">IF(F101&lt;=E101, "Pass", "Fail")</f>
        <v>Pass</v>
      </c>
      <c r="J101" s="1374" t="str">
        <f t="shared" ref="J101:L103" si="72">IF(F101&lt;=F33, "Pass", "Fail")</f>
        <v>Pass</v>
      </c>
      <c r="K101" s="1374" t="str">
        <f t="shared" si="72"/>
        <v>Pass</v>
      </c>
      <c r="L101" s="1250" t="str">
        <f t="shared" si="72"/>
        <v>Pass</v>
      </c>
      <c r="M101" s="304"/>
    </row>
    <row r="102" spans="1:13" s="409" customFormat="1" ht="15" customHeight="1" x14ac:dyDescent="0.25">
      <c r="A102" s="204"/>
      <c r="B102" s="1821" t="s">
        <v>897</v>
      </c>
      <c r="C102" s="1982">
        <v>5</v>
      </c>
      <c r="D102" s="1437">
        <v>0.1</v>
      </c>
      <c r="E102" s="1455" t="str">
        <f t="shared" si="63"/>
        <v/>
      </c>
      <c r="F102" s="1351"/>
      <c r="G102" s="1351"/>
      <c r="H102" s="1351"/>
      <c r="I102" s="1374" t="str">
        <f t="shared" si="71"/>
        <v>Pass</v>
      </c>
      <c r="J102" s="1374" t="str">
        <f t="shared" si="72"/>
        <v>Pass</v>
      </c>
      <c r="K102" s="1374" t="str">
        <f t="shared" si="72"/>
        <v>Pass</v>
      </c>
      <c r="L102" s="1250" t="str">
        <f t="shared" si="72"/>
        <v>Pass</v>
      </c>
      <c r="M102" s="304"/>
    </row>
    <row r="103" spans="1:13" s="409" customFormat="1" ht="15" customHeight="1" x14ac:dyDescent="0.25">
      <c r="A103" s="204"/>
      <c r="B103" s="1432" t="s">
        <v>834</v>
      </c>
      <c r="C103" s="1982">
        <v>5</v>
      </c>
      <c r="D103" s="1437">
        <v>0.15</v>
      </c>
      <c r="E103" s="1455" t="str">
        <f t="shared" si="63"/>
        <v/>
      </c>
      <c r="F103" s="1351"/>
      <c r="G103" s="1351"/>
      <c r="H103" s="1351"/>
      <c r="I103" s="1374" t="str">
        <f t="shared" si="71"/>
        <v>Pass</v>
      </c>
      <c r="J103" s="1374" t="str">
        <f t="shared" si="72"/>
        <v>Pass</v>
      </c>
      <c r="K103" s="1374" t="str">
        <f t="shared" si="72"/>
        <v>Pass</v>
      </c>
      <c r="L103" s="1250" t="str">
        <f t="shared" si="72"/>
        <v>Pass</v>
      </c>
      <c r="M103" s="304"/>
    </row>
    <row r="104" spans="1:13" s="409" customFormat="1" ht="15" customHeight="1" x14ac:dyDescent="0.25">
      <c r="A104" s="204"/>
      <c r="B104" s="1433" t="s">
        <v>842</v>
      </c>
      <c r="C104" s="1980"/>
      <c r="D104" s="1431"/>
      <c r="E104" s="1455" t="str">
        <f t="shared" si="63"/>
        <v/>
      </c>
      <c r="F104" s="1279" t="str">
        <f>IF(ISNUMBER(F105),F105,"")</f>
        <v/>
      </c>
      <c r="G104" s="1279" t="str">
        <f t="shared" ref="G104" si="73">IF(ISNUMBER(G105),G105,"")</f>
        <v/>
      </c>
      <c r="H104" s="1279" t="str">
        <f>IF(ISNUMBER(H105),H105,"")</f>
        <v/>
      </c>
      <c r="I104" s="1211"/>
      <c r="J104" s="1254"/>
      <c r="K104" s="1254"/>
      <c r="L104" s="1255"/>
      <c r="M104" s="304"/>
    </row>
    <row r="105" spans="1:13" s="409" customFormat="1" ht="15" customHeight="1" x14ac:dyDescent="0.25">
      <c r="A105" s="204"/>
      <c r="B105" s="1432" t="s">
        <v>840</v>
      </c>
      <c r="C105" s="1982">
        <v>5</v>
      </c>
      <c r="D105" s="1437">
        <v>0.1</v>
      </c>
      <c r="E105" s="1455" t="str">
        <f t="shared" si="63"/>
        <v/>
      </c>
      <c r="F105" s="1279" t="str">
        <f>IF(ISNUMBER(F37),F37,"")</f>
        <v/>
      </c>
      <c r="G105" s="1279" t="str">
        <f>IF(ISNUMBER(G37),G37,"")</f>
        <v/>
      </c>
      <c r="H105" s="1279" t="str">
        <f>IF(ISNUMBER(H37),H37,"")</f>
        <v/>
      </c>
      <c r="I105" s="1211"/>
      <c r="J105" s="1211"/>
      <c r="K105" s="1211"/>
      <c r="L105" s="38"/>
      <c r="M105" s="304"/>
    </row>
    <row r="106" spans="1:13" s="409" customFormat="1" ht="15" customHeight="1" x14ac:dyDescent="0.25">
      <c r="A106" s="204"/>
      <c r="B106" s="1433" t="s">
        <v>843</v>
      </c>
      <c r="C106" s="1980"/>
      <c r="D106" s="1431"/>
      <c r="E106" s="1455" t="str">
        <f t="shared" si="63"/>
        <v/>
      </c>
      <c r="F106" s="1279" t="str">
        <f>IF(AND(ISNUMBER(F107), ISNUMBER(F108)), SUM(F107:F108), "")</f>
        <v/>
      </c>
      <c r="G106" s="1279" t="str">
        <f t="shared" ref="G106" si="74">IF(AND(ISNUMBER(G107), ISNUMBER(G108)), SUM(G107:G108), "")</f>
        <v/>
      </c>
      <c r="H106" s="1279" t="str">
        <f t="shared" ref="H106" si="75">IF(AND(ISNUMBER(H107), ISNUMBER(H108)), SUM(H107:H108), "")</f>
        <v/>
      </c>
      <c r="I106" s="1211"/>
      <c r="J106" s="1430"/>
      <c r="K106" s="1430"/>
      <c r="L106" s="1444"/>
      <c r="M106" s="304"/>
    </row>
    <row r="107" spans="1:13" s="409" customFormat="1" ht="15" customHeight="1" x14ac:dyDescent="0.25">
      <c r="A107" s="204"/>
      <c r="B107" s="1432" t="s">
        <v>844</v>
      </c>
      <c r="C107" s="1982">
        <v>5</v>
      </c>
      <c r="D107" s="1437">
        <v>0.4</v>
      </c>
      <c r="E107" s="1455" t="str">
        <f t="shared" si="63"/>
        <v/>
      </c>
      <c r="F107" s="1351"/>
      <c r="G107" s="1351"/>
      <c r="H107" s="1351"/>
      <c r="I107" s="1374" t="str">
        <f t="shared" ref="I107:I108" si="76">IF(F107&lt;=E107, "Pass", "Fail")</f>
        <v>Pass</v>
      </c>
      <c r="J107" s="1374" t="str">
        <f t="shared" ref="J107:L108" si="77">IF(F107&lt;=F39, "Pass", "Fail")</f>
        <v>Pass</v>
      </c>
      <c r="K107" s="1374" t="str">
        <f t="shared" si="77"/>
        <v>Pass</v>
      </c>
      <c r="L107" s="1250" t="str">
        <f t="shared" si="77"/>
        <v>Pass</v>
      </c>
      <c r="M107" s="304"/>
    </row>
    <row r="108" spans="1:13" s="409" customFormat="1" ht="15" customHeight="1" x14ac:dyDescent="0.25">
      <c r="A108" s="204"/>
      <c r="B108" s="1432" t="s">
        <v>845</v>
      </c>
      <c r="C108" s="1982">
        <v>10</v>
      </c>
      <c r="D108" s="1437">
        <v>0.4</v>
      </c>
      <c r="E108" s="1455" t="str">
        <f t="shared" si="63"/>
        <v/>
      </c>
      <c r="F108" s="1351"/>
      <c r="G108" s="1351"/>
      <c r="H108" s="1351"/>
      <c r="I108" s="1374" t="str">
        <f t="shared" si="76"/>
        <v>Pass</v>
      </c>
      <c r="J108" s="1374" t="str">
        <f t="shared" si="77"/>
        <v>Pass</v>
      </c>
      <c r="K108" s="1374" t="str">
        <f t="shared" si="77"/>
        <v>Pass</v>
      </c>
      <c r="L108" s="1250" t="str">
        <f t="shared" si="77"/>
        <v>Pass</v>
      </c>
      <c r="M108" s="304"/>
    </row>
    <row r="109" spans="1:13" s="409" customFormat="1" ht="15" customHeight="1" x14ac:dyDescent="0.25">
      <c r="A109" s="204"/>
      <c r="B109" s="1433" t="s">
        <v>841</v>
      </c>
      <c r="C109" s="1980"/>
      <c r="D109" s="1431"/>
      <c r="E109" s="1455" t="str">
        <f t="shared" si="63"/>
        <v/>
      </c>
      <c r="F109" s="1279" t="str">
        <f t="shared" ref="F109" si="78">IF(AND(ISNUMBER(F110), ISNUMBER(F111), ISNUMBER(F112), ISNUMBER(F113), ISNUMBER(F114), ISNUMBER(F115)), SUM(F110:F115), "")</f>
        <v/>
      </c>
      <c r="G109" s="1279" t="str">
        <f t="shared" ref="G109" si="79">IF(AND(ISNUMBER(G110), ISNUMBER(G111), ISNUMBER(G112), ISNUMBER(G113), ISNUMBER(G114), ISNUMBER(G115)), SUM(G110:G115), "")</f>
        <v/>
      </c>
      <c r="H109" s="1279" t="str">
        <f t="shared" ref="H109" si="80">IF(AND(ISNUMBER(H110), ISNUMBER(H111), ISNUMBER(H112), ISNUMBER(H113), ISNUMBER(H114), ISNUMBER(H115)), SUM(H110:H115), "")</f>
        <v/>
      </c>
      <c r="I109" s="1211"/>
      <c r="J109" s="1254"/>
      <c r="K109" s="1254"/>
      <c r="L109" s="1255"/>
      <c r="M109" s="304"/>
    </row>
    <row r="110" spans="1:13" s="409" customFormat="1" ht="15" customHeight="1" x14ac:dyDescent="0.25">
      <c r="A110" s="204"/>
      <c r="B110" s="1432" t="s">
        <v>838</v>
      </c>
      <c r="C110" s="1982">
        <v>5</v>
      </c>
      <c r="D110" s="1437">
        <v>0.2</v>
      </c>
      <c r="E110" s="1455" t="str">
        <f t="shared" si="63"/>
        <v/>
      </c>
      <c r="F110" s="1351"/>
      <c r="G110" s="1351"/>
      <c r="H110" s="1351"/>
      <c r="I110" s="1374" t="str">
        <f t="shared" ref="I110" si="81">IF(F110&lt;=E110, "Pass", "Fail")</f>
        <v>Pass</v>
      </c>
      <c r="J110" s="1374" t="str">
        <f>IF(F110&lt;=F42, "Pass", "Fail")</f>
        <v>Pass</v>
      </c>
      <c r="K110" s="1374" t="str">
        <f t="shared" ref="K110" si="82">IF(G110&lt;=G42, "Pass", "Fail")</f>
        <v>Pass</v>
      </c>
      <c r="L110" s="1250" t="str">
        <f t="shared" ref="L110" si="83">IF(H110&lt;=H42, "Pass", "Fail")</f>
        <v>Pass</v>
      </c>
      <c r="M110" s="304"/>
    </row>
    <row r="111" spans="1:13" s="409" customFormat="1" ht="15" customHeight="1" x14ac:dyDescent="0.25">
      <c r="A111" s="204"/>
      <c r="B111" s="1821" t="s">
        <v>1213</v>
      </c>
      <c r="C111" s="1979">
        <v>5</v>
      </c>
      <c r="D111" s="1437">
        <v>0.2</v>
      </c>
      <c r="E111" s="1455" t="str">
        <f t="shared" si="63"/>
        <v/>
      </c>
      <c r="F111" s="1353"/>
      <c r="G111" s="1351"/>
      <c r="H111" s="1349"/>
      <c r="I111" s="1374" t="str">
        <f>IF(F111&lt;=E111, "Pass", "Fail")</f>
        <v>Pass</v>
      </c>
      <c r="J111" s="1374" t="str">
        <f>IF(F111&lt;=F43, "Pass", "Fail")</f>
        <v>Pass</v>
      </c>
      <c r="K111" s="1374" t="str">
        <f t="shared" ref="K111" si="84">IF(G111&lt;=G43, "Pass", "Fail")</f>
        <v>Pass</v>
      </c>
      <c r="L111" s="1250" t="str">
        <f t="shared" ref="L111" si="85">IF(H111&lt;=H43, "Pass", "Fail")</f>
        <v>Pass</v>
      </c>
      <c r="M111" s="304"/>
    </row>
    <row r="112" spans="1:13" s="409" customFormat="1" ht="15" customHeight="1" x14ac:dyDescent="0.25">
      <c r="A112" s="204"/>
      <c r="B112" s="1432" t="s">
        <v>837</v>
      </c>
      <c r="C112" s="1982">
        <v>5</v>
      </c>
      <c r="D112" s="1437">
        <v>0</v>
      </c>
      <c r="E112" s="1455" t="str">
        <f t="shared" si="63"/>
        <v/>
      </c>
      <c r="F112" s="1279" t="str">
        <f>IF(ISNUMBER(F44),F44,"")</f>
        <v/>
      </c>
      <c r="G112" s="1279" t="str">
        <f>IF(ISNUMBER(G44),G44,"")</f>
        <v/>
      </c>
      <c r="H112" s="1279" t="str">
        <f>IF(ISNUMBER(H44),H44,"")</f>
        <v/>
      </c>
      <c r="I112" s="1211"/>
      <c r="J112" s="1211"/>
      <c r="K112" s="1211"/>
      <c r="L112" s="38"/>
      <c r="M112" s="304"/>
    </row>
    <row r="113" spans="1:13" s="409" customFormat="1" ht="15" customHeight="1" x14ac:dyDescent="0.25">
      <c r="A113" s="204"/>
      <c r="B113" s="1432" t="s">
        <v>836</v>
      </c>
      <c r="C113" s="1982">
        <v>5</v>
      </c>
      <c r="D113" s="1437">
        <v>0.1</v>
      </c>
      <c r="E113" s="1455" t="str">
        <f t="shared" si="63"/>
        <v/>
      </c>
      <c r="F113" s="1351"/>
      <c r="G113" s="1351"/>
      <c r="H113" s="1351"/>
      <c r="I113" s="1374" t="str">
        <f t="shared" ref="I113:I115" si="86">IF(F113&lt;=E113, "Pass", "Fail")</f>
        <v>Pass</v>
      </c>
      <c r="J113" s="1374" t="str">
        <f t="shared" ref="J113:L115" si="87">IF(F113&lt;=F45, "Pass", "Fail")</f>
        <v>Pass</v>
      </c>
      <c r="K113" s="1374" t="str">
        <f t="shared" si="87"/>
        <v>Pass</v>
      </c>
      <c r="L113" s="1250" t="str">
        <f t="shared" si="87"/>
        <v>Pass</v>
      </c>
      <c r="M113" s="304"/>
    </row>
    <row r="114" spans="1:13" s="409" customFormat="1" ht="15" customHeight="1" x14ac:dyDescent="0.25">
      <c r="A114" s="204"/>
      <c r="B114" s="1432" t="s">
        <v>835</v>
      </c>
      <c r="C114" s="1982">
        <v>5</v>
      </c>
      <c r="D114" s="1437">
        <v>0.1</v>
      </c>
      <c r="E114" s="1455" t="str">
        <f t="shared" si="63"/>
        <v/>
      </c>
      <c r="F114" s="1351"/>
      <c r="G114" s="1351"/>
      <c r="H114" s="1351"/>
      <c r="I114" s="1374" t="str">
        <f t="shared" si="86"/>
        <v>Pass</v>
      </c>
      <c r="J114" s="1374" t="str">
        <f t="shared" si="87"/>
        <v>Pass</v>
      </c>
      <c r="K114" s="1374" t="str">
        <f t="shared" si="87"/>
        <v>Pass</v>
      </c>
      <c r="L114" s="1250" t="str">
        <f t="shared" si="87"/>
        <v>Pass</v>
      </c>
      <c r="M114" s="304"/>
    </row>
    <row r="115" spans="1:13" s="409" customFormat="1" ht="15" customHeight="1" x14ac:dyDescent="0.25">
      <c r="A115" s="204"/>
      <c r="B115" s="1434" t="s">
        <v>834</v>
      </c>
      <c r="C115" s="1983">
        <v>5</v>
      </c>
      <c r="D115" s="1438">
        <v>0.15</v>
      </c>
      <c r="E115" s="1456" t="str">
        <f t="shared" si="63"/>
        <v/>
      </c>
      <c r="F115" s="1312"/>
      <c r="G115" s="1312"/>
      <c r="H115" s="1312"/>
      <c r="I115" s="1377" t="str">
        <f t="shared" si="86"/>
        <v>Pass</v>
      </c>
      <c r="J115" s="1377" t="str">
        <f t="shared" si="87"/>
        <v>Pass</v>
      </c>
      <c r="K115" s="1377" t="str">
        <f t="shared" si="87"/>
        <v>Pass</v>
      </c>
      <c r="L115" s="1387" t="str">
        <f t="shared" si="87"/>
        <v>Pass</v>
      </c>
      <c r="M115" s="304"/>
    </row>
    <row r="116" spans="1:13" s="409" customFormat="1" ht="45" customHeight="1" x14ac:dyDescent="0.25">
      <c r="A116" s="612" t="s">
        <v>949</v>
      </c>
      <c r="B116" s="1429"/>
      <c r="C116" s="1429"/>
      <c r="D116" s="1429"/>
      <c r="E116" s="1429"/>
      <c r="F116" s="1429"/>
      <c r="G116" s="1429"/>
      <c r="H116" s="1429"/>
      <c r="I116" s="1429"/>
      <c r="J116" s="1429"/>
      <c r="K116" s="1429"/>
      <c r="M116" s="304"/>
    </row>
    <row r="117" spans="1:13" s="409" customFormat="1" ht="45" customHeight="1" x14ac:dyDescent="0.25">
      <c r="A117" s="204"/>
      <c r="B117" s="2302"/>
      <c r="C117" s="2276" t="s">
        <v>886</v>
      </c>
      <c r="D117" s="2277"/>
      <c r="E117" s="2138" t="s">
        <v>1209</v>
      </c>
      <c r="F117" s="2138" t="s">
        <v>1289</v>
      </c>
      <c r="G117" s="2138" t="s">
        <v>27</v>
      </c>
      <c r="H117" s="2138" t="s">
        <v>440</v>
      </c>
      <c r="I117" s="2298" t="s">
        <v>946</v>
      </c>
      <c r="J117" s="2298" t="s">
        <v>1322</v>
      </c>
      <c r="K117" s="2298" t="s">
        <v>1230</v>
      </c>
      <c r="L117" s="2300" t="s">
        <v>1231</v>
      </c>
      <c r="M117" s="304"/>
    </row>
    <row r="118" spans="1:13" s="409" customFormat="1" ht="60" customHeight="1" x14ac:dyDescent="0.25">
      <c r="A118" s="204"/>
      <c r="B118" s="2303"/>
      <c r="C118" s="1956" t="s">
        <v>887</v>
      </c>
      <c r="D118" s="1445" t="s">
        <v>945</v>
      </c>
      <c r="E118" s="2111"/>
      <c r="F118" s="2111"/>
      <c r="G118" s="2281"/>
      <c r="H118" s="2281"/>
      <c r="I118" s="2299"/>
      <c r="J118" s="2299"/>
      <c r="K118" s="2299"/>
      <c r="L118" s="2301"/>
      <c r="M118" s="304"/>
    </row>
    <row r="119" spans="1:13" s="409" customFormat="1" ht="15" customHeight="1" x14ac:dyDescent="0.25">
      <c r="A119" s="204"/>
      <c r="B119" s="1977" t="s">
        <v>839</v>
      </c>
      <c r="C119" s="1980"/>
      <c r="D119" s="1436"/>
      <c r="E119" s="1455" t="str">
        <f t="shared" ref="E119:E137" si="88">IF(ISNUMBER(E97),E97,"")</f>
        <v/>
      </c>
      <c r="F119" s="1279" t="str">
        <f t="shared" ref="F119" si="89">IF(AND(ISNUMBER(F120), ISNUMBER(F121), ISNUMBER(F122), ISNUMBER(F123), ISNUMBER(F124), ISNUMBER(F125)), SUM(F120:F125), "")</f>
        <v/>
      </c>
      <c r="G119" s="1279" t="str">
        <f t="shared" ref="G119" si="90">IF(AND(ISNUMBER(G120), ISNUMBER(G121), ISNUMBER(G122), ISNUMBER(G123), ISNUMBER(G124), ISNUMBER(G125)), SUM(G120:G125), "")</f>
        <v/>
      </c>
      <c r="H119" s="1279" t="str">
        <f t="shared" ref="H119" si="91">IF(AND(ISNUMBER(H120), ISNUMBER(H121), ISNUMBER(H122), ISNUMBER(H123), ISNUMBER(H124), ISNUMBER(H125)), SUM(H120:H125), "")</f>
        <v/>
      </c>
      <c r="I119" s="1211"/>
      <c r="J119" s="1417"/>
      <c r="K119" s="1417"/>
      <c r="L119" s="1443"/>
      <c r="M119" s="304"/>
    </row>
    <row r="120" spans="1:13" s="409" customFormat="1" ht="15" customHeight="1" x14ac:dyDescent="0.25">
      <c r="A120" s="204"/>
      <c r="B120" s="1432" t="s">
        <v>838</v>
      </c>
      <c r="C120" s="1982">
        <v>5</v>
      </c>
      <c r="D120" s="1437">
        <v>0.35</v>
      </c>
      <c r="E120" s="1455" t="str">
        <f t="shared" si="88"/>
        <v/>
      </c>
      <c r="F120" s="1351"/>
      <c r="G120" s="1351"/>
      <c r="H120" s="1351"/>
      <c r="I120" s="1374" t="str">
        <f t="shared" ref="I120" si="92">IF(F120&lt;=E120, "Pass", "Fail")</f>
        <v>Pass</v>
      </c>
      <c r="J120" s="1374" t="str">
        <f>IF(F120&gt;=F98, "Pass", "Fail")</f>
        <v>Pass</v>
      </c>
      <c r="K120" s="1374" t="str">
        <f t="shared" ref="K120:L120" si="93">IF(G120&gt;=G98, "Pass", "Fail")</f>
        <v>Pass</v>
      </c>
      <c r="L120" s="1250" t="str">
        <f t="shared" si="93"/>
        <v>Pass</v>
      </c>
      <c r="M120" s="304"/>
    </row>
    <row r="121" spans="1:13" s="409" customFormat="1" ht="15" customHeight="1" x14ac:dyDescent="0.25">
      <c r="A121" s="204"/>
      <c r="B121" s="1821" t="s">
        <v>1213</v>
      </c>
      <c r="C121" s="1979">
        <v>5</v>
      </c>
      <c r="D121" s="1437">
        <v>0.35</v>
      </c>
      <c r="E121" s="1455" t="str">
        <f t="shared" si="88"/>
        <v/>
      </c>
      <c r="F121" s="1353"/>
      <c r="G121" s="1351"/>
      <c r="H121" s="1349"/>
      <c r="I121" s="1374" t="str">
        <f>IF(F121&lt;=E121, "Pass", "Fail")</f>
        <v>Pass</v>
      </c>
      <c r="J121" s="1374" t="str">
        <f t="shared" ref="J121:L121" si="94">IF(F121&gt;=F99, "Pass", "Fail")</f>
        <v>Pass</v>
      </c>
      <c r="K121" s="1374" t="str">
        <f t="shared" si="94"/>
        <v>Pass</v>
      </c>
      <c r="L121" s="1250" t="str">
        <f t="shared" si="94"/>
        <v>Pass</v>
      </c>
      <c r="M121" s="304"/>
    </row>
    <row r="122" spans="1:13" s="409" customFormat="1" ht="15" customHeight="1" x14ac:dyDescent="0.25">
      <c r="A122" s="204"/>
      <c r="B122" s="1432" t="s">
        <v>837</v>
      </c>
      <c r="C122" s="1982">
        <v>5</v>
      </c>
      <c r="D122" s="1437">
        <v>0</v>
      </c>
      <c r="E122" s="1455" t="str">
        <f t="shared" si="88"/>
        <v/>
      </c>
      <c r="F122" s="1279" t="str">
        <f>IF(ISNUMBER(F32),F32,"")</f>
        <v/>
      </c>
      <c r="G122" s="1279" t="str">
        <f>IF(ISNUMBER(G32),G32,"")</f>
        <v/>
      </c>
      <c r="H122" s="1279" t="str">
        <f>IF(ISNUMBER(H32),H32,"")</f>
        <v/>
      </c>
      <c r="I122" s="1211"/>
      <c r="J122" s="1211"/>
      <c r="K122" s="1211"/>
      <c r="L122" s="38"/>
      <c r="M122" s="304"/>
    </row>
    <row r="123" spans="1:13" s="409" customFormat="1" ht="15" customHeight="1" x14ac:dyDescent="0.25">
      <c r="A123" s="204"/>
      <c r="B123" s="1432" t="s">
        <v>836</v>
      </c>
      <c r="C123" s="1982">
        <v>5</v>
      </c>
      <c r="D123" s="1437">
        <v>0.2</v>
      </c>
      <c r="E123" s="1455" t="str">
        <f t="shared" si="88"/>
        <v/>
      </c>
      <c r="F123" s="1351"/>
      <c r="G123" s="1351"/>
      <c r="H123" s="1351"/>
      <c r="I123" s="1374" t="str">
        <f t="shared" ref="I123:I125" si="95">IF(F123&lt;=E123, "Pass", "Fail")</f>
        <v>Pass</v>
      </c>
      <c r="J123" s="1374" t="str">
        <f t="shared" ref="J123:L123" si="96">IF(F123&gt;=F101, "Pass", "Fail")</f>
        <v>Pass</v>
      </c>
      <c r="K123" s="1374" t="str">
        <f t="shared" si="96"/>
        <v>Pass</v>
      </c>
      <c r="L123" s="1250" t="str">
        <f t="shared" si="96"/>
        <v>Pass</v>
      </c>
      <c r="M123" s="304"/>
    </row>
    <row r="124" spans="1:13" s="409" customFormat="1" ht="15" customHeight="1" x14ac:dyDescent="0.25">
      <c r="A124" s="204"/>
      <c r="B124" s="1821" t="s">
        <v>897</v>
      </c>
      <c r="C124" s="1982">
        <v>5</v>
      </c>
      <c r="D124" s="1437">
        <v>0.2</v>
      </c>
      <c r="E124" s="1455" t="str">
        <f t="shared" si="88"/>
        <v/>
      </c>
      <c r="F124" s="1351"/>
      <c r="G124" s="1351"/>
      <c r="H124" s="1351"/>
      <c r="I124" s="1374" t="str">
        <f t="shared" si="95"/>
        <v>Pass</v>
      </c>
      <c r="J124" s="1374" t="str">
        <f t="shared" ref="J124:L124" si="97">IF(F124&gt;=F102, "Pass", "Fail")</f>
        <v>Pass</v>
      </c>
      <c r="K124" s="1374" t="str">
        <f t="shared" si="97"/>
        <v>Pass</v>
      </c>
      <c r="L124" s="1250" t="str">
        <f t="shared" si="97"/>
        <v>Pass</v>
      </c>
      <c r="M124" s="304"/>
    </row>
    <row r="125" spans="1:13" s="409" customFormat="1" ht="15" customHeight="1" x14ac:dyDescent="0.25">
      <c r="A125" s="204"/>
      <c r="B125" s="1432" t="s">
        <v>834</v>
      </c>
      <c r="C125" s="1982">
        <v>5</v>
      </c>
      <c r="D125" s="1437">
        <v>0.25</v>
      </c>
      <c r="E125" s="1455" t="str">
        <f t="shared" si="88"/>
        <v/>
      </c>
      <c r="F125" s="1351"/>
      <c r="G125" s="1351"/>
      <c r="H125" s="1351"/>
      <c r="I125" s="1374" t="str">
        <f t="shared" si="95"/>
        <v>Pass</v>
      </c>
      <c r="J125" s="1374" t="str">
        <f t="shared" ref="J125:L125" si="98">IF(F125&gt;=F103, "Pass", "Fail")</f>
        <v>Pass</v>
      </c>
      <c r="K125" s="1374" t="str">
        <f t="shared" si="98"/>
        <v>Pass</v>
      </c>
      <c r="L125" s="1250" t="str">
        <f t="shared" si="98"/>
        <v>Pass</v>
      </c>
      <c r="M125" s="304"/>
    </row>
    <row r="126" spans="1:13" s="409" customFormat="1" ht="15" customHeight="1" x14ac:dyDescent="0.25">
      <c r="A126" s="204"/>
      <c r="B126" s="1433" t="s">
        <v>842</v>
      </c>
      <c r="C126" s="1980"/>
      <c r="D126" s="1431"/>
      <c r="E126" s="1455" t="str">
        <f t="shared" si="88"/>
        <v/>
      </c>
      <c r="F126" s="1279" t="str">
        <f>IF(ISNUMBER(F127),F127,"")</f>
        <v/>
      </c>
      <c r="G126" s="1279" t="str">
        <f t="shared" ref="G126" si="99">IF(ISNUMBER(G127),G127,"")</f>
        <v/>
      </c>
      <c r="H126" s="1279" t="str">
        <f>IF(ISNUMBER(H127),H127,"")</f>
        <v/>
      </c>
      <c r="I126" s="1211"/>
      <c r="J126" s="1254"/>
      <c r="K126" s="1254"/>
      <c r="L126" s="1255"/>
      <c r="M126" s="304"/>
    </row>
    <row r="127" spans="1:13" s="409" customFormat="1" ht="15" customHeight="1" x14ac:dyDescent="0.25">
      <c r="A127" s="204"/>
      <c r="B127" s="1432" t="s">
        <v>840</v>
      </c>
      <c r="C127" s="1982">
        <v>5</v>
      </c>
      <c r="D127" s="1437">
        <v>0.15</v>
      </c>
      <c r="E127" s="1455" t="str">
        <f t="shared" si="88"/>
        <v/>
      </c>
      <c r="F127" s="1351"/>
      <c r="G127" s="1351"/>
      <c r="H127" s="1351"/>
      <c r="I127" s="1374" t="str">
        <f t="shared" ref="I127" si="100">IF(F127&lt;=E127, "Pass", "Fail")</f>
        <v>Pass</v>
      </c>
      <c r="J127" s="1374" t="str">
        <f t="shared" ref="J127:L127" si="101">IF(F127&gt;=F105, "Pass", "Fail")</f>
        <v>Pass</v>
      </c>
      <c r="K127" s="1374" t="str">
        <f t="shared" si="101"/>
        <v>Pass</v>
      </c>
      <c r="L127" s="1250" t="str">
        <f t="shared" si="101"/>
        <v>Pass</v>
      </c>
      <c r="M127" s="304"/>
    </row>
    <row r="128" spans="1:13" s="409" customFormat="1" ht="15" customHeight="1" x14ac:dyDescent="0.25">
      <c r="A128" s="204"/>
      <c r="B128" s="1433" t="s">
        <v>843</v>
      </c>
      <c r="C128" s="1980"/>
      <c r="D128" s="1431"/>
      <c r="E128" s="1455" t="str">
        <f t="shared" si="88"/>
        <v/>
      </c>
      <c r="F128" s="1279" t="str">
        <f>IF(AND(ISNUMBER(F129), ISNUMBER(F130)), SUM(F129:F130), "")</f>
        <v/>
      </c>
      <c r="G128" s="1279" t="str">
        <f t="shared" ref="G128" si="102">IF(AND(ISNUMBER(G129), ISNUMBER(G130)), SUM(G129:G130), "")</f>
        <v/>
      </c>
      <c r="H128" s="1279" t="str">
        <f t="shared" ref="H128" si="103">IF(AND(ISNUMBER(H129), ISNUMBER(H130)), SUM(H129:H130), "")</f>
        <v/>
      </c>
      <c r="I128" s="1211"/>
      <c r="J128" s="1430"/>
      <c r="K128" s="1430"/>
      <c r="L128" s="1444"/>
      <c r="M128" s="304"/>
    </row>
    <row r="129" spans="1:13" s="409" customFormat="1" ht="15" customHeight="1" x14ac:dyDescent="0.25">
      <c r="A129" s="204"/>
      <c r="B129" s="1432" t="s">
        <v>844</v>
      </c>
      <c r="C129" s="1982">
        <v>5</v>
      </c>
      <c r="D129" s="1437">
        <v>0.6</v>
      </c>
      <c r="E129" s="1455" t="str">
        <f t="shared" si="88"/>
        <v/>
      </c>
      <c r="F129" s="1351"/>
      <c r="G129" s="1351"/>
      <c r="H129" s="1351"/>
      <c r="I129" s="1374" t="str">
        <f t="shared" ref="I129:I130" si="104">IF(F129&lt;=E129, "Pass", "Fail")</f>
        <v>Pass</v>
      </c>
      <c r="J129" s="1374" t="str">
        <f t="shared" ref="J129:L129" si="105">IF(F129&gt;=F107, "Pass", "Fail")</f>
        <v>Pass</v>
      </c>
      <c r="K129" s="1374" t="str">
        <f t="shared" si="105"/>
        <v>Pass</v>
      </c>
      <c r="L129" s="1250" t="str">
        <f t="shared" si="105"/>
        <v>Pass</v>
      </c>
      <c r="M129" s="304"/>
    </row>
    <row r="130" spans="1:13" s="409" customFormat="1" ht="15" customHeight="1" x14ac:dyDescent="0.25">
      <c r="A130" s="204"/>
      <c r="B130" s="1432" t="s">
        <v>845</v>
      </c>
      <c r="C130" s="1982">
        <v>10</v>
      </c>
      <c r="D130" s="1437">
        <v>0.6</v>
      </c>
      <c r="E130" s="1455" t="str">
        <f t="shared" si="88"/>
        <v/>
      </c>
      <c r="F130" s="1351"/>
      <c r="G130" s="1351"/>
      <c r="H130" s="1351"/>
      <c r="I130" s="1374" t="str">
        <f t="shared" si="104"/>
        <v>Pass</v>
      </c>
      <c r="J130" s="1374" t="str">
        <f t="shared" ref="J130:L130" si="106">IF(F130&gt;=F108, "Pass", "Fail")</f>
        <v>Pass</v>
      </c>
      <c r="K130" s="1374" t="str">
        <f t="shared" si="106"/>
        <v>Pass</v>
      </c>
      <c r="L130" s="1250" t="str">
        <f t="shared" si="106"/>
        <v>Pass</v>
      </c>
      <c r="M130" s="304"/>
    </row>
    <row r="131" spans="1:13" s="409" customFormat="1" ht="15" customHeight="1" x14ac:dyDescent="0.25">
      <c r="A131" s="204"/>
      <c r="B131" s="1433" t="s">
        <v>841</v>
      </c>
      <c r="C131" s="1980"/>
      <c r="D131" s="1431"/>
      <c r="E131" s="1455" t="str">
        <f t="shared" si="88"/>
        <v/>
      </c>
      <c r="F131" s="1279" t="str">
        <f t="shared" ref="F131" si="107">IF(AND(ISNUMBER(F132), ISNUMBER(F133), ISNUMBER(F134), ISNUMBER(F135), ISNUMBER(F136), ISNUMBER(F137)), SUM(F132:F137), "")</f>
        <v/>
      </c>
      <c r="G131" s="1279" t="str">
        <f t="shared" ref="G131" si="108">IF(AND(ISNUMBER(G132), ISNUMBER(G133), ISNUMBER(G134), ISNUMBER(G135), ISNUMBER(G136), ISNUMBER(G137)), SUM(G132:G137), "")</f>
        <v/>
      </c>
      <c r="H131" s="1279" t="str">
        <f t="shared" ref="H131" si="109">IF(AND(ISNUMBER(H132), ISNUMBER(H133), ISNUMBER(H134), ISNUMBER(H135), ISNUMBER(H136), ISNUMBER(H137)), SUM(H132:H137), "")</f>
        <v/>
      </c>
      <c r="I131" s="1211"/>
      <c r="J131" s="1254"/>
      <c r="K131" s="1254"/>
      <c r="L131" s="1255"/>
      <c r="M131" s="304"/>
    </row>
    <row r="132" spans="1:13" s="409" customFormat="1" ht="15" customHeight="1" x14ac:dyDescent="0.25">
      <c r="A132" s="204"/>
      <c r="B132" s="1432" t="s">
        <v>838</v>
      </c>
      <c r="C132" s="1982">
        <v>5</v>
      </c>
      <c r="D132" s="1437">
        <v>0.4</v>
      </c>
      <c r="E132" s="1455" t="str">
        <f t="shared" si="88"/>
        <v/>
      </c>
      <c r="F132" s="1351"/>
      <c r="G132" s="1351"/>
      <c r="H132" s="1351"/>
      <c r="I132" s="1374" t="str">
        <f t="shared" ref="I132" si="110">IF(F132&lt;=E132, "Pass", "Fail")</f>
        <v>Pass</v>
      </c>
      <c r="J132" s="1374" t="str">
        <f t="shared" ref="J132:L132" si="111">IF(F132&gt;=F110, "Pass", "Fail")</f>
        <v>Pass</v>
      </c>
      <c r="K132" s="1374" t="str">
        <f t="shared" si="111"/>
        <v>Pass</v>
      </c>
      <c r="L132" s="1250" t="str">
        <f t="shared" si="111"/>
        <v>Pass</v>
      </c>
      <c r="M132" s="304"/>
    </row>
    <row r="133" spans="1:13" s="409" customFormat="1" ht="15" customHeight="1" x14ac:dyDescent="0.25">
      <c r="A133" s="204"/>
      <c r="B133" s="1821" t="s">
        <v>1213</v>
      </c>
      <c r="C133" s="1979">
        <v>5</v>
      </c>
      <c r="D133" s="1437">
        <v>0.4</v>
      </c>
      <c r="E133" s="1455" t="str">
        <f t="shared" si="88"/>
        <v/>
      </c>
      <c r="F133" s="1353"/>
      <c r="G133" s="1351"/>
      <c r="H133" s="1349"/>
      <c r="I133" s="1374" t="str">
        <f>IF(F133&lt;=E133, "Pass", "Fail")</f>
        <v>Pass</v>
      </c>
      <c r="J133" s="1374" t="str">
        <f t="shared" ref="J133:L133" si="112">IF(F133&gt;=F111, "Pass", "Fail")</f>
        <v>Pass</v>
      </c>
      <c r="K133" s="1374" t="str">
        <f t="shared" si="112"/>
        <v>Pass</v>
      </c>
      <c r="L133" s="1250" t="str">
        <f t="shared" si="112"/>
        <v>Pass</v>
      </c>
      <c r="M133" s="304"/>
    </row>
    <row r="134" spans="1:13" s="409" customFormat="1" ht="15" customHeight="1" x14ac:dyDescent="0.25">
      <c r="A134" s="204"/>
      <c r="B134" s="1432" t="s">
        <v>837</v>
      </c>
      <c r="C134" s="1982">
        <v>5</v>
      </c>
      <c r="D134" s="1437">
        <v>0</v>
      </c>
      <c r="E134" s="1455" t="str">
        <f t="shared" si="88"/>
        <v/>
      </c>
      <c r="F134" s="1279" t="str">
        <f>IF(ISNUMBER(F44),F44,"")</f>
        <v/>
      </c>
      <c r="G134" s="1279" t="str">
        <f>IF(ISNUMBER(G44),G44,"")</f>
        <v/>
      </c>
      <c r="H134" s="1279" t="str">
        <f>IF(ISNUMBER(H44),H44,"")</f>
        <v/>
      </c>
      <c r="I134" s="1211"/>
      <c r="J134" s="1211"/>
      <c r="K134" s="1211"/>
      <c r="L134" s="38"/>
      <c r="M134" s="304"/>
    </row>
    <row r="135" spans="1:13" s="409" customFormat="1" ht="15" customHeight="1" x14ac:dyDescent="0.25">
      <c r="A135" s="204"/>
      <c r="B135" s="1432" t="s">
        <v>836</v>
      </c>
      <c r="C135" s="1982">
        <v>5</v>
      </c>
      <c r="D135" s="1437">
        <v>0.2</v>
      </c>
      <c r="E135" s="1455" t="str">
        <f t="shared" si="88"/>
        <v/>
      </c>
      <c r="F135" s="1351"/>
      <c r="G135" s="1351"/>
      <c r="H135" s="1351"/>
      <c r="I135" s="1374" t="str">
        <f t="shared" ref="I135:I137" si="113">IF(F135&lt;=E135, "Pass", "Fail")</f>
        <v>Pass</v>
      </c>
      <c r="J135" s="1374" t="str">
        <f t="shared" ref="J135:L135" si="114">IF(F135&gt;=F113, "Pass", "Fail")</f>
        <v>Pass</v>
      </c>
      <c r="K135" s="1374" t="str">
        <f t="shared" si="114"/>
        <v>Pass</v>
      </c>
      <c r="L135" s="1250" t="str">
        <f t="shared" si="114"/>
        <v>Pass</v>
      </c>
      <c r="M135" s="304"/>
    </row>
    <row r="136" spans="1:13" s="409" customFormat="1" ht="15" customHeight="1" x14ac:dyDescent="0.25">
      <c r="A136" s="204"/>
      <c r="B136" s="1432" t="s">
        <v>835</v>
      </c>
      <c r="C136" s="1982">
        <v>5</v>
      </c>
      <c r="D136" s="1437">
        <v>0.2</v>
      </c>
      <c r="E136" s="1455" t="str">
        <f t="shared" si="88"/>
        <v/>
      </c>
      <c r="F136" s="1351"/>
      <c r="G136" s="1351"/>
      <c r="H136" s="1351"/>
      <c r="I136" s="1374" t="str">
        <f t="shared" si="113"/>
        <v>Pass</v>
      </c>
      <c r="J136" s="1374" t="str">
        <f t="shared" ref="J136:L136" si="115">IF(F136&gt;=F114, "Pass", "Fail")</f>
        <v>Pass</v>
      </c>
      <c r="K136" s="1374" t="str">
        <f t="shared" si="115"/>
        <v>Pass</v>
      </c>
      <c r="L136" s="1250" t="str">
        <f t="shared" si="115"/>
        <v>Pass</v>
      </c>
      <c r="M136" s="304"/>
    </row>
    <row r="137" spans="1:13" s="409" customFormat="1" ht="15" customHeight="1" x14ac:dyDescent="0.25">
      <c r="A137" s="204"/>
      <c r="B137" s="1434" t="s">
        <v>834</v>
      </c>
      <c r="C137" s="1983">
        <v>5</v>
      </c>
      <c r="D137" s="1438">
        <v>0.25</v>
      </c>
      <c r="E137" s="1456" t="str">
        <f t="shared" si="88"/>
        <v/>
      </c>
      <c r="F137" s="1312"/>
      <c r="G137" s="1312"/>
      <c r="H137" s="1312"/>
      <c r="I137" s="1377" t="str">
        <f t="shared" si="113"/>
        <v>Pass</v>
      </c>
      <c r="J137" s="1377" t="str">
        <f t="shared" ref="J137:L137" si="116">IF(F137&gt;=F115, "Pass", "Fail")</f>
        <v>Pass</v>
      </c>
      <c r="K137" s="1377" t="str">
        <f t="shared" si="116"/>
        <v>Pass</v>
      </c>
      <c r="L137" s="1387" t="str">
        <f t="shared" si="116"/>
        <v>Pass</v>
      </c>
      <c r="M137" s="304"/>
    </row>
    <row r="138" spans="1:13" s="409" customFormat="1" ht="45" customHeight="1" x14ac:dyDescent="0.25">
      <c r="A138" s="612" t="s">
        <v>950</v>
      </c>
      <c r="B138" s="1429"/>
      <c r="C138" s="1429"/>
      <c r="D138" s="1429"/>
      <c r="E138" s="1429"/>
      <c r="F138" s="1429"/>
      <c r="G138" s="1429"/>
      <c r="H138" s="1429"/>
      <c r="I138" s="1429"/>
      <c r="J138" s="1429"/>
      <c r="K138" s="1429"/>
      <c r="M138" s="304"/>
    </row>
    <row r="139" spans="1:13" s="409" customFormat="1" ht="45" customHeight="1" x14ac:dyDescent="0.25">
      <c r="A139" s="204"/>
      <c r="B139" s="2302"/>
      <c r="C139" s="2276" t="s">
        <v>886</v>
      </c>
      <c r="D139" s="2277"/>
      <c r="E139" s="2138" t="s">
        <v>1209</v>
      </c>
      <c r="F139" s="2138" t="s">
        <v>1289</v>
      </c>
      <c r="G139" s="2138" t="s">
        <v>27</v>
      </c>
      <c r="H139" s="2138" t="s">
        <v>440</v>
      </c>
      <c r="I139" s="2298" t="s">
        <v>946</v>
      </c>
      <c r="J139" s="2298" t="s">
        <v>1323</v>
      </c>
      <c r="K139" s="2298" t="s">
        <v>967</v>
      </c>
      <c r="L139" s="2300" t="s">
        <v>968</v>
      </c>
      <c r="M139" s="304"/>
    </row>
    <row r="140" spans="1:13" s="409" customFormat="1" ht="60" customHeight="1" x14ac:dyDescent="0.25">
      <c r="A140" s="204"/>
      <c r="B140" s="2303"/>
      <c r="C140" s="1956" t="s">
        <v>887</v>
      </c>
      <c r="D140" s="1445" t="s">
        <v>945</v>
      </c>
      <c r="E140" s="2111"/>
      <c r="F140" s="2111"/>
      <c r="G140" s="2281"/>
      <c r="H140" s="2281"/>
      <c r="I140" s="2299"/>
      <c r="J140" s="2299"/>
      <c r="K140" s="2299"/>
      <c r="L140" s="2301"/>
      <c r="M140" s="304"/>
    </row>
    <row r="141" spans="1:13" s="409" customFormat="1" ht="15" customHeight="1" x14ac:dyDescent="0.25">
      <c r="A141" s="204"/>
      <c r="B141" s="1977" t="s">
        <v>839</v>
      </c>
      <c r="C141" s="1980"/>
      <c r="D141" s="1436"/>
      <c r="E141" s="1455" t="str">
        <f t="shared" ref="E141:E159" si="117">IF(ISNUMBER(E119),E119,"")</f>
        <v/>
      </c>
      <c r="F141" s="1279" t="str">
        <f t="shared" ref="F141" si="118">IF(AND(ISNUMBER(F142), ISNUMBER(F143), ISNUMBER(F144), ISNUMBER(F145), ISNUMBER(F146), ISNUMBER(F147)), SUM(F142:F147), "")</f>
        <v/>
      </c>
      <c r="G141" s="1279" t="str">
        <f t="shared" ref="G141" si="119">IF(AND(ISNUMBER(G142), ISNUMBER(G143), ISNUMBER(G144), ISNUMBER(G145), ISNUMBER(G146), ISNUMBER(G147)), SUM(G142:G147), "")</f>
        <v/>
      </c>
      <c r="H141" s="1279" t="str">
        <f t="shared" ref="H141" si="120">IF(AND(ISNUMBER(H142), ISNUMBER(H143), ISNUMBER(H144), ISNUMBER(H145), ISNUMBER(H146), ISNUMBER(H147)), SUM(H142:H147), "")</f>
        <v/>
      </c>
      <c r="I141" s="1211"/>
      <c r="J141" s="1417"/>
      <c r="K141" s="1417"/>
      <c r="L141" s="1443"/>
      <c r="M141" s="304"/>
    </row>
    <row r="142" spans="1:13" s="409" customFormat="1" ht="15" customHeight="1" x14ac:dyDescent="0.25">
      <c r="A142" s="204"/>
      <c r="B142" s="1432" t="s">
        <v>838</v>
      </c>
      <c r="C142" s="1982">
        <v>5</v>
      </c>
      <c r="D142" s="1437">
        <v>0.5</v>
      </c>
      <c r="E142" s="1455" t="str">
        <f t="shared" si="117"/>
        <v/>
      </c>
      <c r="F142" s="1351"/>
      <c r="G142" s="1351"/>
      <c r="H142" s="1351"/>
      <c r="I142" s="1374" t="str">
        <f t="shared" ref="I142" si="121">IF(F142&lt;=E142, "Pass", "Fail")</f>
        <v>Pass</v>
      </c>
      <c r="J142" s="1374" t="str">
        <f t="shared" ref="J142:L143" si="122">IF(F142&gt;=F120, "Pass", "Fail")</f>
        <v>Pass</v>
      </c>
      <c r="K142" s="1374" t="str">
        <f t="shared" si="122"/>
        <v>Pass</v>
      </c>
      <c r="L142" s="1250" t="str">
        <f t="shared" si="122"/>
        <v>Pass</v>
      </c>
      <c r="M142" s="304"/>
    </row>
    <row r="143" spans="1:13" s="409" customFormat="1" ht="15" customHeight="1" x14ac:dyDescent="0.25">
      <c r="A143" s="204"/>
      <c r="B143" s="1821" t="s">
        <v>1213</v>
      </c>
      <c r="C143" s="1979">
        <v>5</v>
      </c>
      <c r="D143" s="1437">
        <v>0.5</v>
      </c>
      <c r="E143" s="1455" t="str">
        <f t="shared" si="117"/>
        <v/>
      </c>
      <c r="F143" s="1353"/>
      <c r="G143" s="1351"/>
      <c r="H143" s="1349"/>
      <c r="I143" s="1374" t="str">
        <f>IF(F143&lt;=E143, "Pass", "Fail")</f>
        <v>Pass</v>
      </c>
      <c r="J143" s="1374" t="str">
        <f t="shared" si="122"/>
        <v>Pass</v>
      </c>
      <c r="K143" s="1374" t="str">
        <f t="shared" si="122"/>
        <v>Pass</v>
      </c>
      <c r="L143" s="1250" t="str">
        <f t="shared" si="122"/>
        <v>Pass</v>
      </c>
      <c r="M143" s="304"/>
    </row>
    <row r="144" spans="1:13" s="409" customFormat="1" ht="15" customHeight="1" x14ac:dyDescent="0.25">
      <c r="A144" s="204"/>
      <c r="B144" s="1432" t="s">
        <v>837</v>
      </c>
      <c r="C144" s="1982">
        <v>5</v>
      </c>
      <c r="D144" s="1437">
        <v>0</v>
      </c>
      <c r="E144" s="1455" t="str">
        <f t="shared" si="117"/>
        <v/>
      </c>
      <c r="F144" s="1279" t="str">
        <f t="shared" ref="F144:H147" si="123">IF(ISNUMBER(F122),F122,"")</f>
        <v/>
      </c>
      <c r="G144" s="1279" t="str">
        <f t="shared" si="123"/>
        <v/>
      </c>
      <c r="H144" s="1279" t="str">
        <f t="shared" si="123"/>
        <v/>
      </c>
      <c r="I144" s="1211"/>
      <c r="J144" s="1211"/>
      <c r="K144" s="1211"/>
      <c r="L144" s="38"/>
      <c r="M144" s="304"/>
    </row>
    <row r="145" spans="1:13" s="409" customFormat="1" ht="15" customHeight="1" x14ac:dyDescent="0.25">
      <c r="A145" s="204"/>
      <c r="B145" s="1432" t="s">
        <v>836</v>
      </c>
      <c r="C145" s="1982">
        <v>5</v>
      </c>
      <c r="D145" s="1437">
        <v>0.2</v>
      </c>
      <c r="E145" s="1455" t="str">
        <f t="shared" si="117"/>
        <v/>
      </c>
      <c r="F145" s="1279" t="str">
        <f t="shared" si="123"/>
        <v/>
      </c>
      <c r="G145" s="1279" t="str">
        <f t="shared" si="123"/>
        <v/>
      </c>
      <c r="H145" s="1279" t="str">
        <f t="shared" si="123"/>
        <v/>
      </c>
      <c r="I145" s="1211"/>
      <c r="J145" s="1211"/>
      <c r="K145" s="1211"/>
      <c r="L145" s="38"/>
      <c r="M145" s="304"/>
    </row>
    <row r="146" spans="1:13" s="409" customFormat="1" ht="15" customHeight="1" x14ac:dyDescent="0.25">
      <c r="A146" s="204"/>
      <c r="B146" s="1821" t="s">
        <v>897</v>
      </c>
      <c r="C146" s="1982">
        <v>5</v>
      </c>
      <c r="D146" s="1437">
        <v>0.2</v>
      </c>
      <c r="E146" s="1455" t="str">
        <f t="shared" si="117"/>
        <v/>
      </c>
      <c r="F146" s="1279" t="str">
        <f t="shared" si="123"/>
        <v/>
      </c>
      <c r="G146" s="1279" t="str">
        <f t="shared" si="123"/>
        <v/>
      </c>
      <c r="H146" s="1279" t="str">
        <f t="shared" si="123"/>
        <v/>
      </c>
      <c r="I146" s="1211"/>
      <c r="J146" s="1211"/>
      <c r="K146" s="1211"/>
      <c r="L146" s="38"/>
      <c r="M146" s="304"/>
    </row>
    <row r="147" spans="1:13" s="409" customFormat="1" ht="15" customHeight="1" x14ac:dyDescent="0.25">
      <c r="A147" s="204"/>
      <c r="B147" s="1432" t="s">
        <v>834</v>
      </c>
      <c r="C147" s="1982">
        <v>5</v>
      </c>
      <c r="D147" s="1437">
        <v>0.25</v>
      </c>
      <c r="E147" s="1455" t="str">
        <f t="shared" si="117"/>
        <v/>
      </c>
      <c r="F147" s="1279" t="str">
        <f t="shared" si="123"/>
        <v/>
      </c>
      <c r="G147" s="1279" t="str">
        <f t="shared" si="123"/>
        <v/>
      </c>
      <c r="H147" s="1279" t="str">
        <f t="shared" si="123"/>
        <v/>
      </c>
      <c r="I147" s="1211"/>
      <c r="J147" s="1211"/>
      <c r="K147" s="1211"/>
      <c r="L147" s="38"/>
      <c r="M147" s="304"/>
    </row>
    <row r="148" spans="1:13" s="409" customFormat="1" ht="15" customHeight="1" x14ac:dyDescent="0.25">
      <c r="A148" s="204"/>
      <c r="B148" s="1433" t="s">
        <v>842</v>
      </c>
      <c r="C148" s="1980"/>
      <c r="D148" s="1431"/>
      <c r="E148" s="1455" t="str">
        <f t="shared" si="117"/>
        <v/>
      </c>
      <c r="F148" s="1279" t="str">
        <f>IF(ISNUMBER(F149),F149,"")</f>
        <v/>
      </c>
      <c r="G148" s="1279" t="str">
        <f t="shared" ref="G148" si="124">IF(ISNUMBER(G149),G149,"")</f>
        <v/>
      </c>
      <c r="H148" s="1279" t="str">
        <f>IF(ISNUMBER(H149),H149,"")</f>
        <v/>
      </c>
      <c r="I148" s="1211"/>
      <c r="J148" s="1254"/>
      <c r="K148" s="1254"/>
      <c r="L148" s="1255"/>
      <c r="M148" s="304"/>
    </row>
    <row r="149" spans="1:13" s="409" customFormat="1" ht="15" customHeight="1" x14ac:dyDescent="0.25">
      <c r="A149" s="204"/>
      <c r="B149" s="1432" t="s">
        <v>840</v>
      </c>
      <c r="C149" s="1982">
        <v>5</v>
      </c>
      <c r="D149" s="1437">
        <v>0.3</v>
      </c>
      <c r="E149" s="1455" t="str">
        <f t="shared" si="117"/>
        <v/>
      </c>
      <c r="F149" s="1351"/>
      <c r="G149" s="1351"/>
      <c r="H149" s="1351"/>
      <c r="I149" s="1374" t="str">
        <f t="shared" ref="I149" si="125">IF(F149&lt;=E149, "Pass", "Fail")</f>
        <v>Pass</v>
      </c>
      <c r="J149" s="1374" t="str">
        <f>IF(F149&gt;=F127, "Pass", "Fail")</f>
        <v>Pass</v>
      </c>
      <c r="K149" s="1374" t="str">
        <f>IF(G149&gt;=G127, "Pass", "Fail")</f>
        <v>Pass</v>
      </c>
      <c r="L149" s="1250" t="str">
        <f>IF(H149&gt;=H127, "Pass", "Fail")</f>
        <v>Pass</v>
      </c>
      <c r="M149" s="304"/>
    </row>
    <row r="150" spans="1:13" s="409" customFormat="1" ht="15" customHeight="1" x14ac:dyDescent="0.25">
      <c r="A150" s="204"/>
      <c r="B150" s="1433" t="s">
        <v>843</v>
      </c>
      <c r="C150" s="1980"/>
      <c r="D150" s="1431"/>
      <c r="E150" s="1455" t="str">
        <f t="shared" si="117"/>
        <v/>
      </c>
      <c r="F150" s="1279" t="str">
        <f>IF(AND(ISNUMBER(F151), ISNUMBER(F152)), SUM(F151:F152), "")</f>
        <v/>
      </c>
      <c r="G150" s="1279" t="str">
        <f t="shared" ref="G150" si="126">IF(AND(ISNUMBER(G151), ISNUMBER(G152)), SUM(G151:G152), "")</f>
        <v/>
      </c>
      <c r="H150" s="1279" t="str">
        <f t="shared" ref="H150" si="127">IF(AND(ISNUMBER(H151), ISNUMBER(H152)), SUM(H151:H152), "")</f>
        <v/>
      </c>
      <c r="I150" s="1211"/>
      <c r="J150" s="1430"/>
      <c r="K150" s="1430"/>
      <c r="L150" s="1444"/>
      <c r="M150" s="304"/>
    </row>
    <row r="151" spans="1:13" s="409" customFormat="1" ht="15" customHeight="1" x14ac:dyDescent="0.25">
      <c r="A151" s="204"/>
      <c r="B151" s="1432" t="s">
        <v>844</v>
      </c>
      <c r="C151" s="1982">
        <v>5</v>
      </c>
      <c r="D151" s="1437">
        <v>0.7</v>
      </c>
      <c r="E151" s="1455" t="str">
        <f t="shared" si="117"/>
        <v/>
      </c>
      <c r="F151" s="1351"/>
      <c r="G151" s="1351"/>
      <c r="H151" s="1351"/>
      <c r="I151" s="1374" t="str">
        <f t="shared" ref="I151:I152" si="128">IF(F151&lt;=E151, "Pass", "Fail")</f>
        <v>Pass</v>
      </c>
      <c r="J151" s="1374" t="str">
        <f t="shared" ref="J151:L152" si="129">IF(F151&gt;=F129, "Pass", "Fail")</f>
        <v>Pass</v>
      </c>
      <c r="K151" s="1374" t="str">
        <f t="shared" si="129"/>
        <v>Pass</v>
      </c>
      <c r="L151" s="1250" t="str">
        <f t="shared" si="129"/>
        <v>Pass</v>
      </c>
      <c r="M151" s="304"/>
    </row>
    <row r="152" spans="1:13" s="409" customFormat="1" ht="15" customHeight="1" x14ac:dyDescent="0.25">
      <c r="A152" s="204"/>
      <c r="B152" s="1432" t="s">
        <v>845</v>
      </c>
      <c r="C152" s="1982">
        <v>10</v>
      </c>
      <c r="D152" s="1437">
        <v>0.7</v>
      </c>
      <c r="E152" s="1455" t="str">
        <f t="shared" si="117"/>
        <v/>
      </c>
      <c r="F152" s="1351"/>
      <c r="G152" s="1351"/>
      <c r="H152" s="1351"/>
      <c r="I152" s="1374" t="str">
        <f t="shared" si="128"/>
        <v>Pass</v>
      </c>
      <c r="J152" s="1374" t="str">
        <f t="shared" si="129"/>
        <v>Pass</v>
      </c>
      <c r="K152" s="1374" t="str">
        <f t="shared" si="129"/>
        <v>Pass</v>
      </c>
      <c r="L152" s="1250" t="str">
        <f t="shared" si="129"/>
        <v>Pass</v>
      </c>
      <c r="M152" s="304"/>
    </row>
    <row r="153" spans="1:13" s="409" customFormat="1" ht="15" customHeight="1" x14ac:dyDescent="0.25">
      <c r="A153" s="204"/>
      <c r="B153" s="1433" t="s">
        <v>841</v>
      </c>
      <c r="C153" s="1980"/>
      <c r="D153" s="1431"/>
      <c r="E153" s="1455" t="str">
        <f t="shared" si="117"/>
        <v/>
      </c>
      <c r="F153" s="1279" t="str">
        <f t="shared" ref="F153" si="130">IF(AND(ISNUMBER(F154), ISNUMBER(F155), ISNUMBER(F156), ISNUMBER(F157), ISNUMBER(F158), ISNUMBER(F159)), SUM(F154:F159), "")</f>
        <v/>
      </c>
      <c r="G153" s="1279" t="str">
        <f t="shared" ref="G153" si="131">IF(AND(ISNUMBER(G154), ISNUMBER(G155), ISNUMBER(G156), ISNUMBER(G157), ISNUMBER(G158), ISNUMBER(G159)), SUM(G154:G159), "")</f>
        <v/>
      </c>
      <c r="H153" s="1279" t="str">
        <f t="shared" ref="H153" si="132">IF(AND(ISNUMBER(H154), ISNUMBER(H155), ISNUMBER(H156), ISNUMBER(H157), ISNUMBER(H158), ISNUMBER(H159)), SUM(H154:H159), "")</f>
        <v/>
      </c>
      <c r="I153" s="1211"/>
      <c r="J153" s="1254"/>
      <c r="K153" s="1254"/>
      <c r="L153" s="1255"/>
      <c r="M153" s="304"/>
    </row>
    <row r="154" spans="1:13" s="409" customFormat="1" ht="15" customHeight="1" x14ac:dyDescent="0.25">
      <c r="A154" s="204"/>
      <c r="B154" s="1432" t="s">
        <v>838</v>
      </c>
      <c r="C154" s="1982">
        <v>5</v>
      </c>
      <c r="D154" s="1437">
        <v>0.5</v>
      </c>
      <c r="E154" s="1455" t="str">
        <f t="shared" si="117"/>
        <v/>
      </c>
      <c r="F154" s="1351"/>
      <c r="G154" s="1351"/>
      <c r="H154" s="1351"/>
      <c r="I154" s="1374" t="str">
        <f t="shared" ref="I154" si="133">IF(F154&lt;=E154, "Pass", "Fail")</f>
        <v>Pass</v>
      </c>
      <c r="J154" s="1374" t="str">
        <f t="shared" ref="J154:L155" si="134">IF(F154&gt;=F132, "Pass", "Fail")</f>
        <v>Pass</v>
      </c>
      <c r="K154" s="1374" t="str">
        <f t="shared" si="134"/>
        <v>Pass</v>
      </c>
      <c r="L154" s="1250" t="str">
        <f t="shared" si="134"/>
        <v>Pass</v>
      </c>
      <c r="M154" s="304"/>
    </row>
    <row r="155" spans="1:13" s="409" customFormat="1" ht="15" customHeight="1" x14ac:dyDescent="0.25">
      <c r="A155" s="204"/>
      <c r="B155" s="1821" t="s">
        <v>1213</v>
      </c>
      <c r="C155" s="1979">
        <v>5</v>
      </c>
      <c r="D155" s="1437">
        <v>0.5</v>
      </c>
      <c r="E155" s="1455" t="str">
        <f t="shared" si="117"/>
        <v/>
      </c>
      <c r="F155" s="1353"/>
      <c r="G155" s="1351"/>
      <c r="H155" s="1349"/>
      <c r="I155" s="1374" t="str">
        <f>IF(F155&lt;=E155, "Pass", "Fail")</f>
        <v>Pass</v>
      </c>
      <c r="J155" s="1374" t="str">
        <f t="shared" si="134"/>
        <v>Pass</v>
      </c>
      <c r="K155" s="1374" t="str">
        <f t="shared" si="134"/>
        <v>Pass</v>
      </c>
      <c r="L155" s="1250" t="str">
        <f t="shared" si="134"/>
        <v>Pass</v>
      </c>
      <c r="M155" s="304"/>
    </row>
    <row r="156" spans="1:13" s="409" customFormat="1" ht="15" customHeight="1" x14ac:dyDescent="0.25">
      <c r="A156" s="204"/>
      <c r="B156" s="1432" t="s">
        <v>837</v>
      </c>
      <c r="C156" s="1982">
        <v>5</v>
      </c>
      <c r="D156" s="1437">
        <v>0</v>
      </c>
      <c r="E156" s="1455" t="str">
        <f t="shared" si="117"/>
        <v/>
      </c>
      <c r="F156" s="1279" t="str">
        <f t="shared" ref="F156:H159" si="135">IF(ISNUMBER(F134),F134,"")</f>
        <v/>
      </c>
      <c r="G156" s="1279" t="str">
        <f t="shared" si="135"/>
        <v/>
      </c>
      <c r="H156" s="1279" t="str">
        <f t="shared" si="135"/>
        <v/>
      </c>
      <c r="I156" s="1211"/>
      <c r="J156" s="1211"/>
      <c r="K156" s="1211"/>
      <c r="L156" s="38"/>
      <c r="M156" s="304"/>
    </row>
    <row r="157" spans="1:13" s="409" customFormat="1" ht="15" customHeight="1" x14ac:dyDescent="0.25">
      <c r="A157" s="204"/>
      <c r="B157" s="1432" t="s">
        <v>836</v>
      </c>
      <c r="C157" s="1982">
        <v>5</v>
      </c>
      <c r="D157" s="1437">
        <v>0.2</v>
      </c>
      <c r="E157" s="1455" t="str">
        <f t="shared" si="117"/>
        <v/>
      </c>
      <c r="F157" s="1279" t="str">
        <f t="shared" si="135"/>
        <v/>
      </c>
      <c r="G157" s="1279" t="str">
        <f t="shared" si="135"/>
        <v/>
      </c>
      <c r="H157" s="1279" t="str">
        <f t="shared" si="135"/>
        <v/>
      </c>
      <c r="I157" s="1211"/>
      <c r="J157" s="1211"/>
      <c r="K157" s="1211"/>
      <c r="L157" s="38"/>
      <c r="M157" s="304"/>
    </row>
    <row r="158" spans="1:13" s="409" customFormat="1" ht="15" customHeight="1" x14ac:dyDescent="0.25">
      <c r="A158" s="204"/>
      <c r="B158" s="1432" t="s">
        <v>835</v>
      </c>
      <c r="C158" s="1982">
        <v>5</v>
      </c>
      <c r="D158" s="1437">
        <v>0.2</v>
      </c>
      <c r="E158" s="1455" t="str">
        <f t="shared" si="117"/>
        <v/>
      </c>
      <c r="F158" s="1279" t="str">
        <f t="shared" si="135"/>
        <v/>
      </c>
      <c r="G158" s="1279" t="str">
        <f t="shared" si="135"/>
        <v/>
      </c>
      <c r="H158" s="1279" t="str">
        <f t="shared" si="135"/>
        <v/>
      </c>
      <c r="I158" s="1211"/>
      <c r="J158" s="1211"/>
      <c r="K158" s="1211"/>
      <c r="L158" s="38"/>
      <c r="M158" s="304"/>
    </row>
    <row r="159" spans="1:13" s="409" customFormat="1" ht="15" customHeight="1" x14ac:dyDescent="0.25">
      <c r="A159" s="204"/>
      <c r="B159" s="1434" t="s">
        <v>834</v>
      </c>
      <c r="C159" s="1983">
        <v>5</v>
      </c>
      <c r="D159" s="1438">
        <v>0.25</v>
      </c>
      <c r="E159" s="1456" t="str">
        <f t="shared" si="117"/>
        <v/>
      </c>
      <c r="F159" s="1347" t="str">
        <f t="shared" si="135"/>
        <v/>
      </c>
      <c r="G159" s="1347" t="str">
        <f t="shared" si="135"/>
        <v/>
      </c>
      <c r="H159" s="1347" t="str">
        <f t="shared" si="135"/>
        <v/>
      </c>
      <c r="I159" s="1420"/>
      <c r="J159" s="1420"/>
      <c r="K159" s="1420"/>
      <c r="L159" s="32"/>
      <c r="M159" s="304"/>
    </row>
    <row r="160" spans="1:13" s="409" customFormat="1" ht="45" customHeight="1" x14ac:dyDescent="0.25">
      <c r="A160" s="612" t="s">
        <v>951</v>
      </c>
      <c r="B160" s="1429"/>
      <c r="C160" s="1429"/>
      <c r="D160" s="1429"/>
      <c r="E160" s="1429"/>
      <c r="F160" s="1429"/>
      <c r="G160" s="1429"/>
      <c r="H160" s="1429"/>
      <c r="I160" s="1429"/>
      <c r="J160" s="1429"/>
      <c r="K160" s="1429"/>
      <c r="M160" s="304"/>
    </row>
    <row r="161" spans="1:13" s="409" customFormat="1" ht="45" customHeight="1" x14ac:dyDescent="0.25">
      <c r="A161" s="204"/>
      <c r="B161" s="2302"/>
      <c r="C161" s="2276" t="s">
        <v>886</v>
      </c>
      <c r="D161" s="2277"/>
      <c r="E161" s="2138" t="s">
        <v>1209</v>
      </c>
      <c r="F161" s="2138" t="s">
        <v>1289</v>
      </c>
      <c r="G161" s="2138" t="s">
        <v>27</v>
      </c>
      <c r="H161" s="2138" t="s">
        <v>440</v>
      </c>
      <c r="I161" s="2298" t="s">
        <v>946</v>
      </c>
      <c r="J161" s="2298" t="s">
        <v>1324</v>
      </c>
      <c r="K161" s="2298" t="s">
        <v>969</v>
      </c>
      <c r="L161" s="2300" t="s">
        <v>970</v>
      </c>
      <c r="M161" s="304"/>
    </row>
    <row r="162" spans="1:13" s="409" customFormat="1" ht="60" customHeight="1" x14ac:dyDescent="0.25">
      <c r="A162" s="204"/>
      <c r="B162" s="2303"/>
      <c r="C162" s="1956" t="s">
        <v>887</v>
      </c>
      <c r="D162" s="1445" t="s">
        <v>945</v>
      </c>
      <c r="E162" s="2111"/>
      <c r="F162" s="2111"/>
      <c r="G162" s="2281"/>
      <c r="H162" s="2281"/>
      <c r="I162" s="2299"/>
      <c r="J162" s="2299"/>
      <c r="K162" s="2299"/>
      <c r="L162" s="2301"/>
      <c r="M162" s="304"/>
    </row>
    <row r="163" spans="1:13" s="409" customFormat="1" ht="15" customHeight="1" x14ac:dyDescent="0.25">
      <c r="A163" s="204"/>
      <c r="B163" s="1977" t="s">
        <v>839</v>
      </c>
      <c r="C163" s="1980"/>
      <c r="D163" s="1436"/>
      <c r="E163" s="1455" t="str">
        <f t="shared" ref="E163:E181" si="136">IF(ISNUMBER(E141),E141,"")</f>
        <v/>
      </c>
      <c r="F163" s="1279" t="str">
        <f t="shared" ref="F163" si="137">IF(AND(ISNUMBER(F164), ISNUMBER(F165), ISNUMBER(F166), ISNUMBER(F167), ISNUMBER(F168), ISNUMBER(F169)), SUM(F164:F169), "")</f>
        <v/>
      </c>
      <c r="G163" s="1279" t="str">
        <f t="shared" ref="G163" si="138">IF(AND(ISNUMBER(G164), ISNUMBER(G165), ISNUMBER(G166), ISNUMBER(G167), ISNUMBER(G168), ISNUMBER(G169)), SUM(G164:G169), "")</f>
        <v/>
      </c>
      <c r="H163" s="1279" t="str">
        <f t="shared" ref="H163" si="139">IF(AND(ISNUMBER(H164), ISNUMBER(H165), ISNUMBER(H166), ISNUMBER(H167), ISNUMBER(H168), ISNUMBER(H169)), SUM(H164:H169), "")</f>
        <v/>
      </c>
      <c r="I163" s="1211"/>
      <c r="J163" s="1417"/>
      <c r="K163" s="1417"/>
      <c r="L163" s="1443"/>
      <c r="M163" s="304"/>
    </row>
    <row r="164" spans="1:13" s="409" customFormat="1" ht="15" customHeight="1" x14ac:dyDescent="0.25">
      <c r="A164" s="204"/>
      <c r="B164" s="1432" t="s">
        <v>838</v>
      </c>
      <c r="C164" s="1982">
        <v>10</v>
      </c>
      <c r="D164" s="1437">
        <v>0.15</v>
      </c>
      <c r="E164" s="1455" t="str">
        <f t="shared" si="136"/>
        <v/>
      </c>
      <c r="F164" s="1351"/>
      <c r="G164" s="1351"/>
      <c r="H164" s="1351"/>
      <c r="I164" s="1374" t="str">
        <f t="shared" ref="I164:I169" si="140">IF(F164&lt;=E164, "Pass", "Fail")</f>
        <v>Pass</v>
      </c>
      <c r="J164" s="1374" t="str">
        <f t="shared" ref="J164:J169" si="141">IF(F164&lt;=F54, "Pass", "Fail")</f>
        <v>Pass</v>
      </c>
      <c r="K164" s="1374" t="str">
        <f t="shared" ref="K164:L164" si="142">IF(G164&lt;=G54, "Pass", "Fail")</f>
        <v>Pass</v>
      </c>
      <c r="L164" s="1250" t="str">
        <f t="shared" si="142"/>
        <v>Pass</v>
      </c>
      <c r="M164" s="304"/>
    </row>
    <row r="165" spans="1:13" s="409" customFormat="1" ht="15" customHeight="1" x14ac:dyDescent="0.25">
      <c r="A165" s="204"/>
      <c r="B165" s="1821" t="s">
        <v>1213</v>
      </c>
      <c r="C165" s="1979">
        <v>10</v>
      </c>
      <c r="D165" s="1437">
        <v>0.15</v>
      </c>
      <c r="E165" s="1455" t="str">
        <f t="shared" si="136"/>
        <v/>
      </c>
      <c r="F165" s="1353"/>
      <c r="G165" s="1351"/>
      <c r="H165" s="1349"/>
      <c r="I165" s="1374" t="str">
        <f>IF(F165&lt;=E165, "Pass", "Fail")</f>
        <v>Pass</v>
      </c>
      <c r="J165" s="1374" t="str">
        <f t="shared" si="141"/>
        <v>Pass</v>
      </c>
      <c r="K165" s="1374" t="str">
        <f t="shared" ref="K165" si="143">IF(G165&lt;=G55, "Pass", "Fail")</f>
        <v>Pass</v>
      </c>
      <c r="L165" s="1250" t="str">
        <f t="shared" ref="L165" si="144">IF(H165&lt;=H55, "Pass", "Fail")</f>
        <v>Pass</v>
      </c>
      <c r="M165" s="304"/>
    </row>
    <row r="166" spans="1:13" s="409" customFormat="1" ht="15" customHeight="1" x14ac:dyDescent="0.25">
      <c r="A166" s="204"/>
      <c r="B166" s="1432" t="s">
        <v>837</v>
      </c>
      <c r="C166" s="1982">
        <v>10</v>
      </c>
      <c r="D166" s="1437">
        <v>0</v>
      </c>
      <c r="E166" s="1455" t="str">
        <f t="shared" si="136"/>
        <v/>
      </c>
      <c r="F166" s="1351"/>
      <c r="G166" s="1351"/>
      <c r="H166" s="1351"/>
      <c r="I166" s="1374" t="str">
        <f t="shared" si="140"/>
        <v>Pass</v>
      </c>
      <c r="J166" s="1374" t="str">
        <f t="shared" si="141"/>
        <v>Pass</v>
      </c>
      <c r="K166" s="1374" t="str">
        <f t="shared" ref="K166:L169" si="145">IF(G166&lt;=G56, "Pass", "Fail")</f>
        <v>Pass</v>
      </c>
      <c r="L166" s="1250" t="str">
        <f t="shared" si="145"/>
        <v>Pass</v>
      </c>
      <c r="M166" s="304"/>
    </row>
    <row r="167" spans="1:13" s="409" customFormat="1" ht="15" customHeight="1" x14ac:dyDescent="0.25">
      <c r="A167" s="204"/>
      <c r="B167" s="1432" t="s">
        <v>836</v>
      </c>
      <c r="C167" s="1982">
        <v>10</v>
      </c>
      <c r="D167" s="1437">
        <v>0.1</v>
      </c>
      <c r="E167" s="1455" t="str">
        <f t="shared" si="136"/>
        <v/>
      </c>
      <c r="F167" s="1351"/>
      <c r="G167" s="1351"/>
      <c r="H167" s="1351"/>
      <c r="I167" s="1374" t="str">
        <f t="shared" si="140"/>
        <v>Pass</v>
      </c>
      <c r="J167" s="1374" t="str">
        <f t="shared" si="141"/>
        <v>Pass</v>
      </c>
      <c r="K167" s="1374" t="str">
        <f t="shared" si="145"/>
        <v>Pass</v>
      </c>
      <c r="L167" s="1250" t="str">
        <f t="shared" si="145"/>
        <v>Pass</v>
      </c>
      <c r="M167" s="304"/>
    </row>
    <row r="168" spans="1:13" s="409" customFormat="1" ht="15" customHeight="1" x14ac:dyDescent="0.25">
      <c r="A168" s="204"/>
      <c r="B168" s="1821" t="s">
        <v>897</v>
      </c>
      <c r="C168" s="1982">
        <v>10</v>
      </c>
      <c r="D168" s="1437">
        <v>0.1</v>
      </c>
      <c r="E168" s="1455" t="str">
        <f t="shared" si="136"/>
        <v/>
      </c>
      <c r="F168" s="1351"/>
      <c r="G168" s="1351"/>
      <c r="H168" s="1351"/>
      <c r="I168" s="1374" t="str">
        <f t="shared" si="140"/>
        <v>Pass</v>
      </c>
      <c r="J168" s="1374" t="str">
        <f t="shared" si="141"/>
        <v>Pass</v>
      </c>
      <c r="K168" s="1374" t="str">
        <f t="shared" si="145"/>
        <v>Pass</v>
      </c>
      <c r="L168" s="1250" t="str">
        <f t="shared" si="145"/>
        <v>Pass</v>
      </c>
      <c r="M168" s="304"/>
    </row>
    <row r="169" spans="1:13" s="409" customFormat="1" ht="15" customHeight="1" x14ac:dyDescent="0.25">
      <c r="A169" s="204"/>
      <c r="B169" s="1432" t="s">
        <v>834</v>
      </c>
      <c r="C169" s="1982">
        <v>10</v>
      </c>
      <c r="D169" s="1437">
        <v>0.15</v>
      </c>
      <c r="E169" s="1455" t="str">
        <f t="shared" si="136"/>
        <v/>
      </c>
      <c r="F169" s="1351"/>
      <c r="G169" s="1351"/>
      <c r="H169" s="1351"/>
      <c r="I169" s="1374" t="str">
        <f t="shared" si="140"/>
        <v>Pass</v>
      </c>
      <c r="J169" s="1374" t="str">
        <f t="shared" si="141"/>
        <v>Pass</v>
      </c>
      <c r="K169" s="1374" t="str">
        <f t="shared" si="145"/>
        <v>Pass</v>
      </c>
      <c r="L169" s="1250" t="str">
        <f t="shared" si="145"/>
        <v>Pass</v>
      </c>
      <c r="M169" s="304"/>
    </row>
    <row r="170" spans="1:13" s="409" customFormat="1" ht="15" customHeight="1" x14ac:dyDescent="0.25">
      <c r="A170" s="204"/>
      <c r="B170" s="1433" t="s">
        <v>842</v>
      </c>
      <c r="C170" s="1980"/>
      <c r="D170" s="1431"/>
      <c r="E170" s="1455" t="str">
        <f t="shared" si="136"/>
        <v/>
      </c>
      <c r="F170" s="1279" t="str">
        <f>IF(ISNUMBER(F171),F171,"")</f>
        <v/>
      </c>
      <c r="G170" s="1279" t="str">
        <f t="shared" ref="G170" si="146">IF(ISNUMBER(G171),G171,"")</f>
        <v/>
      </c>
      <c r="H170" s="1279" t="str">
        <f>IF(ISNUMBER(H171),H171,"")</f>
        <v/>
      </c>
      <c r="I170" s="1211"/>
      <c r="J170" s="1254"/>
      <c r="K170" s="1254"/>
      <c r="L170" s="1255"/>
      <c r="M170" s="304"/>
    </row>
    <row r="171" spans="1:13" s="409" customFormat="1" ht="15" customHeight="1" x14ac:dyDescent="0.25">
      <c r="A171" s="204"/>
      <c r="B171" s="1432" t="s">
        <v>840</v>
      </c>
      <c r="C171" s="1982">
        <v>10</v>
      </c>
      <c r="D171" s="1437">
        <v>0.1</v>
      </c>
      <c r="E171" s="1455" t="str">
        <f t="shared" si="136"/>
        <v/>
      </c>
      <c r="F171" s="1279" t="str">
        <f>IF(ISNUMBER(F61),F61,"")</f>
        <v/>
      </c>
      <c r="G171" s="1279" t="str">
        <f>IF(ISNUMBER(G61),G61,"")</f>
        <v/>
      </c>
      <c r="H171" s="1279" t="str">
        <f>IF(ISNUMBER(H61),H61,"")</f>
        <v/>
      </c>
      <c r="I171" s="1211"/>
      <c r="J171" s="1211"/>
      <c r="K171" s="1211"/>
      <c r="L171" s="38"/>
      <c r="M171" s="304"/>
    </row>
    <row r="172" spans="1:13" s="409" customFormat="1" ht="15" customHeight="1" x14ac:dyDescent="0.25">
      <c r="A172" s="204"/>
      <c r="B172" s="1433" t="s">
        <v>843</v>
      </c>
      <c r="C172" s="1980"/>
      <c r="D172" s="1431"/>
      <c r="E172" s="1455" t="str">
        <f t="shared" si="136"/>
        <v/>
      </c>
      <c r="F172" s="1279" t="str">
        <f>IF(AND(ISNUMBER(F173), ISNUMBER(F174)), SUM(F173:F174), "")</f>
        <v/>
      </c>
      <c r="G172" s="1279" t="str">
        <f t="shared" ref="G172" si="147">IF(AND(ISNUMBER(G173), ISNUMBER(G174)), SUM(G173:G174), "")</f>
        <v/>
      </c>
      <c r="H172" s="1279" t="str">
        <f t="shared" ref="H172" si="148">IF(AND(ISNUMBER(H173), ISNUMBER(H174)), SUM(H173:H174), "")</f>
        <v/>
      </c>
      <c r="I172" s="1211"/>
      <c r="J172" s="1430"/>
      <c r="K172" s="1430"/>
      <c r="L172" s="1444"/>
      <c r="M172" s="304"/>
    </row>
    <row r="173" spans="1:13" s="409" customFormat="1" ht="15" customHeight="1" x14ac:dyDescent="0.25">
      <c r="A173" s="204"/>
      <c r="B173" s="1432" t="s">
        <v>844</v>
      </c>
      <c r="C173" s="1982">
        <v>10</v>
      </c>
      <c r="D173" s="1437">
        <v>0.4</v>
      </c>
      <c r="E173" s="1455" t="str">
        <f t="shared" si="136"/>
        <v/>
      </c>
      <c r="F173" s="1351"/>
      <c r="G173" s="1351"/>
      <c r="H173" s="1351"/>
      <c r="I173" s="1374" t="str">
        <f t="shared" ref="I173:I174" si="149">IF(F173&lt;=E173, "Pass", "Fail")</f>
        <v>Pass</v>
      </c>
      <c r="J173" s="1374" t="str">
        <f t="shared" ref="J173:L174" si="150">IF(F173&lt;=F63, "Pass", "Fail")</f>
        <v>Pass</v>
      </c>
      <c r="K173" s="1374" t="str">
        <f t="shared" si="150"/>
        <v>Pass</v>
      </c>
      <c r="L173" s="1250" t="str">
        <f t="shared" si="150"/>
        <v>Pass</v>
      </c>
      <c r="M173" s="304"/>
    </row>
    <row r="174" spans="1:13" s="409" customFormat="1" ht="15" customHeight="1" x14ac:dyDescent="0.25">
      <c r="A174" s="204"/>
      <c r="B174" s="1432" t="s">
        <v>845</v>
      </c>
      <c r="C174" s="1982">
        <v>50</v>
      </c>
      <c r="D174" s="1437">
        <v>0.4</v>
      </c>
      <c r="E174" s="1455" t="str">
        <f t="shared" si="136"/>
        <v/>
      </c>
      <c r="F174" s="1351"/>
      <c r="G174" s="1351"/>
      <c r="H174" s="1351"/>
      <c r="I174" s="1374" t="str">
        <f t="shared" si="149"/>
        <v>Pass</v>
      </c>
      <c r="J174" s="1374" t="str">
        <f t="shared" si="150"/>
        <v>Pass</v>
      </c>
      <c r="K174" s="1374" t="str">
        <f t="shared" si="150"/>
        <v>Pass</v>
      </c>
      <c r="L174" s="1250" t="str">
        <f t="shared" si="150"/>
        <v>Pass</v>
      </c>
      <c r="M174" s="304"/>
    </row>
    <row r="175" spans="1:13" s="409" customFormat="1" ht="15" customHeight="1" x14ac:dyDescent="0.25">
      <c r="A175" s="204"/>
      <c r="B175" s="1433" t="s">
        <v>841</v>
      </c>
      <c r="C175" s="1980"/>
      <c r="D175" s="1431"/>
      <c r="E175" s="1455" t="str">
        <f t="shared" si="136"/>
        <v/>
      </c>
      <c r="F175" s="1279" t="str">
        <f t="shared" ref="F175" si="151">IF(AND(ISNUMBER(F176), ISNUMBER(F177), ISNUMBER(F178), ISNUMBER(F179), ISNUMBER(F180), ISNUMBER(F181)), SUM(F176:F181), "")</f>
        <v/>
      </c>
      <c r="G175" s="1279" t="str">
        <f t="shared" ref="G175" si="152">IF(AND(ISNUMBER(G176), ISNUMBER(G177), ISNUMBER(G178), ISNUMBER(G179), ISNUMBER(G180), ISNUMBER(G181)), SUM(G176:G181), "")</f>
        <v/>
      </c>
      <c r="H175" s="1279" t="str">
        <f t="shared" ref="H175" si="153">IF(AND(ISNUMBER(H176), ISNUMBER(H177), ISNUMBER(H178), ISNUMBER(H179), ISNUMBER(H180), ISNUMBER(H181)), SUM(H176:H181), "")</f>
        <v/>
      </c>
      <c r="I175" s="1211"/>
      <c r="J175" s="1254"/>
      <c r="K175" s="1254"/>
      <c r="L175" s="1255"/>
      <c r="M175" s="304"/>
    </row>
    <row r="176" spans="1:13" s="409" customFormat="1" ht="15" customHeight="1" x14ac:dyDescent="0.25">
      <c r="A176" s="204"/>
      <c r="B176" s="1432" t="s">
        <v>838</v>
      </c>
      <c r="C176" s="1982">
        <v>10</v>
      </c>
      <c r="D176" s="1437">
        <v>0.2</v>
      </c>
      <c r="E176" s="1455" t="str">
        <f t="shared" si="136"/>
        <v/>
      </c>
      <c r="F176" s="1351"/>
      <c r="G176" s="1351"/>
      <c r="H176" s="1351"/>
      <c r="I176" s="1374" t="str">
        <f t="shared" ref="I176:I181" si="154">IF(F176&lt;=E176, "Pass", "Fail")</f>
        <v>Pass</v>
      </c>
      <c r="J176" s="1374" t="str">
        <f>IF(F176&lt;=F66, "Pass", "Fail")</f>
        <v>Pass</v>
      </c>
      <c r="K176" s="1374" t="str">
        <f>IF(G176&lt;=G66, "Pass", "Fail")</f>
        <v>Pass</v>
      </c>
      <c r="L176" s="1250" t="str">
        <f>IF(H176&lt;=H66, "Pass", "Fail")</f>
        <v>Pass</v>
      </c>
      <c r="M176" s="304"/>
    </row>
    <row r="177" spans="1:13" s="409" customFormat="1" ht="15" customHeight="1" x14ac:dyDescent="0.25">
      <c r="A177" s="204"/>
      <c r="B177" s="1821" t="s">
        <v>1213</v>
      </c>
      <c r="C177" s="1979">
        <v>10</v>
      </c>
      <c r="D177" s="1437">
        <v>0.2</v>
      </c>
      <c r="E177" s="1455" t="str">
        <f t="shared" si="136"/>
        <v/>
      </c>
      <c r="F177" s="1353"/>
      <c r="G177" s="1351"/>
      <c r="H177" s="1349"/>
      <c r="I177" s="1374" t="str">
        <f>IF(F177&lt;=E177, "Pass", "Fail")</f>
        <v>Pass</v>
      </c>
      <c r="J177" s="1374" t="str">
        <f>IF(F177&lt;=F67, "Pass", "Fail")</f>
        <v>Pass</v>
      </c>
      <c r="K177" s="1374" t="str">
        <f t="shared" ref="K177" si="155">IF(G177&lt;=G67, "Pass", "Fail")</f>
        <v>Pass</v>
      </c>
      <c r="L177" s="1250" t="str">
        <f t="shared" ref="L177" si="156">IF(H177&lt;=H67, "Pass", "Fail")</f>
        <v>Pass</v>
      </c>
      <c r="M177" s="304"/>
    </row>
    <row r="178" spans="1:13" s="409" customFormat="1" ht="15" customHeight="1" x14ac:dyDescent="0.25">
      <c r="A178" s="204"/>
      <c r="B178" s="1432" t="s">
        <v>837</v>
      </c>
      <c r="C178" s="1982">
        <v>10</v>
      </c>
      <c r="D178" s="1437">
        <v>0</v>
      </c>
      <c r="E178" s="1455" t="str">
        <f t="shared" si="136"/>
        <v/>
      </c>
      <c r="F178" s="1351"/>
      <c r="G178" s="1351"/>
      <c r="H178" s="1351"/>
      <c r="I178" s="1374" t="str">
        <f t="shared" si="154"/>
        <v>Pass</v>
      </c>
      <c r="J178" s="1374" t="str">
        <f>IF(F178&lt;=F68, "Pass", "Fail")</f>
        <v>Pass</v>
      </c>
      <c r="K178" s="1374" t="str">
        <f t="shared" ref="K178:L181" si="157">IF(G178&lt;=G68, "Pass", "Fail")</f>
        <v>Pass</v>
      </c>
      <c r="L178" s="1250" t="str">
        <f t="shared" si="157"/>
        <v>Pass</v>
      </c>
      <c r="M178" s="304"/>
    </row>
    <row r="179" spans="1:13" s="409" customFormat="1" ht="15" customHeight="1" x14ac:dyDescent="0.25">
      <c r="A179" s="204"/>
      <c r="B179" s="1432" t="s">
        <v>836</v>
      </c>
      <c r="C179" s="1982">
        <v>10</v>
      </c>
      <c r="D179" s="1437">
        <v>0.1</v>
      </c>
      <c r="E179" s="1455" t="str">
        <f t="shared" si="136"/>
        <v/>
      </c>
      <c r="F179" s="1351"/>
      <c r="G179" s="1351"/>
      <c r="H179" s="1351"/>
      <c r="I179" s="1374" t="str">
        <f t="shared" si="154"/>
        <v>Pass</v>
      </c>
      <c r="J179" s="1374" t="str">
        <f>IF(F179&lt;=F69, "Pass", "Fail")</f>
        <v>Pass</v>
      </c>
      <c r="K179" s="1374" t="str">
        <f t="shared" si="157"/>
        <v>Pass</v>
      </c>
      <c r="L179" s="1250" t="str">
        <f t="shared" si="157"/>
        <v>Pass</v>
      </c>
      <c r="M179" s="304"/>
    </row>
    <row r="180" spans="1:13" s="409" customFormat="1" ht="15" customHeight="1" x14ac:dyDescent="0.25">
      <c r="A180" s="204"/>
      <c r="B180" s="1432" t="s">
        <v>835</v>
      </c>
      <c r="C180" s="1982">
        <v>10</v>
      </c>
      <c r="D180" s="1437">
        <v>0.1</v>
      </c>
      <c r="E180" s="1455" t="str">
        <f t="shared" si="136"/>
        <v/>
      </c>
      <c r="F180" s="1351"/>
      <c r="G180" s="1351"/>
      <c r="H180" s="1351"/>
      <c r="I180" s="1374" t="str">
        <f t="shared" si="154"/>
        <v>Pass</v>
      </c>
      <c r="J180" s="1374" t="str">
        <f>IF(F180&lt;=F70, "Pass", "Fail")</f>
        <v>Pass</v>
      </c>
      <c r="K180" s="1374" t="str">
        <f t="shared" si="157"/>
        <v>Pass</v>
      </c>
      <c r="L180" s="1250" t="str">
        <f t="shared" si="157"/>
        <v>Pass</v>
      </c>
      <c r="M180" s="304"/>
    </row>
    <row r="181" spans="1:13" s="409" customFormat="1" ht="15" customHeight="1" x14ac:dyDescent="0.25">
      <c r="A181" s="204"/>
      <c r="B181" s="1434" t="s">
        <v>834</v>
      </c>
      <c r="C181" s="1983">
        <v>10</v>
      </c>
      <c r="D181" s="1438">
        <v>0.15</v>
      </c>
      <c r="E181" s="1456" t="str">
        <f t="shared" si="136"/>
        <v/>
      </c>
      <c r="F181" s="1312"/>
      <c r="G181" s="1312"/>
      <c r="H181" s="1312"/>
      <c r="I181" s="1377" t="str">
        <f t="shared" si="154"/>
        <v>Pass</v>
      </c>
      <c r="J181" s="1377" t="str">
        <f>IF(F181&lt;=F71, "Pass", "Fail")</f>
        <v>Pass</v>
      </c>
      <c r="K181" s="1377" t="str">
        <f t="shared" si="157"/>
        <v>Pass</v>
      </c>
      <c r="L181" s="1387" t="str">
        <f t="shared" si="157"/>
        <v>Pass</v>
      </c>
      <c r="M181" s="304"/>
    </row>
    <row r="182" spans="1:13" s="409" customFormat="1" ht="45" customHeight="1" x14ac:dyDescent="0.25">
      <c r="A182" s="612" t="s">
        <v>952</v>
      </c>
      <c r="B182" s="1429"/>
      <c r="C182" s="1429"/>
      <c r="D182" s="1429"/>
      <c r="E182" s="1429"/>
      <c r="F182" s="1429"/>
      <c r="G182" s="1429"/>
      <c r="H182" s="1429"/>
      <c r="I182" s="1429"/>
      <c r="J182" s="1429"/>
      <c r="K182" s="1429"/>
      <c r="M182" s="304"/>
    </row>
    <row r="183" spans="1:13" s="409" customFormat="1" ht="45" customHeight="1" x14ac:dyDescent="0.25">
      <c r="A183" s="204"/>
      <c r="B183" s="2302"/>
      <c r="C183" s="2276" t="s">
        <v>886</v>
      </c>
      <c r="D183" s="2277"/>
      <c r="E183" s="2138" t="s">
        <v>1209</v>
      </c>
      <c r="F183" s="2138" t="s">
        <v>1289</v>
      </c>
      <c r="G183" s="2138" t="s">
        <v>27</v>
      </c>
      <c r="H183" s="2138" t="s">
        <v>440</v>
      </c>
      <c r="I183" s="2298" t="s">
        <v>946</v>
      </c>
      <c r="J183" s="2298" t="s">
        <v>1325</v>
      </c>
      <c r="K183" s="2298" t="s">
        <v>973</v>
      </c>
      <c r="L183" s="2300" t="s">
        <v>974</v>
      </c>
      <c r="M183" s="304"/>
    </row>
    <row r="184" spans="1:13" s="409" customFormat="1" ht="60" customHeight="1" x14ac:dyDescent="0.25">
      <c r="A184" s="204"/>
      <c r="B184" s="2303"/>
      <c r="C184" s="1956" t="s">
        <v>887</v>
      </c>
      <c r="D184" s="1445" t="s">
        <v>945</v>
      </c>
      <c r="E184" s="2111"/>
      <c r="F184" s="2111"/>
      <c r="G184" s="2281"/>
      <c r="H184" s="2281"/>
      <c r="I184" s="2299"/>
      <c r="J184" s="2299"/>
      <c r="K184" s="2299"/>
      <c r="L184" s="2301"/>
      <c r="M184" s="304"/>
    </row>
    <row r="185" spans="1:13" s="409" customFormat="1" ht="15" customHeight="1" x14ac:dyDescent="0.25">
      <c r="A185" s="204"/>
      <c r="B185" s="1977" t="s">
        <v>839</v>
      </c>
      <c r="C185" s="1980"/>
      <c r="D185" s="1436"/>
      <c r="E185" s="1455" t="str">
        <f t="shared" ref="E185:E203" si="158">IF(ISNUMBER(E163),E163,"")</f>
        <v/>
      </c>
      <c r="F185" s="1279" t="str">
        <f t="shared" ref="F185" si="159">IF(AND(ISNUMBER(F186), ISNUMBER(F187), ISNUMBER(F188), ISNUMBER(F189), ISNUMBER(F190), ISNUMBER(F191)), SUM(F186:F191), "")</f>
        <v/>
      </c>
      <c r="G185" s="1279" t="str">
        <f t="shared" ref="G185" si="160">IF(AND(ISNUMBER(G186), ISNUMBER(G187), ISNUMBER(G188), ISNUMBER(G189), ISNUMBER(G190), ISNUMBER(G191)), SUM(G186:G191), "")</f>
        <v/>
      </c>
      <c r="H185" s="1279" t="str">
        <f t="shared" ref="H185" si="161">IF(AND(ISNUMBER(H186), ISNUMBER(H187), ISNUMBER(H188), ISNUMBER(H189), ISNUMBER(H190), ISNUMBER(H191)), SUM(H186:H191), "")</f>
        <v/>
      </c>
      <c r="I185" s="1211"/>
      <c r="J185" s="1417"/>
      <c r="K185" s="1417"/>
      <c r="L185" s="1443"/>
      <c r="M185" s="304"/>
    </row>
    <row r="186" spans="1:13" s="409" customFormat="1" ht="15" customHeight="1" x14ac:dyDescent="0.25">
      <c r="A186" s="204"/>
      <c r="B186" s="1432" t="s">
        <v>838</v>
      </c>
      <c r="C186" s="1982">
        <v>10</v>
      </c>
      <c r="D186" s="1437">
        <v>0.35</v>
      </c>
      <c r="E186" s="1455" t="str">
        <f t="shared" si="158"/>
        <v/>
      </c>
      <c r="F186" s="1351"/>
      <c r="G186" s="1351"/>
      <c r="H186" s="1351"/>
      <c r="I186" s="1374" t="str">
        <f t="shared" ref="I186" si="162">IF(F186&lt;=E186, "Pass", "Fail")</f>
        <v>Pass</v>
      </c>
      <c r="J186" s="1374" t="str">
        <f>IF(F186&gt;=F164, "Pass", "Fail")</f>
        <v>Pass</v>
      </c>
      <c r="K186" s="1374" t="str">
        <f t="shared" ref="K186:L186" si="163">IF(G186&gt;=G164, "Pass", "Fail")</f>
        <v>Pass</v>
      </c>
      <c r="L186" s="1250" t="str">
        <f t="shared" si="163"/>
        <v>Pass</v>
      </c>
      <c r="M186" s="304"/>
    </row>
    <row r="187" spans="1:13" s="409" customFormat="1" ht="15" customHeight="1" x14ac:dyDescent="0.25">
      <c r="A187" s="204"/>
      <c r="B187" s="1821" t="s">
        <v>1213</v>
      </c>
      <c r="C187" s="1979">
        <v>10</v>
      </c>
      <c r="D187" s="1437">
        <v>0.35</v>
      </c>
      <c r="E187" s="1455" t="str">
        <f t="shared" si="158"/>
        <v/>
      </c>
      <c r="F187" s="1353"/>
      <c r="G187" s="1351"/>
      <c r="H187" s="1349"/>
      <c r="I187" s="1374" t="str">
        <f>IF(F187&lt;=E187, "Pass", "Fail")</f>
        <v>Pass</v>
      </c>
      <c r="J187" s="1374" t="str">
        <f t="shared" ref="J187:L187" si="164">IF(F187&gt;=F165, "Pass", "Fail")</f>
        <v>Pass</v>
      </c>
      <c r="K187" s="1374" t="str">
        <f t="shared" si="164"/>
        <v>Pass</v>
      </c>
      <c r="L187" s="1250" t="str">
        <f t="shared" si="164"/>
        <v>Pass</v>
      </c>
      <c r="M187" s="304"/>
    </row>
    <row r="188" spans="1:13" s="409" customFormat="1" ht="15" customHeight="1" x14ac:dyDescent="0.25">
      <c r="A188" s="204"/>
      <c r="B188" s="1432" t="s">
        <v>837</v>
      </c>
      <c r="C188" s="1982">
        <v>10</v>
      </c>
      <c r="D188" s="1437">
        <v>0</v>
      </c>
      <c r="E188" s="1455" t="str">
        <f t="shared" si="158"/>
        <v/>
      </c>
      <c r="F188" s="1279" t="str">
        <f>IF(ISNUMBER(F166),F166,"")</f>
        <v/>
      </c>
      <c r="G188" s="1279" t="str">
        <f>IF(ISNUMBER(G166),G166,"")</f>
        <v/>
      </c>
      <c r="H188" s="1279" t="str">
        <f>IF(ISNUMBER(H166),H166,"")</f>
        <v/>
      </c>
      <c r="I188" s="1211"/>
      <c r="J188" s="1211"/>
      <c r="K188" s="1211"/>
      <c r="L188" s="38"/>
      <c r="M188" s="304"/>
    </row>
    <row r="189" spans="1:13" s="409" customFormat="1" ht="15" customHeight="1" x14ac:dyDescent="0.25">
      <c r="A189" s="204"/>
      <c r="B189" s="1432" t="s">
        <v>836</v>
      </c>
      <c r="C189" s="1982">
        <v>10</v>
      </c>
      <c r="D189" s="1437">
        <v>0.2</v>
      </c>
      <c r="E189" s="1455" t="str">
        <f t="shared" si="158"/>
        <v/>
      </c>
      <c r="F189" s="1351"/>
      <c r="G189" s="1351"/>
      <c r="H189" s="1351"/>
      <c r="I189" s="1374" t="str">
        <f t="shared" ref="I189:I191" si="165">IF(F189&lt;=E189, "Pass", "Fail")</f>
        <v>Pass</v>
      </c>
      <c r="J189" s="1374" t="str">
        <f t="shared" ref="J189:L189" si="166">IF(F189&gt;=F167, "Pass", "Fail")</f>
        <v>Pass</v>
      </c>
      <c r="K189" s="1374" t="str">
        <f t="shared" si="166"/>
        <v>Pass</v>
      </c>
      <c r="L189" s="1250" t="str">
        <f t="shared" si="166"/>
        <v>Pass</v>
      </c>
      <c r="M189" s="304"/>
    </row>
    <row r="190" spans="1:13" s="409" customFormat="1" ht="15" customHeight="1" x14ac:dyDescent="0.25">
      <c r="A190" s="204"/>
      <c r="B190" s="1821" t="s">
        <v>897</v>
      </c>
      <c r="C190" s="1982">
        <v>10</v>
      </c>
      <c r="D190" s="1437">
        <v>0.2</v>
      </c>
      <c r="E190" s="1455" t="str">
        <f t="shared" si="158"/>
        <v/>
      </c>
      <c r="F190" s="1351"/>
      <c r="G190" s="1351"/>
      <c r="H190" s="1351"/>
      <c r="I190" s="1374" t="str">
        <f t="shared" si="165"/>
        <v>Pass</v>
      </c>
      <c r="J190" s="1374" t="str">
        <f t="shared" ref="J190:L190" si="167">IF(F190&gt;=F168, "Pass", "Fail")</f>
        <v>Pass</v>
      </c>
      <c r="K190" s="1374" t="str">
        <f t="shared" si="167"/>
        <v>Pass</v>
      </c>
      <c r="L190" s="1250" t="str">
        <f t="shared" si="167"/>
        <v>Pass</v>
      </c>
      <c r="M190" s="304"/>
    </row>
    <row r="191" spans="1:13" s="409" customFormat="1" ht="15" customHeight="1" x14ac:dyDescent="0.25">
      <c r="A191" s="204"/>
      <c r="B191" s="1432" t="s">
        <v>834</v>
      </c>
      <c r="C191" s="1982">
        <v>10</v>
      </c>
      <c r="D191" s="1437">
        <v>0.25</v>
      </c>
      <c r="E191" s="1455" t="str">
        <f t="shared" si="158"/>
        <v/>
      </c>
      <c r="F191" s="1351"/>
      <c r="G191" s="1351"/>
      <c r="H191" s="1351"/>
      <c r="I191" s="1374" t="str">
        <f t="shared" si="165"/>
        <v>Pass</v>
      </c>
      <c r="J191" s="1374" t="str">
        <f t="shared" ref="J191:L191" si="168">IF(F191&gt;=F169, "Pass", "Fail")</f>
        <v>Pass</v>
      </c>
      <c r="K191" s="1374" t="str">
        <f t="shared" si="168"/>
        <v>Pass</v>
      </c>
      <c r="L191" s="1250" t="str">
        <f t="shared" si="168"/>
        <v>Pass</v>
      </c>
      <c r="M191" s="304"/>
    </row>
    <row r="192" spans="1:13" s="409" customFormat="1" ht="15" customHeight="1" x14ac:dyDescent="0.25">
      <c r="A192" s="204"/>
      <c r="B192" s="1433" t="s">
        <v>842</v>
      </c>
      <c r="C192" s="1980"/>
      <c r="D192" s="1431"/>
      <c r="E192" s="1455" t="str">
        <f t="shared" si="158"/>
        <v/>
      </c>
      <c r="F192" s="1279" t="str">
        <f>IF(ISNUMBER(F193),F193,"")</f>
        <v/>
      </c>
      <c r="G192" s="1279" t="str">
        <f t="shared" ref="G192" si="169">IF(ISNUMBER(G193),G193,"")</f>
        <v/>
      </c>
      <c r="H192" s="1279" t="str">
        <f>IF(ISNUMBER(H193),H193,"")</f>
        <v/>
      </c>
      <c r="I192" s="1211"/>
      <c r="J192" s="1254"/>
      <c r="K192" s="1254"/>
      <c r="L192" s="1255"/>
      <c r="M192" s="304"/>
    </row>
    <row r="193" spans="1:13" s="409" customFormat="1" ht="15" customHeight="1" x14ac:dyDescent="0.25">
      <c r="A193" s="204"/>
      <c r="B193" s="1432" t="s">
        <v>840</v>
      </c>
      <c r="C193" s="1982">
        <v>10</v>
      </c>
      <c r="D193" s="1437">
        <v>0.15</v>
      </c>
      <c r="E193" s="1455" t="str">
        <f t="shared" si="158"/>
        <v/>
      </c>
      <c r="F193" s="1351"/>
      <c r="G193" s="1351"/>
      <c r="H193" s="1351"/>
      <c r="I193" s="1374" t="str">
        <f t="shared" ref="I193" si="170">IF(F193&lt;=E193, "Pass", "Fail")</f>
        <v>Pass</v>
      </c>
      <c r="J193" s="1374" t="str">
        <f t="shared" ref="J193:L193" si="171">IF(F193&gt;=F171, "Pass", "Fail")</f>
        <v>Pass</v>
      </c>
      <c r="K193" s="1374" t="str">
        <f t="shared" si="171"/>
        <v>Pass</v>
      </c>
      <c r="L193" s="1250" t="str">
        <f t="shared" si="171"/>
        <v>Pass</v>
      </c>
      <c r="M193" s="304"/>
    </row>
    <row r="194" spans="1:13" s="409" customFormat="1" ht="15" customHeight="1" x14ac:dyDescent="0.25">
      <c r="A194" s="204"/>
      <c r="B194" s="1433" t="s">
        <v>843</v>
      </c>
      <c r="C194" s="1980"/>
      <c r="D194" s="1431"/>
      <c r="E194" s="1455" t="str">
        <f t="shared" si="158"/>
        <v/>
      </c>
      <c r="F194" s="1279" t="str">
        <f>IF(AND(ISNUMBER(F195), ISNUMBER(F196)), SUM(F195:F196), "")</f>
        <v/>
      </c>
      <c r="G194" s="1279" t="str">
        <f t="shared" ref="G194" si="172">IF(AND(ISNUMBER(G195), ISNUMBER(G196)), SUM(G195:G196), "")</f>
        <v/>
      </c>
      <c r="H194" s="1279" t="str">
        <f t="shared" ref="H194" si="173">IF(AND(ISNUMBER(H195), ISNUMBER(H196)), SUM(H195:H196), "")</f>
        <v/>
      </c>
      <c r="I194" s="1211"/>
      <c r="J194" s="1430"/>
      <c r="K194" s="1430"/>
      <c r="L194" s="1444"/>
      <c r="M194" s="304"/>
    </row>
    <row r="195" spans="1:13" s="409" customFormat="1" ht="15" customHeight="1" x14ac:dyDescent="0.25">
      <c r="A195" s="204"/>
      <c r="B195" s="1432" t="s">
        <v>844</v>
      </c>
      <c r="C195" s="1982">
        <v>10</v>
      </c>
      <c r="D195" s="1437">
        <v>0.6</v>
      </c>
      <c r="E195" s="1455" t="str">
        <f t="shared" si="158"/>
        <v/>
      </c>
      <c r="F195" s="1351"/>
      <c r="G195" s="1351"/>
      <c r="H195" s="1351"/>
      <c r="I195" s="1374" t="str">
        <f t="shared" ref="I195:I196" si="174">IF(F195&lt;=E195, "Pass", "Fail")</f>
        <v>Pass</v>
      </c>
      <c r="J195" s="1374" t="str">
        <f t="shared" ref="J195:L195" si="175">IF(F195&gt;=F173, "Pass", "Fail")</f>
        <v>Pass</v>
      </c>
      <c r="K195" s="1374" t="str">
        <f t="shared" si="175"/>
        <v>Pass</v>
      </c>
      <c r="L195" s="1250" t="str">
        <f t="shared" si="175"/>
        <v>Pass</v>
      </c>
      <c r="M195" s="304"/>
    </row>
    <row r="196" spans="1:13" s="409" customFormat="1" ht="15" customHeight="1" x14ac:dyDescent="0.25">
      <c r="A196" s="204"/>
      <c r="B196" s="1432" t="s">
        <v>845</v>
      </c>
      <c r="C196" s="1982">
        <v>50</v>
      </c>
      <c r="D196" s="1437">
        <v>0.6</v>
      </c>
      <c r="E196" s="1455" t="str">
        <f t="shared" si="158"/>
        <v/>
      </c>
      <c r="F196" s="1351"/>
      <c r="G196" s="1351"/>
      <c r="H196" s="1351"/>
      <c r="I196" s="1374" t="str">
        <f t="shared" si="174"/>
        <v>Pass</v>
      </c>
      <c r="J196" s="1374" t="str">
        <f t="shared" ref="J196:L196" si="176">IF(F196&gt;=F174, "Pass", "Fail")</f>
        <v>Pass</v>
      </c>
      <c r="K196" s="1374" t="str">
        <f t="shared" si="176"/>
        <v>Pass</v>
      </c>
      <c r="L196" s="1250" t="str">
        <f t="shared" si="176"/>
        <v>Pass</v>
      </c>
      <c r="M196" s="304"/>
    </row>
    <row r="197" spans="1:13" s="409" customFormat="1" ht="15" customHeight="1" x14ac:dyDescent="0.25">
      <c r="A197" s="204"/>
      <c r="B197" s="1433" t="s">
        <v>841</v>
      </c>
      <c r="C197" s="1980"/>
      <c r="D197" s="1431"/>
      <c r="E197" s="1455" t="str">
        <f t="shared" si="158"/>
        <v/>
      </c>
      <c r="F197" s="1279" t="str">
        <f t="shared" ref="F197" si="177">IF(AND(ISNUMBER(F198), ISNUMBER(F199), ISNUMBER(F200), ISNUMBER(F201), ISNUMBER(F202), ISNUMBER(F203)), SUM(F198:F203), "")</f>
        <v/>
      </c>
      <c r="G197" s="1279" t="str">
        <f t="shared" ref="G197" si="178">IF(AND(ISNUMBER(G198), ISNUMBER(G199), ISNUMBER(G200), ISNUMBER(G201), ISNUMBER(G202), ISNUMBER(G203)), SUM(G198:G203), "")</f>
        <v/>
      </c>
      <c r="H197" s="1279" t="str">
        <f t="shared" ref="H197" si="179">IF(AND(ISNUMBER(H198), ISNUMBER(H199), ISNUMBER(H200), ISNUMBER(H201), ISNUMBER(H202), ISNUMBER(H203)), SUM(H198:H203), "")</f>
        <v/>
      </c>
      <c r="I197" s="1211"/>
      <c r="J197" s="1254"/>
      <c r="K197" s="1254"/>
      <c r="L197" s="1255"/>
      <c r="M197" s="304"/>
    </row>
    <row r="198" spans="1:13" s="409" customFormat="1" ht="15" customHeight="1" x14ac:dyDescent="0.25">
      <c r="A198" s="204"/>
      <c r="B198" s="1432" t="s">
        <v>838</v>
      </c>
      <c r="C198" s="1982">
        <v>10</v>
      </c>
      <c r="D198" s="1437">
        <v>0.4</v>
      </c>
      <c r="E198" s="1455" t="str">
        <f t="shared" si="158"/>
        <v/>
      </c>
      <c r="F198" s="1351"/>
      <c r="G198" s="1351"/>
      <c r="H198" s="1351"/>
      <c r="I198" s="1374" t="str">
        <f t="shared" ref="I198" si="180">IF(F198&lt;=E198, "Pass", "Fail")</f>
        <v>Pass</v>
      </c>
      <c r="J198" s="1374" t="str">
        <f t="shared" ref="J198:L198" si="181">IF(F198&gt;=F176, "Pass", "Fail")</f>
        <v>Pass</v>
      </c>
      <c r="K198" s="1374" t="str">
        <f t="shared" si="181"/>
        <v>Pass</v>
      </c>
      <c r="L198" s="1250" t="str">
        <f t="shared" si="181"/>
        <v>Pass</v>
      </c>
      <c r="M198" s="304"/>
    </row>
    <row r="199" spans="1:13" s="409" customFormat="1" ht="15" customHeight="1" x14ac:dyDescent="0.25">
      <c r="A199" s="204"/>
      <c r="B199" s="1821" t="s">
        <v>1213</v>
      </c>
      <c r="C199" s="1979">
        <v>10</v>
      </c>
      <c r="D199" s="1437">
        <v>0.4</v>
      </c>
      <c r="E199" s="1455" t="str">
        <f t="shared" si="158"/>
        <v/>
      </c>
      <c r="F199" s="1353"/>
      <c r="G199" s="1351"/>
      <c r="H199" s="1349"/>
      <c r="I199" s="1374" t="str">
        <f>IF(F199&lt;=E199, "Pass", "Fail")</f>
        <v>Pass</v>
      </c>
      <c r="J199" s="1374" t="str">
        <f t="shared" ref="J199:L199" si="182">IF(F199&gt;=F177, "Pass", "Fail")</f>
        <v>Pass</v>
      </c>
      <c r="K199" s="1374" t="str">
        <f t="shared" si="182"/>
        <v>Pass</v>
      </c>
      <c r="L199" s="1250" t="str">
        <f t="shared" si="182"/>
        <v>Pass</v>
      </c>
      <c r="M199" s="304"/>
    </row>
    <row r="200" spans="1:13" s="409" customFormat="1" ht="15" customHeight="1" x14ac:dyDescent="0.25">
      <c r="A200" s="204"/>
      <c r="B200" s="1432" t="s">
        <v>837</v>
      </c>
      <c r="C200" s="1982">
        <v>10</v>
      </c>
      <c r="D200" s="1437">
        <v>0</v>
      </c>
      <c r="E200" s="1455" t="str">
        <f t="shared" si="158"/>
        <v/>
      </c>
      <c r="F200" s="1279" t="str">
        <f>IF(ISNUMBER(F178),F178,"")</f>
        <v/>
      </c>
      <c r="G200" s="1279" t="str">
        <f>IF(ISNUMBER(G178),G178,"")</f>
        <v/>
      </c>
      <c r="H200" s="1279" t="str">
        <f>IF(ISNUMBER(H178),H178,"")</f>
        <v/>
      </c>
      <c r="I200" s="1211"/>
      <c r="J200" s="1211"/>
      <c r="K200" s="1211"/>
      <c r="L200" s="38"/>
      <c r="M200" s="304"/>
    </row>
    <row r="201" spans="1:13" s="409" customFormat="1" ht="15" customHeight="1" x14ac:dyDescent="0.25">
      <c r="A201" s="204"/>
      <c r="B201" s="1432" t="s">
        <v>836</v>
      </c>
      <c r="C201" s="1982">
        <v>10</v>
      </c>
      <c r="D201" s="1437">
        <v>0.2</v>
      </c>
      <c r="E201" s="1455" t="str">
        <f t="shared" si="158"/>
        <v/>
      </c>
      <c r="F201" s="1351"/>
      <c r="G201" s="1351"/>
      <c r="H201" s="1351"/>
      <c r="I201" s="1374" t="str">
        <f t="shared" ref="I201:I203" si="183">IF(F201&lt;=E201, "Pass", "Fail")</f>
        <v>Pass</v>
      </c>
      <c r="J201" s="1374" t="str">
        <f t="shared" ref="J201:L201" si="184">IF(F201&gt;=F179, "Pass", "Fail")</f>
        <v>Pass</v>
      </c>
      <c r="K201" s="1374" t="str">
        <f t="shared" si="184"/>
        <v>Pass</v>
      </c>
      <c r="L201" s="1250" t="str">
        <f t="shared" si="184"/>
        <v>Pass</v>
      </c>
      <c r="M201" s="304"/>
    </row>
    <row r="202" spans="1:13" s="409" customFormat="1" ht="15" customHeight="1" x14ac:dyDescent="0.25">
      <c r="A202" s="204"/>
      <c r="B202" s="1432" t="s">
        <v>835</v>
      </c>
      <c r="C202" s="1982">
        <v>10</v>
      </c>
      <c r="D202" s="1437">
        <v>0.2</v>
      </c>
      <c r="E202" s="1455" t="str">
        <f t="shared" si="158"/>
        <v/>
      </c>
      <c r="F202" s="1351"/>
      <c r="G202" s="1351"/>
      <c r="H202" s="1351"/>
      <c r="I202" s="1374" t="str">
        <f t="shared" si="183"/>
        <v>Pass</v>
      </c>
      <c r="J202" s="1374" t="str">
        <f t="shared" ref="J202:L202" si="185">IF(F202&gt;=F180, "Pass", "Fail")</f>
        <v>Pass</v>
      </c>
      <c r="K202" s="1374" t="str">
        <f t="shared" si="185"/>
        <v>Pass</v>
      </c>
      <c r="L202" s="1250" t="str">
        <f t="shared" si="185"/>
        <v>Pass</v>
      </c>
      <c r="M202" s="304"/>
    </row>
    <row r="203" spans="1:13" s="409" customFormat="1" ht="15" customHeight="1" x14ac:dyDescent="0.25">
      <c r="A203" s="204"/>
      <c r="B203" s="1434" t="s">
        <v>834</v>
      </c>
      <c r="C203" s="1983">
        <v>10</v>
      </c>
      <c r="D203" s="1438">
        <v>0.25</v>
      </c>
      <c r="E203" s="1456" t="str">
        <f t="shared" si="158"/>
        <v/>
      </c>
      <c r="F203" s="1312"/>
      <c r="G203" s="1312"/>
      <c r="H203" s="1312"/>
      <c r="I203" s="1377" t="str">
        <f t="shared" si="183"/>
        <v>Pass</v>
      </c>
      <c r="J203" s="1377" t="str">
        <f t="shared" ref="J203:L203" si="186">IF(F203&gt;=F181, "Pass", "Fail")</f>
        <v>Pass</v>
      </c>
      <c r="K203" s="1377" t="str">
        <f t="shared" si="186"/>
        <v>Pass</v>
      </c>
      <c r="L203" s="1387" t="str">
        <f t="shared" si="186"/>
        <v>Pass</v>
      </c>
      <c r="M203" s="304"/>
    </row>
    <row r="204" spans="1:13" s="409" customFormat="1" ht="45" customHeight="1" x14ac:dyDescent="0.25">
      <c r="A204" s="612" t="s">
        <v>953</v>
      </c>
      <c r="B204" s="1429"/>
      <c r="C204" s="1429"/>
      <c r="D204" s="1429"/>
      <c r="E204" s="1429"/>
      <c r="F204" s="1429"/>
      <c r="G204" s="1429"/>
      <c r="H204" s="1429"/>
      <c r="I204" s="1429"/>
      <c r="J204" s="1429"/>
      <c r="K204" s="1429"/>
      <c r="M204" s="304"/>
    </row>
    <row r="205" spans="1:13" s="409" customFormat="1" ht="45" customHeight="1" x14ac:dyDescent="0.25">
      <c r="A205" s="204"/>
      <c r="B205" s="2302"/>
      <c r="C205" s="2276" t="s">
        <v>886</v>
      </c>
      <c r="D205" s="2277"/>
      <c r="E205" s="2138" t="s">
        <v>1209</v>
      </c>
      <c r="F205" s="2138" t="s">
        <v>1289</v>
      </c>
      <c r="G205" s="2138" t="s">
        <v>27</v>
      </c>
      <c r="H205" s="2138" t="s">
        <v>440</v>
      </c>
      <c r="I205" s="2298" t="s">
        <v>946</v>
      </c>
      <c r="J205" s="2298" t="s">
        <v>1326</v>
      </c>
      <c r="K205" s="2298" t="s">
        <v>971</v>
      </c>
      <c r="L205" s="2300" t="s">
        <v>972</v>
      </c>
      <c r="M205" s="304"/>
    </row>
    <row r="206" spans="1:13" s="409" customFormat="1" ht="60" customHeight="1" x14ac:dyDescent="0.25">
      <c r="A206" s="204"/>
      <c r="B206" s="2303"/>
      <c r="C206" s="1956" t="s">
        <v>887</v>
      </c>
      <c r="D206" s="1445" t="s">
        <v>945</v>
      </c>
      <c r="E206" s="2111"/>
      <c r="F206" s="2111"/>
      <c r="G206" s="2281"/>
      <c r="H206" s="2281"/>
      <c r="I206" s="2299"/>
      <c r="J206" s="2299"/>
      <c r="K206" s="2299"/>
      <c r="L206" s="2301"/>
      <c r="M206" s="304"/>
    </row>
    <row r="207" spans="1:13" s="409" customFormat="1" ht="15" customHeight="1" x14ac:dyDescent="0.25">
      <c r="A207" s="204"/>
      <c r="B207" s="1977" t="s">
        <v>839</v>
      </c>
      <c r="C207" s="1980"/>
      <c r="D207" s="1436"/>
      <c r="E207" s="1455" t="str">
        <f t="shared" ref="E207:E225" si="187">IF(ISNUMBER(E185),E185,"")</f>
        <v/>
      </c>
      <c r="F207" s="1279" t="str">
        <f t="shared" ref="F207" si="188">IF(AND(ISNUMBER(F208), ISNUMBER(F209), ISNUMBER(F210), ISNUMBER(F211), ISNUMBER(F212), ISNUMBER(F213)), SUM(F208:F213), "")</f>
        <v/>
      </c>
      <c r="G207" s="1279" t="str">
        <f t="shared" ref="G207" si="189">IF(AND(ISNUMBER(G208), ISNUMBER(G209), ISNUMBER(G210), ISNUMBER(G211), ISNUMBER(G212), ISNUMBER(G213)), SUM(G208:G213), "")</f>
        <v/>
      </c>
      <c r="H207" s="1279" t="str">
        <f t="shared" ref="H207" si="190">IF(AND(ISNUMBER(H208), ISNUMBER(H209), ISNUMBER(H210), ISNUMBER(H211), ISNUMBER(H212), ISNUMBER(H213)), SUM(H208:H213), "")</f>
        <v/>
      </c>
      <c r="I207" s="1211"/>
      <c r="J207" s="1417"/>
      <c r="K207" s="1417"/>
      <c r="L207" s="1443"/>
      <c r="M207" s="304"/>
    </row>
    <row r="208" spans="1:13" s="409" customFormat="1" ht="15" customHeight="1" x14ac:dyDescent="0.25">
      <c r="A208" s="204"/>
      <c r="B208" s="1432" t="s">
        <v>838</v>
      </c>
      <c r="C208" s="1982">
        <v>10</v>
      </c>
      <c r="D208" s="1437">
        <v>0.5</v>
      </c>
      <c r="E208" s="1455" t="str">
        <f t="shared" si="187"/>
        <v/>
      </c>
      <c r="F208" s="1351"/>
      <c r="G208" s="1351"/>
      <c r="H208" s="1351"/>
      <c r="I208" s="1374" t="str">
        <f t="shared" ref="I208" si="191">IF(F208&lt;=E208, "Pass", "Fail")</f>
        <v>Pass</v>
      </c>
      <c r="J208" s="1374" t="str">
        <f t="shared" ref="J208:L209" si="192">IF(F208&gt;=F186, "Pass", "Fail")</f>
        <v>Pass</v>
      </c>
      <c r="K208" s="1374" t="str">
        <f t="shared" si="192"/>
        <v>Pass</v>
      </c>
      <c r="L208" s="1250" t="str">
        <f t="shared" si="192"/>
        <v>Pass</v>
      </c>
      <c r="M208" s="304"/>
    </row>
    <row r="209" spans="1:13" s="409" customFormat="1" ht="15" customHeight="1" x14ac:dyDescent="0.25">
      <c r="A209" s="204"/>
      <c r="B209" s="1821" t="s">
        <v>1213</v>
      </c>
      <c r="C209" s="1979">
        <v>10</v>
      </c>
      <c r="D209" s="1437">
        <v>0.5</v>
      </c>
      <c r="E209" s="1455" t="str">
        <f t="shared" si="187"/>
        <v/>
      </c>
      <c r="F209" s="1353"/>
      <c r="G209" s="1351"/>
      <c r="H209" s="1349"/>
      <c r="I209" s="1374" t="str">
        <f>IF(F209&lt;=E209, "Pass", "Fail")</f>
        <v>Pass</v>
      </c>
      <c r="J209" s="1374" t="str">
        <f t="shared" si="192"/>
        <v>Pass</v>
      </c>
      <c r="K209" s="1374" t="str">
        <f t="shared" si="192"/>
        <v>Pass</v>
      </c>
      <c r="L209" s="1250" t="str">
        <f t="shared" si="192"/>
        <v>Pass</v>
      </c>
      <c r="M209" s="304"/>
    </row>
    <row r="210" spans="1:13" s="409" customFormat="1" ht="15" customHeight="1" x14ac:dyDescent="0.25">
      <c r="A210" s="204"/>
      <c r="B210" s="1432" t="s">
        <v>837</v>
      </c>
      <c r="C210" s="1982">
        <v>10</v>
      </c>
      <c r="D210" s="1437">
        <v>0</v>
      </c>
      <c r="E210" s="1455" t="str">
        <f t="shared" si="187"/>
        <v/>
      </c>
      <c r="F210" s="1279" t="str">
        <f t="shared" ref="F210:H213" si="193">IF(ISNUMBER(F188),F188,"")</f>
        <v/>
      </c>
      <c r="G210" s="1279" t="str">
        <f t="shared" si="193"/>
        <v/>
      </c>
      <c r="H210" s="1279" t="str">
        <f t="shared" si="193"/>
        <v/>
      </c>
      <c r="I210" s="1211"/>
      <c r="J210" s="1211"/>
      <c r="K210" s="1211"/>
      <c r="L210" s="38"/>
      <c r="M210" s="304"/>
    </row>
    <row r="211" spans="1:13" s="409" customFormat="1" ht="15" customHeight="1" x14ac:dyDescent="0.25">
      <c r="A211" s="204"/>
      <c r="B211" s="1432" t="s">
        <v>836</v>
      </c>
      <c r="C211" s="1982">
        <v>10</v>
      </c>
      <c r="D211" s="1437">
        <v>0.2</v>
      </c>
      <c r="E211" s="1455" t="str">
        <f t="shared" si="187"/>
        <v/>
      </c>
      <c r="F211" s="1279" t="str">
        <f t="shared" si="193"/>
        <v/>
      </c>
      <c r="G211" s="1279" t="str">
        <f t="shared" si="193"/>
        <v/>
      </c>
      <c r="H211" s="1279" t="str">
        <f t="shared" si="193"/>
        <v/>
      </c>
      <c r="I211" s="1211"/>
      <c r="J211" s="1211"/>
      <c r="K211" s="1211"/>
      <c r="L211" s="38"/>
      <c r="M211" s="304"/>
    </row>
    <row r="212" spans="1:13" s="409" customFormat="1" ht="15" customHeight="1" x14ac:dyDescent="0.25">
      <c r="A212" s="204"/>
      <c r="B212" s="1821" t="s">
        <v>897</v>
      </c>
      <c r="C212" s="1982">
        <v>10</v>
      </c>
      <c r="D212" s="1437">
        <v>0.2</v>
      </c>
      <c r="E212" s="1455" t="str">
        <f t="shared" si="187"/>
        <v/>
      </c>
      <c r="F212" s="1279" t="str">
        <f t="shared" si="193"/>
        <v/>
      </c>
      <c r="G212" s="1279" t="str">
        <f t="shared" si="193"/>
        <v/>
      </c>
      <c r="H212" s="1279" t="str">
        <f t="shared" si="193"/>
        <v/>
      </c>
      <c r="I212" s="1211"/>
      <c r="J212" s="1211"/>
      <c r="K212" s="1211"/>
      <c r="L212" s="38"/>
      <c r="M212" s="304"/>
    </row>
    <row r="213" spans="1:13" s="409" customFormat="1" ht="15" customHeight="1" x14ac:dyDescent="0.25">
      <c r="A213" s="204"/>
      <c r="B213" s="1432" t="s">
        <v>834</v>
      </c>
      <c r="C213" s="1982">
        <v>10</v>
      </c>
      <c r="D213" s="1437">
        <v>0.25</v>
      </c>
      <c r="E213" s="1455" t="str">
        <f t="shared" si="187"/>
        <v/>
      </c>
      <c r="F213" s="1279" t="str">
        <f t="shared" si="193"/>
        <v/>
      </c>
      <c r="G213" s="1279" t="str">
        <f t="shared" si="193"/>
        <v/>
      </c>
      <c r="H213" s="1279" t="str">
        <f t="shared" si="193"/>
        <v/>
      </c>
      <c r="I213" s="1211"/>
      <c r="J213" s="1211"/>
      <c r="K213" s="1211"/>
      <c r="L213" s="38"/>
      <c r="M213" s="304"/>
    </row>
    <row r="214" spans="1:13" s="409" customFormat="1" ht="15" customHeight="1" x14ac:dyDescent="0.25">
      <c r="A214" s="204"/>
      <c r="B214" s="1433" t="s">
        <v>842</v>
      </c>
      <c r="C214" s="1980"/>
      <c r="D214" s="1431"/>
      <c r="E214" s="1455" t="str">
        <f t="shared" si="187"/>
        <v/>
      </c>
      <c r="F214" s="1279" t="str">
        <f>IF(ISNUMBER(F215),F215,"")</f>
        <v/>
      </c>
      <c r="G214" s="1279" t="str">
        <f t="shared" ref="G214" si="194">IF(ISNUMBER(G215),G215,"")</f>
        <v/>
      </c>
      <c r="H214" s="1279" t="str">
        <f>IF(ISNUMBER(H215),H215,"")</f>
        <v/>
      </c>
      <c r="I214" s="1211"/>
      <c r="J214" s="1254"/>
      <c r="K214" s="1254"/>
      <c r="L214" s="1255"/>
      <c r="M214" s="304"/>
    </row>
    <row r="215" spans="1:13" s="409" customFormat="1" ht="15" customHeight="1" x14ac:dyDescent="0.25">
      <c r="A215" s="204"/>
      <c r="B215" s="1432" t="s">
        <v>840</v>
      </c>
      <c r="C215" s="1982">
        <v>10</v>
      </c>
      <c r="D215" s="1437">
        <v>0.3</v>
      </c>
      <c r="E215" s="1455" t="str">
        <f t="shared" si="187"/>
        <v/>
      </c>
      <c r="F215" s="1351"/>
      <c r="G215" s="1351"/>
      <c r="H215" s="1351"/>
      <c r="I215" s="1374" t="str">
        <f t="shared" ref="I215" si="195">IF(F215&lt;=E215, "Pass", "Fail")</f>
        <v>Pass</v>
      </c>
      <c r="J215" s="1374" t="str">
        <f>IF(F215&gt;=F193, "Pass", "Fail")</f>
        <v>Pass</v>
      </c>
      <c r="K215" s="1374" t="str">
        <f>IF(G215&gt;=G193, "Pass", "Fail")</f>
        <v>Pass</v>
      </c>
      <c r="L215" s="1250" t="str">
        <f>IF(H215&gt;=H193, "Pass", "Fail")</f>
        <v>Pass</v>
      </c>
      <c r="M215" s="304"/>
    </row>
    <row r="216" spans="1:13" s="409" customFormat="1" ht="15" customHeight="1" x14ac:dyDescent="0.25">
      <c r="A216" s="204"/>
      <c r="B216" s="1433" t="s">
        <v>843</v>
      </c>
      <c r="C216" s="1980"/>
      <c r="D216" s="1431"/>
      <c r="E216" s="1455" t="str">
        <f t="shared" si="187"/>
        <v/>
      </c>
      <c r="F216" s="1279" t="str">
        <f>IF(AND(ISNUMBER(F217), ISNUMBER(F218)), SUM(F217:F218), "")</f>
        <v/>
      </c>
      <c r="G216" s="1279" t="str">
        <f t="shared" ref="G216" si="196">IF(AND(ISNUMBER(G217), ISNUMBER(G218)), SUM(G217:G218), "")</f>
        <v/>
      </c>
      <c r="H216" s="1279" t="str">
        <f t="shared" ref="H216" si="197">IF(AND(ISNUMBER(H217), ISNUMBER(H218)), SUM(H217:H218), "")</f>
        <v/>
      </c>
      <c r="I216" s="1211"/>
      <c r="J216" s="1430"/>
      <c r="K216" s="1430"/>
      <c r="L216" s="1444"/>
      <c r="M216" s="304"/>
    </row>
    <row r="217" spans="1:13" s="409" customFormat="1" ht="15" customHeight="1" x14ac:dyDescent="0.25">
      <c r="A217" s="204"/>
      <c r="B217" s="1432" t="s">
        <v>844</v>
      </c>
      <c r="C217" s="1982">
        <v>10</v>
      </c>
      <c r="D217" s="1437">
        <v>0.7</v>
      </c>
      <c r="E217" s="1455" t="str">
        <f t="shared" si="187"/>
        <v/>
      </c>
      <c r="F217" s="1351"/>
      <c r="G217" s="1351"/>
      <c r="H217" s="1351"/>
      <c r="I217" s="1374" t="str">
        <f t="shared" ref="I217:I218" si="198">IF(F217&lt;=E217, "Pass", "Fail")</f>
        <v>Pass</v>
      </c>
      <c r="J217" s="1374" t="str">
        <f t="shared" ref="J217:L218" si="199">IF(F217&gt;=F195, "Pass", "Fail")</f>
        <v>Pass</v>
      </c>
      <c r="K217" s="1374" t="str">
        <f t="shared" si="199"/>
        <v>Pass</v>
      </c>
      <c r="L217" s="1250" t="str">
        <f t="shared" si="199"/>
        <v>Pass</v>
      </c>
      <c r="M217" s="304"/>
    </row>
    <row r="218" spans="1:13" s="409" customFormat="1" ht="15" customHeight="1" x14ac:dyDescent="0.25">
      <c r="A218" s="204"/>
      <c r="B218" s="1432" t="s">
        <v>845</v>
      </c>
      <c r="C218" s="1982">
        <v>50</v>
      </c>
      <c r="D218" s="1437">
        <v>0.7</v>
      </c>
      <c r="E218" s="1455" t="str">
        <f t="shared" si="187"/>
        <v/>
      </c>
      <c r="F218" s="1351"/>
      <c r="G218" s="1351"/>
      <c r="H218" s="1351"/>
      <c r="I218" s="1374" t="str">
        <f t="shared" si="198"/>
        <v>Pass</v>
      </c>
      <c r="J218" s="1374" t="str">
        <f t="shared" si="199"/>
        <v>Pass</v>
      </c>
      <c r="K218" s="1374" t="str">
        <f t="shared" si="199"/>
        <v>Pass</v>
      </c>
      <c r="L218" s="1250" t="str">
        <f t="shared" si="199"/>
        <v>Pass</v>
      </c>
      <c r="M218" s="304"/>
    </row>
    <row r="219" spans="1:13" s="409" customFormat="1" ht="15" customHeight="1" x14ac:dyDescent="0.25">
      <c r="A219" s="204"/>
      <c r="B219" s="1433" t="s">
        <v>841</v>
      </c>
      <c r="C219" s="1980"/>
      <c r="D219" s="1431"/>
      <c r="E219" s="1455" t="str">
        <f t="shared" si="187"/>
        <v/>
      </c>
      <c r="F219" s="1279" t="str">
        <f t="shared" ref="F219" si="200">IF(AND(ISNUMBER(F220), ISNUMBER(F221), ISNUMBER(F222), ISNUMBER(F223), ISNUMBER(F224), ISNUMBER(F225)), SUM(F220:F225), "")</f>
        <v/>
      </c>
      <c r="G219" s="1279" t="str">
        <f t="shared" ref="G219" si="201">IF(AND(ISNUMBER(G220), ISNUMBER(G221), ISNUMBER(G222), ISNUMBER(G223), ISNUMBER(G224), ISNUMBER(G225)), SUM(G220:G225), "")</f>
        <v/>
      </c>
      <c r="H219" s="1279" t="str">
        <f t="shared" ref="H219" si="202">IF(AND(ISNUMBER(H220), ISNUMBER(H221), ISNUMBER(H222), ISNUMBER(H223), ISNUMBER(H224), ISNUMBER(H225)), SUM(H220:H225), "")</f>
        <v/>
      </c>
      <c r="I219" s="1211"/>
      <c r="J219" s="1254"/>
      <c r="K219" s="1254"/>
      <c r="L219" s="1255"/>
      <c r="M219" s="304"/>
    </row>
    <row r="220" spans="1:13" s="409" customFormat="1" ht="15" customHeight="1" x14ac:dyDescent="0.25">
      <c r="A220" s="204"/>
      <c r="B220" s="1432" t="s">
        <v>838</v>
      </c>
      <c r="C220" s="1982">
        <v>10</v>
      </c>
      <c r="D220" s="1437">
        <v>0.5</v>
      </c>
      <c r="E220" s="1455" t="str">
        <f t="shared" si="187"/>
        <v/>
      </c>
      <c r="F220" s="1351"/>
      <c r="G220" s="1351"/>
      <c r="H220" s="1351"/>
      <c r="I220" s="1374" t="str">
        <f t="shared" ref="I220" si="203">IF(F220&lt;=E220, "Pass", "Fail")</f>
        <v>Pass</v>
      </c>
      <c r="J220" s="1374" t="str">
        <f t="shared" ref="J220:L221" si="204">IF(F220&gt;=F198, "Pass", "Fail")</f>
        <v>Pass</v>
      </c>
      <c r="K220" s="1374" t="str">
        <f t="shared" si="204"/>
        <v>Pass</v>
      </c>
      <c r="L220" s="1250" t="str">
        <f t="shared" si="204"/>
        <v>Pass</v>
      </c>
      <c r="M220" s="304"/>
    </row>
    <row r="221" spans="1:13" s="409" customFormat="1" ht="15" customHeight="1" x14ac:dyDescent="0.25">
      <c r="A221" s="204"/>
      <c r="B221" s="1821" t="s">
        <v>1213</v>
      </c>
      <c r="C221" s="1979">
        <v>10</v>
      </c>
      <c r="D221" s="1437">
        <v>0.5</v>
      </c>
      <c r="E221" s="1455" t="str">
        <f t="shared" si="187"/>
        <v/>
      </c>
      <c r="F221" s="1353"/>
      <c r="G221" s="1351"/>
      <c r="H221" s="1349"/>
      <c r="I221" s="1374" t="str">
        <f>IF(F221&lt;=E221, "Pass", "Fail")</f>
        <v>Pass</v>
      </c>
      <c r="J221" s="1374" t="str">
        <f t="shared" si="204"/>
        <v>Pass</v>
      </c>
      <c r="K221" s="1374" t="str">
        <f t="shared" si="204"/>
        <v>Pass</v>
      </c>
      <c r="L221" s="1250" t="str">
        <f t="shared" si="204"/>
        <v>Pass</v>
      </c>
      <c r="M221" s="304"/>
    </row>
    <row r="222" spans="1:13" s="409" customFormat="1" ht="15" customHeight="1" x14ac:dyDescent="0.25">
      <c r="A222" s="204"/>
      <c r="B222" s="1432" t="s">
        <v>837</v>
      </c>
      <c r="C222" s="1982">
        <v>10</v>
      </c>
      <c r="D222" s="1437">
        <v>0</v>
      </c>
      <c r="E222" s="1455" t="str">
        <f t="shared" si="187"/>
        <v/>
      </c>
      <c r="F222" s="1279" t="str">
        <f t="shared" ref="F222:H225" si="205">IF(ISNUMBER(F200),F200,"")</f>
        <v/>
      </c>
      <c r="G222" s="1279" t="str">
        <f t="shared" si="205"/>
        <v/>
      </c>
      <c r="H222" s="1279" t="str">
        <f t="shared" si="205"/>
        <v/>
      </c>
      <c r="I222" s="1211"/>
      <c r="J222" s="1211"/>
      <c r="K222" s="1211"/>
      <c r="L222" s="38"/>
      <c r="M222" s="304"/>
    </row>
    <row r="223" spans="1:13" s="409" customFormat="1" ht="15" customHeight="1" x14ac:dyDescent="0.25">
      <c r="A223" s="204"/>
      <c r="B223" s="1432" t="s">
        <v>836</v>
      </c>
      <c r="C223" s="1982">
        <v>10</v>
      </c>
      <c r="D223" s="1437">
        <v>0.2</v>
      </c>
      <c r="E223" s="1455" t="str">
        <f t="shared" si="187"/>
        <v/>
      </c>
      <c r="F223" s="1279" t="str">
        <f t="shared" si="205"/>
        <v/>
      </c>
      <c r="G223" s="1279" t="str">
        <f t="shared" si="205"/>
        <v/>
      </c>
      <c r="H223" s="1279" t="str">
        <f t="shared" si="205"/>
        <v/>
      </c>
      <c r="I223" s="1211"/>
      <c r="J223" s="1211"/>
      <c r="K223" s="1211"/>
      <c r="L223" s="38"/>
      <c r="M223" s="304"/>
    </row>
    <row r="224" spans="1:13" s="409" customFormat="1" ht="15" customHeight="1" x14ac:dyDescent="0.25">
      <c r="A224" s="204"/>
      <c r="B224" s="1432" t="s">
        <v>835</v>
      </c>
      <c r="C224" s="1982">
        <v>10</v>
      </c>
      <c r="D224" s="1437">
        <v>0.2</v>
      </c>
      <c r="E224" s="1455" t="str">
        <f t="shared" si="187"/>
        <v/>
      </c>
      <c r="F224" s="1279" t="str">
        <f t="shared" si="205"/>
        <v/>
      </c>
      <c r="G224" s="1279" t="str">
        <f t="shared" si="205"/>
        <v/>
      </c>
      <c r="H224" s="1279" t="str">
        <f t="shared" si="205"/>
        <v/>
      </c>
      <c r="I224" s="1211"/>
      <c r="J224" s="1211"/>
      <c r="K224" s="1211"/>
      <c r="L224" s="38"/>
      <c r="M224" s="304"/>
    </row>
    <row r="225" spans="1:13" s="409" customFormat="1" ht="15" customHeight="1" x14ac:dyDescent="0.25">
      <c r="A225" s="204"/>
      <c r="B225" s="1434" t="s">
        <v>834</v>
      </c>
      <c r="C225" s="1983">
        <v>10</v>
      </c>
      <c r="D225" s="1438">
        <v>0.25</v>
      </c>
      <c r="E225" s="1456" t="str">
        <f t="shared" si="187"/>
        <v/>
      </c>
      <c r="F225" s="1347" t="str">
        <f t="shared" si="205"/>
        <v/>
      </c>
      <c r="G225" s="1347" t="str">
        <f t="shared" si="205"/>
        <v/>
      </c>
      <c r="H225" s="1347" t="str">
        <f t="shared" si="205"/>
        <v/>
      </c>
      <c r="I225" s="1420"/>
      <c r="J225" s="1420"/>
      <c r="K225" s="1420"/>
      <c r="L225" s="32"/>
      <c r="M225" s="304"/>
    </row>
    <row r="226" spans="1:13" s="409" customFormat="1" ht="45" customHeight="1" x14ac:dyDescent="0.25">
      <c r="A226" s="612" t="s">
        <v>954</v>
      </c>
      <c r="B226" s="1429"/>
      <c r="C226" s="1429"/>
      <c r="D226" s="1429"/>
      <c r="E226" s="1429"/>
      <c r="F226" s="1429"/>
      <c r="G226" s="1429"/>
      <c r="H226" s="1429"/>
      <c r="I226" s="1429"/>
      <c r="J226" s="1429"/>
      <c r="K226" s="1429"/>
      <c r="M226" s="304"/>
    </row>
    <row r="227" spans="1:13" s="409" customFormat="1" ht="45" customHeight="1" x14ac:dyDescent="0.25">
      <c r="A227" s="204"/>
      <c r="B227" s="2302"/>
      <c r="C227" s="2276" t="s">
        <v>886</v>
      </c>
      <c r="D227" s="2277"/>
      <c r="E227" s="2138" t="s">
        <v>1209</v>
      </c>
      <c r="F227" s="2138" t="s">
        <v>1289</v>
      </c>
      <c r="G227" s="2138" t="s">
        <v>27</v>
      </c>
      <c r="H227" s="2138" t="s">
        <v>440</v>
      </c>
      <c r="I227" s="2298" t="s">
        <v>946</v>
      </c>
      <c r="J227" s="2298" t="s">
        <v>1325</v>
      </c>
      <c r="K227" s="2298" t="s">
        <v>973</v>
      </c>
      <c r="L227" s="2300" t="s">
        <v>974</v>
      </c>
      <c r="M227" s="304"/>
    </row>
    <row r="228" spans="1:13" s="409" customFormat="1" ht="60" customHeight="1" x14ac:dyDescent="0.25">
      <c r="A228" s="204"/>
      <c r="B228" s="2303"/>
      <c r="C228" s="1956" t="s">
        <v>887</v>
      </c>
      <c r="D228" s="1445" t="s">
        <v>945</v>
      </c>
      <c r="E228" s="2111"/>
      <c r="F228" s="2111"/>
      <c r="G228" s="2281"/>
      <c r="H228" s="2281"/>
      <c r="I228" s="2299"/>
      <c r="J228" s="2299"/>
      <c r="K228" s="2299"/>
      <c r="L228" s="2301"/>
      <c r="M228" s="304"/>
    </row>
    <row r="229" spans="1:13" s="409" customFormat="1" ht="15" customHeight="1" x14ac:dyDescent="0.25">
      <c r="A229" s="204"/>
      <c r="B229" s="1977" t="s">
        <v>839</v>
      </c>
      <c r="C229" s="1980"/>
      <c r="D229" s="1436"/>
      <c r="E229" s="1455" t="str">
        <f t="shared" ref="E229:E247" si="206">IF(ISNUMBER(E207),E207,"")</f>
        <v/>
      </c>
      <c r="F229" s="1279" t="str">
        <f t="shared" ref="F229" si="207">IF(AND(ISNUMBER(F230), ISNUMBER(F231), ISNUMBER(F232), ISNUMBER(F233), ISNUMBER(F234), ISNUMBER(F235)), SUM(F230:F235), "")</f>
        <v/>
      </c>
      <c r="G229" s="1279" t="str">
        <f t="shared" ref="G229" si="208">IF(AND(ISNUMBER(G230), ISNUMBER(G231), ISNUMBER(G232), ISNUMBER(G233), ISNUMBER(G234), ISNUMBER(G235)), SUM(G230:G235), "")</f>
        <v/>
      </c>
      <c r="H229" s="1279" t="str">
        <f t="shared" ref="H229" si="209">IF(AND(ISNUMBER(H230), ISNUMBER(H231), ISNUMBER(H232), ISNUMBER(H233), ISNUMBER(H234), ISNUMBER(H235)), SUM(H230:H235), "")</f>
        <v/>
      </c>
      <c r="I229" s="1211"/>
      <c r="J229" s="1417"/>
      <c r="K229" s="1417"/>
      <c r="L229" s="1443"/>
      <c r="M229" s="304"/>
    </row>
    <row r="230" spans="1:13" s="409" customFormat="1" ht="15" customHeight="1" x14ac:dyDescent="0.25">
      <c r="A230" s="204"/>
      <c r="B230" s="1432" t="s">
        <v>838</v>
      </c>
      <c r="C230" s="1982">
        <v>10</v>
      </c>
      <c r="D230" s="1437">
        <v>0.15</v>
      </c>
      <c r="E230" s="1455" t="str">
        <f t="shared" si="206"/>
        <v/>
      </c>
      <c r="F230" s="1279" t="str">
        <f t="shared" ref="F230:H231" si="210">IF(ISNUMBER(F164),F164,"")</f>
        <v/>
      </c>
      <c r="G230" s="1279" t="str">
        <f t="shared" si="210"/>
        <v/>
      </c>
      <c r="H230" s="1279" t="str">
        <f t="shared" si="210"/>
        <v/>
      </c>
      <c r="I230" s="1211"/>
      <c r="J230" s="1211"/>
      <c r="K230" s="1211"/>
      <c r="L230" s="38"/>
      <c r="M230" s="304"/>
    </row>
    <row r="231" spans="1:13" s="409" customFormat="1" ht="15" customHeight="1" x14ac:dyDescent="0.25">
      <c r="A231" s="204"/>
      <c r="B231" s="1821" t="s">
        <v>1213</v>
      </c>
      <c r="C231" s="1979">
        <v>10</v>
      </c>
      <c r="D231" s="1437">
        <v>0.15</v>
      </c>
      <c r="E231" s="1455" t="str">
        <f t="shared" si="206"/>
        <v/>
      </c>
      <c r="F231" s="1279" t="str">
        <f t="shared" si="210"/>
        <v/>
      </c>
      <c r="G231" s="1279" t="str">
        <f t="shared" si="210"/>
        <v/>
      </c>
      <c r="H231" s="1279" t="str">
        <f t="shared" si="210"/>
        <v/>
      </c>
      <c r="I231" s="1211"/>
      <c r="J231" s="1211"/>
      <c r="K231" s="1211"/>
      <c r="L231" s="38"/>
      <c r="M231" s="304"/>
    </row>
    <row r="232" spans="1:13" s="409" customFormat="1" ht="15" customHeight="1" x14ac:dyDescent="0.25">
      <c r="A232" s="204"/>
      <c r="B232" s="1432" t="s">
        <v>837</v>
      </c>
      <c r="C232" s="1982">
        <v>10</v>
      </c>
      <c r="D232" s="1437">
        <v>0</v>
      </c>
      <c r="E232" s="1455" t="str">
        <f t="shared" si="206"/>
        <v/>
      </c>
      <c r="F232" s="1279" t="str">
        <f t="shared" ref="F232:H235" si="211">IF(ISNUMBER(F166),F166,"")</f>
        <v/>
      </c>
      <c r="G232" s="1279" t="str">
        <f t="shared" si="211"/>
        <v/>
      </c>
      <c r="H232" s="1279" t="str">
        <f t="shared" si="211"/>
        <v/>
      </c>
      <c r="I232" s="1211"/>
      <c r="J232" s="1211"/>
      <c r="K232" s="1211"/>
      <c r="L232" s="38"/>
      <c r="M232" s="304"/>
    </row>
    <row r="233" spans="1:13" s="409" customFormat="1" ht="15" customHeight="1" x14ac:dyDescent="0.25">
      <c r="A233" s="204"/>
      <c r="B233" s="1432" t="s">
        <v>836</v>
      </c>
      <c r="C233" s="1982">
        <v>10</v>
      </c>
      <c r="D233" s="1437">
        <v>0.1</v>
      </c>
      <c r="E233" s="1455" t="str">
        <f t="shared" si="206"/>
        <v/>
      </c>
      <c r="F233" s="1279" t="str">
        <f t="shared" si="211"/>
        <v/>
      </c>
      <c r="G233" s="1279" t="str">
        <f t="shared" si="211"/>
        <v/>
      </c>
      <c r="H233" s="1279" t="str">
        <f t="shared" si="211"/>
        <v/>
      </c>
      <c r="I233" s="1211"/>
      <c r="J233" s="1211"/>
      <c r="K233" s="1211"/>
      <c r="L233" s="38"/>
      <c r="M233" s="304"/>
    </row>
    <row r="234" spans="1:13" s="409" customFormat="1" ht="15" customHeight="1" x14ac:dyDescent="0.25">
      <c r="A234" s="204"/>
      <c r="B234" s="1821" t="s">
        <v>897</v>
      </c>
      <c r="C234" s="1982">
        <v>10</v>
      </c>
      <c r="D234" s="1437">
        <v>0.1</v>
      </c>
      <c r="E234" s="1455" t="str">
        <f t="shared" si="206"/>
        <v/>
      </c>
      <c r="F234" s="1279" t="str">
        <f t="shared" si="211"/>
        <v/>
      </c>
      <c r="G234" s="1279" t="str">
        <f t="shared" si="211"/>
        <v/>
      </c>
      <c r="H234" s="1279" t="str">
        <f t="shared" si="211"/>
        <v/>
      </c>
      <c r="I234" s="1211"/>
      <c r="J234" s="1211"/>
      <c r="K234" s="1211"/>
      <c r="L234" s="38"/>
      <c r="M234" s="304"/>
    </row>
    <row r="235" spans="1:13" s="409" customFormat="1" ht="15" customHeight="1" x14ac:dyDescent="0.25">
      <c r="A235" s="204"/>
      <c r="B235" s="1432" t="s">
        <v>834</v>
      </c>
      <c r="C235" s="1982">
        <v>10</v>
      </c>
      <c r="D235" s="1437">
        <v>0.15</v>
      </c>
      <c r="E235" s="1455" t="str">
        <f t="shared" si="206"/>
        <v/>
      </c>
      <c r="F235" s="1279" t="str">
        <f t="shared" si="211"/>
        <v/>
      </c>
      <c r="G235" s="1279" t="str">
        <f t="shared" si="211"/>
        <v/>
      </c>
      <c r="H235" s="1279" t="str">
        <f t="shared" si="211"/>
        <v/>
      </c>
      <c r="I235" s="1211"/>
      <c r="J235" s="1211"/>
      <c r="K235" s="1211"/>
      <c r="L235" s="38"/>
      <c r="M235" s="304"/>
    </row>
    <row r="236" spans="1:13" s="409" customFormat="1" ht="15" customHeight="1" x14ac:dyDescent="0.25">
      <c r="A236" s="204"/>
      <c r="B236" s="1433" t="s">
        <v>842</v>
      </c>
      <c r="C236" s="1980"/>
      <c r="D236" s="1431"/>
      <c r="E236" s="1455" t="str">
        <f t="shared" si="206"/>
        <v/>
      </c>
      <c r="F236" s="1279" t="str">
        <f>IF(ISNUMBER(F237),F237,"")</f>
        <v/>
      </c>
      <c r="G236" s="1279" t="str">
        <f t="shared" ref="G236" si="212">IF(ISNUMBER(G237),G237,"")</f>
        <v/>
      </c>
      <c r="H236" s="1279" t="str">
        <f>IF(ISNUMBER(H237),H237,"")</f>
        <v/>
      </c>
      <c r="I236" s="1211"/>
      <c r="J236" s="1254"/>
      <c r="K236" s="1254"/>
      <c r="L236" s="1255"/>
      <c r="M236" s="304"/>
    </row>
    <row r="237" spans="1:13" s="409" customFormat="1" ht="15" customHeight="1" x14ac:dyDescent="0.25">
      <c r="A237" s="204"/>
      <c r="B237" s="1432" t="s">
        <v>840</v>
      </c>
      <c r="C237" s="1982">
        <v>40</v>
      </c>
      <c r="D237" s="1437">
        <v>0.1</v>
      </c>
      <c r="E237" s="1455" t="str">
        <f t="shared" si="206"/>
        <v/>
      </c>
      <c r="F237" s="1279" t="str">
        <f>IF(ISNUMBER(F83),F83,"")</f>
        <v/>
      </c>
      <c r="G237" s="1279" t="str">
        <f>IF(ISNUMBER(G83),G83,"")</f>
        <v/>
      </c>
      <c r="H237" s="1279" t="str">
        <f>IF(ISNUMBER(H83),H83,"")</f>
        <v/>
      </c>
      <c r="I237" s="1211"/>
      <c r="J237" s="1211"/>
      <c r="K237" s="1211"/>
      <c r="L237" s="38"/>
      <c r="M237" s="304"/>
    </row>
    <row r="238" spans="1:13" s="409" customFormat="1" ht="15" customHeight="1" x14ac:dyDescent="0.25">
      <c r="A238" s="204"/>
      <c r="B238" s="1433" t="s">
        <v>843</v>
      </c>
      <c r="C238" s="1980"/>
      <c r="D238" s="1431"/>
      <c r="E238" s="1455" t="str">
        <f t="shared" si="206"/>
        <v/>
      </c>
      <c r="F238" s="1279" t="str">
        <f>IF(AND(ISNUMBER(F239), ISNUMBER(F240)), SUM(F239:F240), "")</f>
        <v/>
      </c>
      <c r="G238" s="1279" t="str">
        <f t="shared" ref="G238" si="213">IF(AND(ISNUMBER(G239), ISNUMBER(G240)), SUM(G239:G240), "")</f>
        <v/>
      </c>
      <c r="H238" s="1279" t="str">
        <f t="shared" ref="H238" si="214">IF(AND(ISNUMBER(H239), ISNUMBER(H240)), SUM(H239:H240), "")</f>
        <v/>
      </c>
      <c r="I238" s="1211"/>
      <c r="J238" s="1430"/>
      <c r="K238" s="1430"/>
      <c r="L238" s="1444"/>
      <c r="M238" s="304"/>
    </row>
    <row r="239" spans="1:13" s="409" customFormat="1" ht="15" customHeight="1" x14ac:dyDescent="0.25">
      <c r="A239" s="204"/>
      <c r="B239" s="1432" t="s">
        <v>844</v>
      </c>
      <c r="C239" s="1982">
        <v>20</v>
      </c>
      <c r="D239" s="1437">
        <v>0.4</v>
      </c>
      <c r="E239" s="1455" t="str">
        <f t="shared" si="206"/>
        <v/>
      </c>
      <c r="F239" s="1353"/>
      <c r="G239" s="1353"/>
      <c r="H239" s="1353"/>
      <c r="I239" s="1374" t="str">
        <f t="shared" ref="I239:I240" si="215">IF(F239&lt;=E239, "Pass", "Fail")</f>
        <v>Pass</v>
      </c>
      <c r="J239" s="1374" t="str">
        <f>IF(F239&gt;=F173, "Pass", "Fail")</f>
        <v>Pass</v>
      </c>
      <c r="K239" s="1374" t="str">
        <f t="shared" ref="K239:L239" si="216">IF(G239&gt;=G173, "Pass", "Fail")</f>
        <v>Pass</v>
      </c>
      <c r="L239" s="1250" t="str">
        <f t="shared" si="216"/>
        <v>Pass</v>
      </c>
      <c r="M239" s="304"/>
    </row>
    <row r="240" spans="1:13" s="409" customFormat="1" ht="15" customHeight="1" x14ac:dyDescent="0.25">
      <c r="A240" s="204"/>
      <c r="B240" s="1432" t="s">
        <v>845</v>
      </c>
      <c r="C240" s="1982">
        <v>70</v>
      </c>
      <c r="D240" s="1437">
        <v>0.4</v>
      </c>
      <c r="E240" s="1455" t="str">
        <f t="shared" si="206"/>
        <v/>
      </c>
      <c r="F240" s="1351"/>
      <c r="G240" s="1351"/>
      <c r="H240" s="1351"/>
      <c r="I240" s="1374" t="str">
        <f t="shared" si="215"/>
        <v>Pass</v>
      </c>
      <c r="J240" s="1374" t="str">
        <f>IF(F240&gt;=F174, "Pass", "Fail")</f>
        <v>Pass</v>
      </c>
      <c r="K240" s="1374" t="str">
        <f t="shared" ref="K240" si="217">IF(G240&gt;=G174, "Pass", "Fail")</f>
        <v>Pass</v>
      </c>
      <c r="L240" s="1250" t="str">
        <f t="shared" ref="L240" si="218">IF(H240&gt;=H174, "Pass", "Fail")</f>
        <v>Pass</v>
      </c>
      <c r="M240" s="304"/>
    </row>
    <row r="241" spans="1:13" s="409" customFormat="1" ht="15" customHeight="1" x14ac:dyDescent="0.25">
      <c r="A241" s="204"/>
      <c r="B241" s="1433" t="s">
        <v>841</v>
      </c>
      <c r="C241" s="1980"/>
      <c r="D241" s="1431"/>
      <c r="E241" s="1455" t="str">
        <f t="shared" si="206"/>
        <v/>
      </c>
      <c r="F241" s="1279" t="str">
        <f t="shared" ref="F241" si="219">IF(AND(ISNUMBER(F242), ISNUMBER(F243), ISNUMBER(F244), ISNUMBER(F245), ISNUMBER(F246), ISNUMBER(F247)), SUM(F242:F247), "")</f>
        <v/>
      </c>
      <c r="G241" s="1279" t="str">
        <f t="shared" ref="G241" si="220">IF(AND(ISNUMBER(G242), ISNUMBER(G243), ISNUMBER(G244), ISNUMBER(G245), ISNUMBER(G246), ISNUMBER(G247)), SUM(G242:G247), "")</f>
        <v/>
      </c>
      <c r="H241" s="1279" t="str">
        <f t="shared" ref="H241" si="221">IF(AND(ISNUMBER(H242), ISNUMBER(H243), ISNUMBER(H244), ISNUMBER(H245), ISNUMBER(H246), ISNUMBER(H247)), SUM(H242:H247), "")</f>
        <v/>
      </c>
      <c r="I241" s="1211"/>
      <c r="J241" s="1254"/>
      <c r="K241" s="1254"/>
      <c r="L241" s="1255"/>
      <c r="M241" s="304"/>
    </row>
    <row r="242" spans="1:13" s="409" customFormat="1" ht="15" customHeight="1" x14ac:dyDescent="0.25">
      <c r="A242" s="204"/>
      <c r="B242" s="1432" t="s">
        <v>838</v>
      </c>
      <c r="C242" s="1982">
        <v>20</v>
      </c>
      <c r="D242" s="1437">
        <v>0.2</v>
      </c>
      <c r="E242" s="1455" t="str">
        <f t="shared" si="206"/>
        <v/>
      </c>
      <c r="F242" s="1351"/>
      <c r="G242" s="1351"/>
      <c r="H242" s="1351"/>
      <c r="I242" s="1374" t="str">
        <f t="shared" ref="I242:I247" si="222">IF(F242&lt;=E242, "Pass", "Fail")</f>
        <v>Pass</v>
      </c>
      <c r="J242" s="1374" t="str">
        <f t="shared" ref="J242:L247" si="223">IF(F242&gt;=F176, "Pass", "Fail")</f>
        <v>Pass</v>
      </c>
      <c r="K242" s="1374" t="str">
        <f t="shared" si="223"/>
        <v>Pass</v>
      </c>
      <c r="L242" s="1250" t="str">
        <f t="shared" si="223"/>
        <v>Pass</v>
      </c>
      <c r="M242" s="304"/>
    </row>
    <row r="243" spans="1:13" s="409" customFormat="1" ht="15" customHeight="1" x14ac:dyDescent="0.25">
      <c r="A243" s="204"/>
      <c r="B243" s="1821" t="s">
        <v>1213</v>
      </c>
      <c r="C243" s="1979">
        <v>20</v>
      </c>
      <c r="D243" s="1437">
        <v>0.2</v>
      </c>
      <c r="E243" s="1455" t="str">
        <f t="shared" si="206"/>
        <v/>
      </c>
      <c r="F243" s="1353"/>
      <c r="G243" s="1351"/>
      <c r="H243" s="1349"/>
      <c r="I243" s="1374" t="str">
        <f>IF(F243&lt;=E243, "Pass", "Fail")</f>
        <v>Pass</v>
      </c>
      <c r="J243" s="1374" t="str">
        <f t="shared" si="223"/>
        <v>Pass</v>
      </c>
      <c r="K243" s="1374" t="str">
        <f t="shared" si="223"/>
        <v>Pass</v>
      </c>
      <c r="L243" s="1250" t="str">
        <f t="shared" si="223"/>
        <v>Pass</v>
      </c>
      <c r="M243" s="304"/>
    </row>
    <row r="244" spans="1:13" s="409" customFormat="1" ht="15" customHeight="1" x14ac:dyDescent="0.25">
      <c r="A244" s="204"/>
      <c r="B244" s="1432" t="s">
        <v>837</v>
      </c>
      <c r="C244" s="1982">
        <v>20</v>
      </c>
      <c r="D244" s="1437">
        <v>0</v>
      </c>
      <c r="E244" s="1455" t="str">
        <f t="shared" si="206"/>
        <v/>
      </c>
      <c r="F244" s="1351"/>
      <c r="G244" s="1351"/>
      <c r="H244" s="1351"/>
      <c r="I244" s="1374" t="str">
        <f t="shared" si="222"/>
        <v>Pass</v>
      </c>
      <c r="J244" s="1374" t="str">
        <f t="shared" si="223"/>
        <v>Pass</v>
      </c>
      <c r="K244" s="1374" t="str">
        <f t="shared" si="223"/>
        <v>Pass</v>
      </c>
      <c r="L244" s="1250" t="str">
        <f t="shared" si="223"/>
        <v>Pass</v>
      </c>
      <c r="M244" s="304"/>
    </row>
    <row r="245" spans="1:13" s="409" customFormat="1" ht="15" customHeight="1" x14ac:dyDescent="0.25">
      <c r="A245" s="204"/>
      <c r="B245" s="1432" t="s">
        <v>836</v>
      </c>
      <c r="C245" s="1982">
        <v>20</v>
      </c>
      <c r="D245" s="1437">
        <v>0.1</v>
      </c>
      <c r="E245" s="1455" t="str">
        <f t="shared" si="206"/>
        <v/>
      </c>
      <c r="F245" s="1351"/>
      <c r="G245" s="1351"/>
      <c r="H245" s="1351"/>
      <c r="I245" s="1374" t="str">
        <f t="shared" si="222"/>
        <v>Pass</v>
      </c>
      <c r="J245" s="1374" t="str">
        <f t="shared" si="223"/>
        <v>Pass</v>
      </c>
      <c r="K245" s="1374" t="str">
        <f t="shared" si="223"/>
        <v>Pass</v>
      </c>
      <c r="L245" s="1250" t="str">
        <f t="shared" si="223"/>
        <v>Pass</v>
      </c>
      <c r="M245" s="304"/>
    </row>
    <row r="246" spans="1:13" s="409" customFormat="1" ht="15" customHeight="1" x14ac:dyDescent="0.25">
      <c r="A246" s="204"/>
      <c r="B246" s="1432" t="s">
        <v>835</v>
      </c>
      <c r="C246" s="1982">
        <v>20</v>
      </c>
      <c r="D246" s="1437">
        <v>0.1</v>
      </c>
      <c r="E246" s="1455" t="str">
        <f t="shared" si="206"/>
        <v/>
      </c>
      <c r="F246" s="1351"/>
      <c r="G246" s="1351"/>
      <c r="H246" s="1351"/>
      <c r="I246" s="1374" t="str">
        <f t="shared" si="222"/>
        <v>Pass</v>
      </c>
      <c r="J246" s="1374" t="str">
        <f t="shared" si="223"/>
        <v>Pass</v>
      </c>
      <c r="K246" s="1374" t="str">
        <f t="shared" si="223"/>
        <v>Pass</v>
      </c>
      <c r="L246" s="1250" t="str">
        <f t="shared" si="223"/>
        <v>Pass</v>
      </c>
      <c r="M246" s="304"/>
    </row>
    <row r="247" spans="1:13" s="409" customFormat="1" ht="15" customHeight="1" x14ac:dyDescent="0.25">
      <c r="A247" s="204"/>
      <c r="B247" s="1434" t="s">
        <v>834</v>
      </c>
      <c r="C247" s="1983">
        <v>20</v>
      </c>
      <c r="D247" s="1438">
        <v>0.15</v>
      </c>
      <c r="E247" s="1456" t="str">
        <f t="shared" si="206"/>
        <v/>
      </c>
      <c r="F247" s="1312"/>
      <c r="G247" s="1312"/>
      <c r="H247" s="1312"/>
      <c r="I247" s="1377" t="str">
        <f t="shared" si="222"/>
        <v>Pass</v>
      </c>
      <c r="J247" s="1377" t="str">
        <f t="shared" si="223"/>
        <v>Pass</v>
      </c>
      <c r="K247" s="1377" t="str">
        <f t="shared" si="223"/>
        <v>Pass</v>
      </c>
      <c r="L247" s="1387" t="str">
        <f t="shared" si="223"/>
        <v>Pass</v>
      </c>
      <c r="M247" s="304"/>
    </row>
    <row r="248" spans="1:13" s="409" customFormat="1" ht="45" customHeight="1" x14ac:dyDescent="0.25">
      <c r="A248" s="612" t="s">
        <v>955</v>
      </c>
      <c r="B248" s="1429"/>
      <c r="C248" s="1429"/>
      <c r="D248" s="1429"/>
      <c r="E248" s="1429"/>
      <c r="F248" s="1429"/>
      <c r="G248" s="1429"/>
      <c r="H248" s="1429"/>
      <c r="I248" s="1429"/>
      <c r="J248" s="1429"/>
      <c r="K248" s="1429"/>
      <c r="M248" s="304"/>
    </row>
    <row r="249" spans="1:13" s="409" customFormat="1" ht="45" customHeight="1" x14ac:dyDescent="0.25">
      <c r="A249" s="204"/>
      <c r="B249" s="2302"/>
      <c r="C249" s="2276" t="s">
        <v>886</v>
      </c>
      <c r="D249" s="2277"/>
      <c r="E249" s="2138" t="s">
        <v>1209</v>
      </c>
      <c r="F249" s="2138" t="s">
        <v>1289</v>
      </c>
      <c r="G249" s="2138" t="s">
        <v>27</v>
      </c>
      <c r="H249" s="2138" t="s">
        <v>440</v>
      </c>
      <c r="I249" s="2298" t="s">
        <v>946</v>
      </c>
      <c r="J249" s="2298" t="s">
        <v>1327</v>
      </c>
      <c r="K249" s="2298" t="s">
        <v>1232</v>
      </c>
      <c r="L249" s="2300" t="s">
        <v>1233</v>
      </c>
      <c r="M249" s="304"/>
    </row>
    <row r="250" spans="1:13" s="409" customFormat="1" ht="60" customHeight="1" x14ac:dyDescent="0.25">
      <c r="A250" s="204"/>
      <c r="B250" s="2303"/>
      <c r="C250" s="1956" t="s">
        <v>887</v>
      </c>
      <c r="D250" s="1445" t="s">
        <v>945</v>
      </c>
      <c r="E250" s="2111"/>
      <c r="F250" s="2111"/>
      <c r="G250" s="2281"/>
      <c r="H250" s="2281"/>
      <c r="I250" s="2299"/>
      <c r="J250" s="2299"/>
      <c r="K250" s="2299"/>
      <c r="L250" s="2301"/>
      <c r="M250" s="304"/>
    </row>
    <row r="251" spans="1:13" s="409" customFormat="1" ht="15" customHeight="1" x14ac:dyDescent="0.25">
      <c r="A251" s="204"/>
      <c r="B251" s="1977" t="s">
        <v>839</v>
      </c>
      <c r="C251" s="1980"/>
      <c r="D251" s="1436"/>
      <c r="E251" s="1455" t="str">
        <f t="shared" ref="E251:E269" si="224">IF(ISNUMBER(E229),E229,"")</f>
        <v/>
      </c>
      <c r="F251" s="1279" t="str">
        <f t="shared" ref="F251" si="225">IF(AND(ISNUMBER(F252), ISNUMBER(F253), ISNUMBER(F254), ISNUMBER(F255), ISNUMBER(F256), ISNUMBER(F257)), SUM(F252:F257), "")</f>
        <v/>
      </c>
      <c r="G251" s="1279" t="str">
        <f t="shared" ref="G251" si="226">IF(AND(ISNUMBER(G252), ISNUMBER(G253), ISNUMBER(G254), ISNUMBER(G255), ISNUMBER(G256), ISNUMBER(G257)), SUM(G252:G257), "")</f>
        <v/>
      </c>
      <c r="H251" s="1279" t="str">
        <f t="shared" ref="H251" si="227">IF(AND(ISNUMBER(H252), ISNUMBER(H253), ISNUMBER(H254), ISNUMBER(H255), ISNUMBER(H256), ISNUMBER(H257)), SUM(H252:H257), "")</f>
        <v/>
      </c>
      <c r="I251" s="1211"/>
      <c r="J251" s="1417"/>
      <c r="K251" s="1417"/>
      <c r="L251" s="1443"/>
      <c r="M251" s="304"/>
    </row>
    <row r="252" spans="1:13" s="409" customFormat="1" ht="15" customHeight="1" x14ac:dyDescent="0.25">
      <c r="A252" s="204"/>
      <c r="B252" s="1432" t="s">
        <v>838</v>
      </c>
      <c r="C252" s="1982">
        <v>10</v>
      </c>
      <c r="D252" s="1437">
        <v>0.35</v>
      </c>
      <c r="E252" s="1455" t="str">
        <f t="shared" si="224"/>
        <v/>
      </c>
      <c r="F252" s="1279" t="str">
        <f t="shared" ref="F252:H253" si="228">IF(ISNUMBER(F186),F186,"")</f>
        <v/>
      </c>
      <c r="G252" s="1279" t="str">
        <f t="shared" si="228"/>
        <v/>
      </c>
      <c r="H252" s="1279" t="str">
        <f t="shared" si="228"/>
        <v/>
      </c>
      <c r="I252" s="1211"/>
      <c r="J252" s="1211"/>
      <c r="K252" s="1211"/>
      <c r="L252" s="38"/>
      <c r="M252" s="304"/>
    </row>
    <row r="253" spans="1:13" s="409" customFormat="1" ht="15" customHeight="1" x14ac:dyDescent="0.25">
      <c r="A253" s="204"/>
      <c r="B253" s="1821" t="s">
        <v>1213</v>
      </c>
      <c r="C253" s="1979">
        <v>10</v>
      </c>
      <c r="D253" s="1437">
        <v>0.35</v>
      </c>
      <c r="E253" s="1455" t="str">
        <f t="shared" si="224"/>
        <v/>
      </c>
      <c r="F253" s="1279" t="str">
        <f t="shared" si="228"/>
        <v/>
      </c>
      <c r="G253" s="1279" t="str">
        <f t="shared" si="228"/>
        <v/>
      </c>
      <c r="H253" s="1279" t="str">
        <f t="shared" si="228"/>
        <v/>
      </c>
      <c r="I253" s="1211"/>
      <c r="J253" s="1211"/>
      <c r="K253" s="1211"/>
      <c r="L253" s="38"/>
      <c r="M253" s="304"/>
    </row>
    <row r="254" spans="1:13" s="409" customFormat="1" ht="15" customHeight="1" x14ac:dyDescent="0.25">
      <c r="A254" s="204"/>
      <c r="B254" s="1432" t="s">
        <v>837</v>
      </c>
      <c r="C254" s="1982">
        <v>10</v>
      </c>
      <c r="D254" s="1437">
        <v>0</v>
      </c>
      <c r="E254" s="1455" t="str">
        <f t="shared" si="224"/>
        <v/>
      </c>
      <c r="F254" s="1279" t="str">
        <f t="shared" ref="F254:H257" si="229">IF(ISNUMBER(F188),F188,"")</f>
        <v/>
      </c>
      <c r="G254" s="1279" t="str">
        <f t="shared" si="229"/>
        <v/>
      </c>
      <c r="H254" s="1279" t="str">
        <f t="shared" si="229"/>
        <v/>
      </c>
      <c r="I254" s="1211"/>
      <c r="J254" s="1211"/>
      <c r="K254" s="1211"/>
      <c r="L254" s="38"/>
      <c r="M254" s="304"/>
    </row>
    <row r="255" spans="1:13" s="409" customFormat="1" ht="15" customHeight="1" x14ac:dyDescent="0.25">
      <c r="A255" s="204"/>
      <c r="B255" s="1432" t="s">
        <v>836</v>
      </c>
      <c r="C255" s="1982">
        <v>10</v>
      </c>
      <c r="D255" s="1437">
        <v>0.2</v>
      </c>
      <c r="E255" s="1455" t="str">
        <f t="shared" si="224"/>
        <v/>
      </c>
      <c r="F255" s="1279" t="str">
        <f t="shared" si="229"/>
        <v/>
      </c>
      <c r="G255" s="1279" t="str">
        <f t="shared" si="229"/>
        <v/>
      </c>
      <c r="H255" s="1279" t="str">
        <f t="shared" si="229"/>
        <v/>
      </c>
      <c r="I255" s="1211"/>
      <c r="J255" s="1211"/>
      <c r="K255" s="1211"/>
      <c r="L255" s="38"/>
      <c r="M255" s="304"/>
    </row>
    <row r="256" spans="1:13" s="409" customFormat="1" ht="15" customHeight="1" x14ac:dyDescent="0.25">
      <c r="A256" s="204"/>
      <c r="B256" s="1821" t="s">
        <v>897</v>
      </c>
      <c r="C256" s="1982">
        <v>10</v>
      </c>
      <c r="D256" s="1437">
        <v>0.2</v>
      </c>
      <c r="E256" s="1455" t="str">
        <f t="shared" si="224"/>
        <v/>
      </c>
      <c r="F256" s="1279" t="str">
        <f t="shared" si="229"/>
        <v/>
      </c>
      <c r="G256" s="1279" t="str">
        <f t="shared" si="229"/>
        <v/>
      </c>
      <c r="H256" s="1279" t="str">
        <f t="shared" si="229"/>
        <v/>
      </c>
      <c r="I256" s="1211"/>
      <c r="J256" s="1211"/>
      <c r="K256" s="1211"/>
      <c r="L256" s="38"/>
      <c r="M256" s="304"/>
    </row>
    <row r="257" spans="1:13" s="409" customFormat="1" ht="15" customHeight="1" x14ac:dyDescent="0.25">
      <c r="A257" s="204"/>
      <c r="B257" s="1432" t="s">
        <v>834</v>
      </c>
      <c r="C257" s="1982">
        <v>10</v>
      </c>
      <c r="D257" s="1437">
        <v>0.25</v>
      </c>
      <c r="E257" s="1455" t="str">
        <f t="shared" si="224"/>
        <v/>
      </c>
      <c r="F257" s="1279" t="str">
        <f t="shared" si="229"/>
        <v/>
      </c>
      <c r="G257" s="1279" t="str">
        <f t="shared" si="229"/>
        <v/>
      </c>
      <c r="H257" s="1279" t="str">
        <f t="shared" si="229"/>
        <v/>
      </c>
      <c r="I257" s="1211"/>
      <c r="J257" s="1211"/>
      <c r="K257" s="1211"/>
      <c r="L257" s="38"/>
      <c r="M257" s="304"/>
    </row>
    <row r="258" spans="1:13" s="409" customFormat="1" ht="15" customHeight="1" x14ac:dyDescent="0.25">
      <c r="A258" s="204"/>
      <c r="B258" s="1433" t="s">
        <v>842</v>
      </c>
      <c r="C258" s="1980"/>
      <c r="D258" s="1431"/>
      <c r="E258" s="1455" t="str">
        <f t="shared" si="224"/>
        <v/>
      </c>
      <c r="F258" s="1279" t="str">
        <f>IF(ISNUMBER(F259),F259,"")</f>
        <v/>
      </c>
      <c r="G258" s="1279" t="str">
        <f t="shared" ref="G258" si="230">IF(ISNUMBER(G259),G259,"")</f>
        <v/>
      </c>
      <c r="H258" s="1279" t="str">
        <f>IF(ISNUMBER(H259),H259,"")</f>
        <v/>
      </c>
      <c r="I258" s="1211"/>
      <c r="J258" s="1254"/>
      <c r="K258" s="1254"/>
      <c r="L258" s="1255"/>
      <c r="M258" s="304"/>
    </row>
    <row r="259" spans="1:13" s="409" customFormat="1" ht="15" customHeight="1" x14ac:dyDescent="0.25">
      <c r="A259" s="204"/>
      <c r="B259" s="1432" t="s">
        <v>840</v>
      </c>
      <c r="C259" s="1982">
        <v>40</v>
      </c>
      <c r="D259" s="1437">
        <v>0.15</v>
      </c>
      <c r="E259" s="1455" t="str">
        <f t="shared" si="224"/>
        <v/>
      </c>
      <c r="F259" s="1351"/>
      <c r="G259" s="1351"/>
      <c r="H259" s="1351"/>
      <c r="I259" s="1374" t="str">
        <f t="shared" ref="I259" si="231">IF(F259&lt;=E259, "Pass", "Fail")</f>
        <v>Pass</v>
      </c>
      <c r="J259" s="1374" t="str">
        <f t="shared" ref="J259:L259" si="232">IF(F259&gt;=F237, "Pass", "Fail")</f>
        <v>Pass</v>
      </c>
      <c r="K259" s="1374" t="str">
        <f t="shared" si="232"/>
        <v>Pass</v>
      </c>
      <c r="L259" s="1250" t="str">
        <f t="shared" si="232"/>
        <v>Pass</v>
      </c>
      <c r="M259" s="304"/>
    </row>
    <row r="260" spans="1:13" s="409" customFormat="1" ht="15" customHeight="1" x14ac:dyDescent="0.25">
      <c r="A260" s="204"/>
      <c r="B260" s="1433" t="s">
        <v>843</v>
      </c>
      <c r="C260" s="1980"/>
      <c r="D260" s="1431"/>
      <c r="E260" s="1455" t="str">
        <f t="shared" si="224"/>
        <v/>
      </c>
      <c r="F260" s="1279" t="str">
        <f>IF(AND(ISNUMBER(F261), ISNUMBER(F262)), SUM(F261:F262), "")</f>
        <v/>
      </c>
      <c r="G260" s="1279" t="str">
        <f t="shared" ref="G260" si="233">IF(AND(ISNUMBER(G261), ISNUMBER(G262)), SUM(G261:G262), "")</f>
        <v/>
      </c>
      <c r="H260" s="1279" t="str">
        <f t="shared" ref="H260" si="234">IF(AND(ISNUMBER(H261), ISNUMBER(H262)), SUM(H261:H262), "")</f>
        <v/>
      </c>
      <c r="I260" s="1211"/>
      <c r="J260" s="1430"/>
      <c r="K260" s="1430"/>
      <c r="L260" s="1444"/>
      <c r="M260" s="304"/>
    </row>
    <row r="261" spans="1:13" s="409" customFormat="1" ht="15" customHeight="1" x14ac:dyDescent="0.25">
      <c r="A261" s="204"/>
      <c r="B261" s="1432" t="s">
        <v>844</v>
      </c>
      <c r="C261" s="1982">
        <v>20</v>
      </c>
      <c r="D261" s="1437">
        <v>0.6</v>
      </c>
      <c r="E261" s="1455" t="str">
        <f t="shared" si="224"/>
        <v/>
      </c>
      <c r="F261" s="1351"/>
      <c r="G261" s="1351"/>
      <c r="H261" s="1351"/>
      <c r="I261" s="1374" t="str">
        <f t="shared" ref="I261:I262" si="235">IF(F261&lt;=E261, "Pass", "Fail")</f>
        <v>Pass</v>
      </c>
      <c r="J261" s="1374" t="str">
        <f t="shared" ref="J261:L261" si="236">IF(F261&gt;=F239, "Pass", "Fail")</f>
        <v>Pass</v>
      </c>
      <c r="K261" s="1374" t="str">
        <f t="shared" si="236"/>
        <v>Pass</v>
      </c>
      <c r="L261" s="1250" t="str">
        <f t="shared" si="236"/>
        <v>Pass</v>
      </c>
      <c r="M261" s="304"/>
    </row>
    <row r="262" spans="1:13" s="409" customFormat="1" ht="15" customHeight="1" x14ac:dyDescent="0.25">
      <c r="A262" s="204"/>
      <c r="B262" s="1432" t="s">
        <v>845</v>
      </c>
      <c r="C262" s="1982">
        <v>70</v>
      </c>
      <c r="D262" s="1437">
        <v>0.6</v>
      </c>
      <c r="E262" s="1455" t="str">
        <f t="shared" si="224"/>
        <v/>
      </c>
      <c r="F262" s="1351"/>
      <c r="G262" s="1351"/>
      <c r="H262" s="1351"/>
      <c r="I262" s="1374" t="str">
        <f t="shared" si="235"/>
        <v>Pass</v>
      </c>
      <c r="J262" s="1374" t="str">
        <f t="shared" ref="J262:L262" si="237">IF(F262&gt;=F240, "Pass", "Fail")</f>
        <v>Pass</v>
      </c>
      <c r="K262" s="1374" t="str">
        <f t="shared" si="237"/>
        <v>Pass</v>
      </c>
      <c r="L262" s="1250" t="str">
        <f t="shared" si="237"/>
        <v>Pass</v>
      </c>
      <c r="M262" s="304"/>
    </row>
    <row r="263" spans="1:13" s="409" customFormat="1" ht="15" customHeight="1" x14ac:dyDescent="0.25">
      <c r="A263" s="204"/>
      <c r="B263" s="1433" t="s">
        <v>841</v>
      </c>
      <c r="C263" s="1980"/>
      <c r="D263" s="1431"/>
      <c r="E263" s="1455" t="str">
        <f t="shared" si="224"/>
        <v/>
      </c>
      <c r="F263" s="1279" t="str">
        <f t="shared" ref="F263" si="238">IF(AND(ISNUMBER(F264), ISNUMBER(F265), ISNUMBER(F266), ISNUMBER(F267), ISNUMBER(F268), ISNUMBER(F269)), SUM(F264:F269), "")</f>
        <v/>
      </c>
      <c r="G263" s="1279" t="str">
        <f t="shared" ref="G263" si="239">IF(AND(ISNUMBER(G264), ISNUMBER(G265), ISNUMBER(G266), ISNUMBER(G267), ISNUMBER(G268), ISNUMBER(G269)), SUM(G264:G269), "")</f>
        <v/>
      </c>
      <c r="H263" s="1279" t="str">
        <f t="shared" ref="H263" si="240">IF(AND(ISNUMBER(H264), ISNUMBER(H265), ISNUMBER(H266), ISNUMBER(H267), ISNUMBER(H268), ISNUMBER(H269)), SUM(H264:H269), "")</f>
        <v/>
      </c>
      <c r="I263" s="1211"/>
      <c r="J263" s="1254"/>
      <c r="K263" s="1254"/>
      <c r="L263" s="1255"/>
      <c r="M263" s="304"/>
    </row>
    <row r="264" spans="1:13" s="409" customFormat="1" ht="15" customHeight="1" x14ac:dyDescent="0.25">
      <c r="A264" s="204"/>
      <c r="B264" s="1432" t="s">
        <v>838</v>
      </c>
      <c r="C264" s="1982">
        <v>20</v>
      </c>
      <c r="D264" s="1437">
        <v>0.4</v>
      </c>
      <c r="E264" s="1455" t="str">
        <f t="shared" si="224"/>
        <v/>
      </c>
      <c r="F264" s="1351"/>
      <c r="G264" s="1351"/>
      <c r="H264" s="1351"/>
      <c r="I264" s="1374" t="str">
        <f t="shared" ref="I264" si="241">IF(F264&lt;=E264, "Pass", "Fail")</f>
        <v>Pass</v>
      </c>
      <c r="J264" s="1374" t="str">
        <f t="shared" ref="J264:L264" si="242">IF(F264&gt;=F242, "Pass", "Fail")</f>
        <v>Pass</v>
      </c>
      <c r="K264" s="1374" t="str">
        <f t="shared" si="242"/>
        <v>Pass</v>
      </c>
      <c r="L264" s="1250" t="str">
        <f t="shared" si="242"/>
        <v>Pass</v>
      </c>
      <c r="M264" s="304"/>
    </row>
    <row r="265" spans="1:13" s="409" customFormat="1" ht="15" customHeight="1" x14ac:dyDescent="0.25">
      <c r="A265" s="204"/>
      <c r="B265" s="1821" t="s">
        <v>1213</v>
      </c>
      <c r="C265" s="1979">
        <v>20</v>
      </c>
      <c r="D265" s="1437">
        <v>0.4</v>
      </c>
      <c r="E265" s="1455" t="str">
        <f t="shared" si="224"/>
        <v/>
      </c>
      <c r="F265" s="1353"/>
      <c r="G265" s="1351"/>
      <c r="H265" s="1349"/>
      <c r="I265" s="1374" t="str">
        <f>IF(F265&lt;=E265, "Pass", "Fail")</f>
        <v>Pass</v>
      </c>
      <c r="J265" s="1374" t="str">
        <f t="shared" ref="J265:L265" si="243">IF(F265&gt;=F243, "Pass", "Fail")</f>
        <v>Pass</v>
      </c>
      <c r="K265" s="1374" t="str">
        <f t="shared" si="243"/>
        <v>Pass</v>
      </c>
      <c r="L265" s="1250" t="str">
        <f t="shared" si="243"/>
        <v>Pass</v>
      </c>
      <c r="M265" s="304"/>
    </row>
    <row r="266" spans="1:13" s="409" customFormat="1" ht="15" customHeight="1" x14ac:dyDescent="0.25">
      <c r="A266" s="204"/>
      <c r="B266" s="1432" t="s">
        <v>837</v>
      </c>
      <c r="C266" s="1982">
        <v>20</v>
      </c>
      <c r="D266" s="1437">
        <v>0</v>
      </c>
      <c r="E266" s="1455" t="str">
        <f t="shared" si="224"/>
        <v/>
      </c>
      <c r="F266" s="1279" t="str">
        <f>IF(ISNUMBER(F244),F244,"")</f>
        <v/>
      </c>
      <c r="G266" s="1279" t="str">
        <f>IF(ISNUMBER(G244),G244,"")</f>
        <v/>
      </c>
      <c r="H266" s="1279" t="str">
        <f>IF(ISNUMBER(H244),H244,"")</f>
        <v/>
      </c>
      <c r="I266" s="1211"/>
      <c r="J266" s="1211"/>
      <c r="K266" s="1211"/>
      <c r="L266" s="38"/>
      <c r="M266" s="304"/>
    </row>
    <row r="267" spans="1:13" s="409" customFormat="1" ht="15" customHeight="1" x14ac:dyDescent="0.25">
      <c r="A267" s="204"/>
      <c r="B267" s="1432" t="s">
        <v>836</v>
      </c>
      <c r="C267" s="1982">
        <v>20</v>
      </c>
      <c r="D267" s="1437">
        <v>0.2</v>
      </c>
      <c r="E267" s="1455" t="str">
        <f t="shared" si="224"/>
        <v/>
      </c>
      <c r="F267" s="1351"/>
      <c r="G267" s="1351"/>
      <c r="H267" s="1351"/>
      <c r="I267" s="1374" t="str">
        <f t="shared" ref="I267:I269" si="244">IF(F267&lt;=E267, "Pass", "Fail")</f>
        <v>Pass</v>
      </c>
      <c r="J267" s="1374" t="str">
        <f t="shared" ref="J267:L267" si="245">IF(F267&gt;=F245, "Pass", "Fail")</f>
        <v>Pass</v>
      </c>
      <c r="K267" s="1374" t="str">
        <f t="shared" si="245"/>
        <v>Pass</v>
      </c>
      <c r="L267" s="1250" t="str">
        <f t="shared" si="245"/>
        <v>Pass</v>
      </c>
      <c r="M267" s="304"/>
    </row>
    <row r="268" spans="1:13" s="409" customFormat="1" ht="15" customHeight="1" x14ac:dyDescent="0.25">
      <c r="A268" s="204"/>
      <c r="B268" s="1432" t="s">
        <v>835</v>
      </c>
      <c r="C268" s="1982">
        <v>20</v>
      </c>
      <c r="D268" s="1437">
        <v>0.2</v>
      </c>
      <c r="E268" s="1455" t="str">
        <f t="shared" si="224"/>
        <v/>
      </c>
      <c r="F268" s="1351"/>
      <c r="G268" s="1351"/>
      <c r="H268" s="1351"/>
      <c r="I268" s="1374" t="str">
        <f t="shared" si="244"/>
        <v>Pass</v>
      </c>
      <c r="J268" s="1374" t="str">
        <f t="shared" ref="J268:L268" si="246">IF(F268&gt;=F246, "Pass", "Fail")</f>
        <v>Pass</v>
      </c>
      <c r="K268" s="1374" t="str">
        <f t="shared" si="246"/>
        <v>Pass</v>
      </c>
      <c r="L268" s="1250" t="str">
        <f t="shared" si="246"/>
        <v>Pass</v>
      </c>
      <c r="M268" s="304"/>
    </row>
    <row r="269" spans="1:13" s="409" customFormat="1" ht="15" customHeight="1" x14ac:dyDescent="0.25">
      <c r="A269" s="204"/>
      <c r="B269" s="1434" t="s">
        <v>834</v>
      </c>
      <c r="C269" s="1983">
        <v>20</v>
      </c>
      <c r="D269" s="1438">
        <v>0.25</v>
      </c>
      <c r="E269" s="1456" t="str">
        <f t="shared" si="224"/>
        <v/>
      </c>
      <c r="F269" s="1312"/>
      <c r="G269" s="1312"/>
      <c r="H269" s="1312"/>
      <c r="I269" s="1377" t="str">
        <f t="shared" si="244"/>
        <v>Pass</v>
      </c>
      <c r="J269" s="1377" t="str">
        <f t="shared" ref="J269:L269" si="247">IF(F269&gt;=F247, "Pass", "Fail")</f>
        <v>Pass</v>
      </c>
      <c r="K269" s="1377" t="str">
        <f t="shared" si="247"/>
        <v>Pass</v>
      </c>
      <c r="L269" s="1387" t="str">
        <f t="shared" si="247"/>
        <v>Pass</v>
      </c>
      <c r="M269" s="304"/>
    </row>
    <row r="270" spans="1:13" s="409" customFormat="1" ht="45" customHeight="1" x14ac:dyDescent="0.25">
      <c r="A270" s="612" t="s">
        <v>956</v>
      </c>
      <c r="B270" s="1429"/>
      <c r="C270" s="1429"/>
      <c r="D270" s="1429"/>
      <c r="E270" s="1429"/>
      <c r="F270" s="1429"/>
      <c r="G270" s="1429"/>
      <c r="H270" s="1429"/>
      <c r="I270" s="1429"/>
      <c r="J270" s="1429"/>
      <c r="K270" s="1429"/>
      <c r="M270" s="304"/>
    </row>
    <row r="271" spans="1:13" s="409" customFormat="1" ht="45" customHeight="1" x14ac:dyDescent="0.25">
      <c r="A271" s="204"/>
      <c r="B271" s="1218"/>
      <c r="C271" s="2276" t="s">
        <v>886</v>
      </c>
      <c r="D271" s="2277"/>
      <c r="E271" s="2138" t="s">
        <v>1209</v>
      </c>
      <c r="F271" s="2138" t="s">
        <v>1289</v>
      </c>
      <c r="G271" s="2138" t="s">
        <v>27</v>
      </c>
      <c r="H271" s="2138" t="s">
        <v>440</v>
      </c>
      <c r="I271" s="2298" t="s">
        <v>946</v>
      </c>
      <c r="J271" s="2298" t="s">
        <v>1328</v>
      </c>
      <c r="K271" s="2298" t="s">
        <v>975</v>
      </c>
      <c r="L271" s="2300" t="s">
        <v>976</v>
      </c>
      <c r="M271" s="304"/>
    </row>
    <row r="272" spans="1:13" s="409" customFormat="1" ht="60" customHeight="1" x14ac:dyDescent="0.25">
      <c r="A272" s="204"/>
      <c r="B272" s="1218"/>
      <c r="C272" s="1956" t="s">
        <v>887</v>
      </c>
      <c r="D272" s="1445" t="s">
        <v>945</v>
      </c>
      <c r="E272" s="2111"/>
      <c r="F272" s="2111"/>
      <c r="G272" s="2281"/>
      <c r="H272" s="2281"/>
      <c r="I272" s="2299"/>
      <c r="J272" s="2299"/>
      <c r="K272" s="2299"/>
      <c r="L272" s="2301"/>
      <c r="M272" s="304"/>
    </row>
    <row r="273" spans="1:13" s="409" customFormat="1" ht="15" customHeight="1" x14ac:dyDescent="0.25">
      <c r="A273" s="204"/>
      <c r="B273" s="1977" t="s">
        <v>839</v>
      </c>
      <c r="C273" s="1980"/>
      <c r="D273" s="1436"/>
      <c r="E273" s="1455" t="str">
        <f t="shared" ref="E273:E291" si="248">IF(ISNUMBER(E251),E251,"")</f>
        <v/>
      </c>
      <c r="F273" s="1279" t="str">
        <f t="shared" ref="F273" si="249">IF(AND(ISNUMBER(F274), ISNUMBER(F275), ISNUMBER(F276), ISNUMBER(F277), ISNUMBER(F278), ISNUMBER(F279)), SUM(F274:F279), "")</f>
        <v/>
      </c>
      <c r="G273" s="1279" t="str">
        <f t="shared" ref="G273" si="250">IF(AND(ISNUMBER(G274), ISNUMBER(G275), ISNUMBER(G276), ISNUMBER(G277), ISNUMBER(G278), ISNUMBER(G279)), SUM(G274:G279), "")</f>
        <v/>
      </c>
      <c r="H273" s="1279" t="str">
        <f t="shared" ref="H273" si="251">IF(AND(ISNUMBER(H274), ISNUMBER(H275), ISNUMBER(H276), ISNUMBER(H277), ISNUMBER(H278), ISNUMBER(H279)), SUM(H274:H279), "")</f>
        <v/>
      </c>
      <c r="I273" s="1211"/>
      <c r="J273" s="1417"/>
      <c r="K273" s="1417"/>
      <c r="L273" s="1443"/>
      <c r="M273" s="304"/>
    </row>
    <row r="274" spans="1:13" s="409" customFormat="1" ht="15" customHeight="1" x14ac:dyDescent="0.25">
      <c r="A274" s="204"/>
      <c r="B274" s="1432" t="s">
        <v>838</v>
      </c>
      <c r="C274" s="1982">
        <v>10</v>
      </c>
      <c r="D274" s="1437">
        <v>0.5</v>
      </c>
      <c r="E274" s="1455" t="str">
        <f t="shared" si="248"/>
        <v/>
      </c>
      <c r="F274" s="1279" t="str">
        <f t="shared" ref="F274:H275" si="252">IF(ISNUMBER(F208),F208,"")</f>
        <v/>
      </c>
      <c r="G274" s="1279" t="str">
        <f t="shared" si="252"/>
        <v/>
      </c>
      <c r="H274" s="1279" t="str">
        <f t="shared" si="252"/>
        <v/>
      </c>
      <c r="I274" s="1211"/>
      <c r="J274" s="1211"/>
      <c r="K274" s="1211"/>
      <c r="L274" s="38"/>
      <c r="M274" s="304"/>
    </row>
    <row r="275" spans="1:13" s="409" customFormat="1" ht="15" customHeight="1" x14ac:dyDescent="0.25">
      <c r="A275" s="204"/>
      <c r="B275" s="1821" t="s">
        <v>1213</v>
      </c>
      <c r="C275" s="1979">
        <v>10</v>
      </c>
      <c r="D275" s="1437">
        <v>0.5</v>
      </c>
      <c r="E275" s="1455" t="str">
        <f t="shared" si="248"/>
        <v/>
      </c>
      <c r="F275" s="1279" t="str">
        <f t="shared" si="252"/>
        <v/>
      </c>
      <c r="G275" s="1279" t="str">
        <f t="shared" si="252"/>
        <v/>
      </c>
      <c r="H275" s="1279" t="str">
        <f t="shared" si="252"/>
        <v/>
      </c>
      <c r="I275" s="1211"/>
      <c r="J275" s="1211"/>
      <c r="K275" s="1211"/>
      <c r="L275" s="38"/>
      <c r="M275" s="304"/>
    </row>
    <row r="276" spans="1:13" s="409" customFormat="1" ht="15" customHeight="1" x14ac:dyDescent="0.25">
      <c r="A276" s="204"/>
      <c r="B276" s="1432" t="s">
        <v>837</v>
      </c>
      <c r="C276" s="1982">
        <v>10</v>
      </c>
      <c r="D276" s="1437">
        <v>0</v>
      </c>
      <c r="E276" s="1455" t="str">
        <f t="shared" si="248"/>
        <v/>
      </c>
      <c r="F276" s="1279" t="str">
        <f t="shared" ref="F276:H279" si="253">IF(ISNUMBER(F210),F210,"")</f>
        <v/>
      </c>
      <c r="G276" s="1279" t="str">
        <f t="shared" si="253"/>
        <v/>
      </c>
      <c r="H276" s="1279" t="str">
        <f t="shared" si="253"/>
        <v/>
      </c>
      <c r="I276" s="1211"/>
      <c r="J276" s="1211"/>
      <c r="K276" s="1211"/>
      <c r="L276" s="38"/>
      <c r="M276" s="304"/>
    </row>
    <row r="277" spans="1:13" s="409" customFormat="1" ht="15" customHeight="1" x14ac:dyDescent="0.25">
      <c r="A277" s="204"/>
      <c r="B277" s="1432" t="s">
        <v>836</v>
      </c>
      <c r="C277" s="1982">
        <v>10</v>
      </c>
      <c r="D277" s="1437">
        <v>0.2</v>
      </c>
      <c r="E277" s="1455" t="str">
        <f t="shared" si="248"/>
        <v/>
      </c>
      <c r="F277" s="1279" t="str">
        <f t="shared" si="253"/>
        <v/>
      </c>
      <c r="G277" s="1279" t="str">
        <f t="shared" si="253"/>
        <v/>
      </c>
      <c r="H277" s="1279" t="str">
        <f t="shared" si="253"/>
        <v/>
      </c>
      <c r="I277" s="1211"/>
      <c r="J277" s="1211"/>
      <c r="K277" s="1211"/>
      <c r="L277" s="38"/>
      <c r="M277" s="304"/>
    </row>
    <row r="278" spans="1:13" s="409" customFormat="1" ht="15" customHeight="1" x14ac:dyDescent="0.25">
      <c r="A278" s="204"/>
      <c r="B278" s="1821" t="s">
        <v>897</v>
      </c>
      <c r="C278" s="1982">
        <v>10</v>
      </c>
      <c r="D278" s="1437">
        <v>0.2</v>
      </c>
      <c r="E278" s="1455" t="str">
        <f t="shared" si="248"/>
        <v/>
      </c>
      <c r="F278" s="1279" t="str">
        <f t="shared" si="253"/>
        <v/>
      </c>
      <c r="G278" s="1279" t="str">
        <f t="shared" si="253"/>
        <v/>
      </c>
      <c r="H278" s="1279" t="str">
        <f t="shared" si="253"/>
        <v/>
      </c>
      <c r="I278" s="1211"/>
      <c r="J278" s="1211"/>
      <c r="K278" s="1211"/>
      <c r="L278" s="38"/>
      <c r="M278" s="304"/>
    </row>
    <row r="279" spans="1:13" s="409" customFormat="1" ht="15" customHeight="1" x14ac:dyDescent="0.25">
      <c r="A279" s="204"/>
      <c r="B279" s="1432" t="s">
        <v>834</v>
      </c>
      <c r="C279" s="1982">
        <v>10</v>
      </c>
      <c r="D279" s="1437">
        <v>0.25</v>
      </c>
      <c r="E279" s="1455" t="str">
        <f t="shared" si="248"/>
        <v/>
      </c>
      <c r="F279" s="1279" t="str">
        <f t="shared" si="253"/>
        <v/>
      </c>
      <c r="G279" s="1279" t="str">
        <f t="shared" si="253"/>
        <v/>
      </c>
      <c r="H279" s="1279" t="str">
        <f t="shared" si="253"/>
        <v/>
      </c>
      <c r="I279" s="1211"/>
      <c r="J279" s="1211"/>
      <c r="K279" s="1211"/>
      <c r="L279" s="38"/>
      <c r="M279" s="304"/>
    </row>
    <row r="280" spans="1:13" s="409" customFormat="1" ht="15" customHeight="1" x14ac:dyDescent="0.25">
      <c r="A280" s="204"/>
      <c r="B280" s="1433" t="s">
        <v>842</v>
      </c>
      <c r="C280" s="1980"/>
      <c r="D280" s="1431"/>
      <c r="E280" s="1455" t="str">
        <f t="shared" si="248"/>
        <v/>
      </c>
      <c r="F280" s="1279" t="str">
        <f>IF(ISNUMBER(F281),F281,"")</f>
        <v/>
      </c>
      <c r="G280" s="1279" t="str">
        <f t="shared" ref="G280" si="254">IF(ISNUMBER(G281),G281,"")</f>
        <v/>
      </c>
      <c r="H280" s="1279" t="str">
        <f>IF(ISNUMBER(H281),H281,"")</f>
        <v/>
      </c>
      <c r="I280" s="1211"/>
      <c r="J280" s="1254"/>
      <c r="K280" s="1254"/>
      <c r="L280" s="1255"/>
      <c r="M280" s="304"/>
    </row>
    <row r="281" spans="1:13" s="409" customFormat="1" ht="15" customHeight="1" x14ac:dyDescent="0.25">
      <c r="A281" s="204"/>
      <c r="B281" s="1432" t="s">
        <v>840</v>
      </c>
      <c r="C281" s="1982">
        <v>40</v>
      </c>
      <c r="D281" s="1437">
        <v>0.3</v>
      </c>
      <c r="E281" s="1455" t="str">
        <f t="shared" si="248"/>
        <v/>
      </c>
      <c r="F281" s="1351"/>
      <c r="G281" s="1351"/>
      <c r="H281" s="1351"/>
      <c r="I281" s="1374" t="str">
        <f t="shared" ref="I281" si="255">IF(F281&lt;=E281, "Pass", "Fail")</f>
        <v>Pass</v>
      </c>
      <c r="J281" s="1374" t="str">
        <f>IF(F281&gt;=F259, "Pass", "Fail")</f>
        <v>Pass</v>
      </c>
      <c r="K281" s="1374" t="str">
        <f t="shared" ref="K281:L281" si="256">IF(G281&gt;=G259, "Pass", "Fail")</f>
        <v>Pass</v>
      </c>
      <c r="L281" s="1250" t="str">
        <f t="shared" si="256"/>
        <v>Pass</v>
      </c>
      <c r="M281" s="304"/>
    </row>
    <row r="282" spans="1:13" s="409" customFormat="1" ht="15" customHeight="1" x14ac:dyDescent="0.25">
      <c r="A282" s="204"/>
      <c r="B282" s="1433" t="s">
        <v>843</v>
      </c>
      <c r="C282" s="1980"/>
      <c r="D282" s="1431"/>
      <c r="E282" s="1455" t="str">
        <f t="shared" si="248"/>
        <v/>
      </c>
      <c r="F282" s="1279" t="str">
        <f>IF(AND(ISNUMBER(F283), ISNUMBER(F284)), SUM(F283:F284), "")</f>
        <v/>
      </c>
      <c r="G282" s="1279" t="str">
        <f t="shared" ref="G282" si="257">IF(AND(ISNUMBER(G283), ISNUMBER(G284)), SUM(G283:G284), "")</f>
        <v/>
      </c>
      <c r="H282" s="1279" t="str">
        <f t="shared" ref="H282" si="258">IF(AND(ISNUMBER(H283), ISNUMBER(H284)), SUM(H283:H284), "")</f>
        <v/>
      </c>
      <c r="I282" s="1211"/>
      <c r="J282" s="1430"/>
      <c r="K282" s="1430"/>
      <c r="L282" s="1444"/>
      <c r="M282" s="304"/>
    </row>
    <row r="283" spans="1:13" s="409" customFormat="1" ht="15" customHeight="1" x14ac:dyDescent="0.25">
      <c r="A283" s="204"/>
      <c r="B283" s="1432" t="s">
        <v>844</v>
      </c>
      <c r="C283" s="1982">
        <v>20</v>
      </c>
      <c r="D283" s="1437">
        <v>0.7</v>
      </c>
      <c r="E283" s="1455" t="str">
        <f t="shared" si="248"/>
        <v/>
      </c>
      <c r="F283" s="1351"/>
      <c r="G283" s="1351"/>
      <c r="H283" s="1351"/>
      <c r="I283" s="1374" t="str">
        <f t="shared" ref="I283:I284" si="259">IF(F283&lt;=E283, "Pass", "Fail")</f>
        <v>Pass</v>
      </c>
      <c r="J283" s="1374" t="str">
        <f t="shared" ref="J283:L284" si="260">IF(F283&gt;=F261, "Pass", "Fail")</f>
        <v>Pass</v>
      </c>
      <c r="K283" s="1374" t="str">
        <f t="shared" si="260"/>
        <v>Pass</v>
      </c>
      <c r="L283" s="1250" t="str">
        <f t="shared" si="260"/>
        <v>Pass</v>
      </c>
      <c r="M283" s="304"/>
    </row>
    <row r="284" spans="1:13" s="409" customFormat="1" ht="15" customHeight="1" x14ac:dyDescent="0.25">
      <c r="A284" s="204"/>
      <c r="B284" s="1432" t="s">
        <v>845</v>
      </c>
      <c r="C284" s="1982">
        <v>70</v>
      </c>
      <c r="D284" s="1437">
        <v>0.7</v>
      </c>
      <c r="E284" s="1455" t="str">
        <f t="shared" si="248"/>
        <v/>
      </c>
      <c r="F284" s="1351"/>
      <c r="G284" s="1351"/>
      <c r="H284" s="1351"/>
      <c r="I284" s="1374" t="str">
        <f t="shared" si="259"/>
        <v>Pass</v>
      </c>
      <c r="J284" s="1374" t="str">
        <f t="shared" si="260"/>
        <v>Pass</v>
      </c>
      <c r="K284" s="1374" t="str">
        <f t="shared" si="260"/>
        <v>Pass</v>
      </c>
      <c r="L284" s="1250" t="str">
        <f t="shared" si="260"/>
        <v>Pass</v>
      </c>
      <c r="M284" s="304"/>
    </row>
    <row r="285" spans="1:13" s="409" customFormat="1" ht="15" customHeight="1" x14ac:dyDescent="0.25">
      <c r="A285" s="204"/>
      <c r="B285" s="1433" t="s">
        <v>841</v>
      </c>
      <c r="C285" s="1980"/>
      <c r="D285" s="1431"/>
      <c r="E285" s="1455" t="str">
        <f t="shared" si="248"/>
        <v/>
      </c>
      <c r="F285" s="1279" t="str">
        <f t="shared" ref="F285" si="261">IF(AND(ISNUMBER(F286), ISNUMBER(F287), ISNUMBER(F288), ISNUMBER(F289), ISNUMBER(F290), ISNUMBER(F291)), SUM(F286:F291), "")</f>
        <v/>
      </c>
      <c r="G285" s="1279" t="str">
        <f t="shared" ref="G285" si="262">IF(AND(ISNUMBER(G286), ISNUMBER(G287), ISNUMBER(G288), ISNUMBER(G289), ISNUMBER(G290), ISNUMBER(G291)), SUM(G286:G291), "")</f>
        <v/>
      </c>
      <c r="H285" s="1279" t="str">
        <f t="shared" ref="H285" si="263">IF(AND(ISNUMBER(H286), ISNUMBER(H287), ISNUMBER(H288), ISNUMBER(H289), ISNUMBER(H290), ISNUMBER(H291)), SUM(H286:H291), "")</f>
        <v/>
      </c>
      <c r="I285" s="1211"/>
      <c r="J285" s="1254"/>
      <c r="K285" s="1254"/>
      <c r="L285" s="1255"/>
      <c r="M285" s="304"/>
    </row>
    <row r="286" spans="1:13" s="409" customFormat="1" ht="15" customHeight="1" x14ac:dyDescent="0.25">
      <c r="A286" s="204"/>
      <c r="B286" s="1432" t="s">
        <v>838</v>
      </c>
      <c r="C286" s="1982">
        <v>20</v>
      </c>
      <c r="D286" s="1437">
        <v>0.5</v>
      </c>
      <c r="E286" s="1455" t="str">
        <f t="shared" si="248"/>
        <v/>
      </c>
      <c r="F286" s="1351"/>
      <c r="G286" s="1351"/>
      <c r="H286" s="1351"/>
      <c r="I286" s="1374" t="str">
        <f t="shared" ref="I286" si="264">IF(F286&lt;=E286, "Pass", "Fail")</f>
        <v>Pass</v>
      </c>
      <c r="J286" s="1374" t="str">
        <f>IF(F286&gt;=F264, "Pass", "Fail")</f>
        <v>Pass</v>
      </c>
      <c r="K286" s="1374" t="str">
        <f t="shared" ref="K286:K287" si="265">IF(G286&gt;=G264, "Pass", "Fail")</f>
        <v>Pass</v>
      </c>
      <c r="L286" s="1250" t="str">
        <f t="shared" ref="L286:L287" si="266">IF(H286&gt;=H264, "Pass", "Fail")</f>
        <v>Pass</v>
      </c>
      <c r="M286" s="304"/>
    </row>
    <row r="287" spans="1:13" s="409" customFormat="1" ht="15" customHeight="1" x14ac:dyDescent="0.25">
      <c r="A287" s="204"/>
      <c r="B287" s="1821" t="s">
        <v>1213</v>
      </c>
      <c r="C287" s="1979">
        <v>20</v>
      </c>
      <c r="D287" s="1437">
        <v>0.5</v>
      </c>
      <c r="E287" s="1455" t="str">
        <f t="shared" si="248"/>
        <v/>
      </c>
      <c r="F287" s="1353"/>
      <c r="G287" s="1351"/>
      <c r="H287" s="1349"/>
      <c r="I287" s="1374" t="str">
        <f>IF(F287&lt;=E287, "Pass", "Fail")</f>
        <v>Pass</v>
      </c>
      <c r="J287" s="1374" t="str">
        <f>IF(F287&gt;=F265, "Pass", "Fail")</f>
        <v>Pass</v>
      </c>
      <c r="K287" s="1374" t="str">
        <f t="shared" si="265"/>
        <v>Pass</v>
      </c>
      <c r="L287" s="1250" t="str">
        <f t="shared" si="266"/>
        <v>Pass</v>
      </c>
      <c r="M287" s="304"/>
    </row>
    <row r="288" spans="1:13" s="409" customFormat="1" ht="15" customHeight="1" x14ac:dyDescent="0.25">
      <c r="A288" s="204"/>
      <c r="B288" s="1432" t="s">
        <v>837</v>
      </c>
      <c r="C288" s="1982">
        <v>20</v>
      </c>
      <c r="D288" s="1437">
        <v>0</v>
      </c>
      <c r="E288" s="1455" t="str">
        <f t="shared" si="248"/>
        <v/>
      </c>
      <c r="F288" s="1279" t="str">
        <f t="shared" ref="F288:H291" si="267">IF(ISNUMBER(F266),F266,"")</f>
        <v/>
      </c>
      <c r="G288" s="1279" t="str">
        <f t="shared" si="267"/>
        <v/>
      </c>
      <c r="H288" s="1279" t="str">
        <f t="shared" si="267"/>
        <v/>
      </c>
      <c r="I288" s="1211"/>
      <c r="J288" s="1211"/>
      <c r="K288" s="1211"/>
      <c r="L288" s="38"/>
      <c r="M288" s="304"/>
    </row>
    <row r="289" spans="1:13" s="409" customFormat="1" ht="15" customHeight="1" x14ac:dyDescent="0.25">
      <c r="A289" s="204"/>
      <c r="B289" s="1432" t="s">
        <v>836</v>
      </c>
      <c r="C289" s="1982">
        <v>20</v>
      </c>
      <c r="D289" s="1437">
        <v>0.2</v>
      </c>
      <c r="E289" s="1455" t="str">
        <f t="shared" si="248"/>
        <v/>
      </c>
      <c r="F289" s="1279" t="str">
        <f t="shared" si="267"/>
        <v/>
      </c>
      <c r="G289" s="1279" t="str">
        <f t="shared" si="267"/>
        <v/>
      </c>
      <c r="H289" s="1279" t="str">
        <f t="shared" si="267"/>
        <v/>
      </c>
      <c r="I289" s="1211"/>
      <c r="J289" s="1211"/>
      <c r="K289" s="1211"/>
      <c r="L289" s="38"/>
      <c r="M289" s="304"/>
    </row>
    <row r="290" spans="1:13" s="409" customFormat="1" ht="15" customHeight="1" x14ac:dyDescent="0.25">
      <c r="A290" s="204"/>
      <c r="B290" s="1432" t="s">
        <v>835</v>
      </c>
      <c r="C290" s="1982">
        <v>20</v>
      </c>
      <c r="D290" s="1437">
        <v>0.2</v>
      </c>
      <c r="E290" s="1455" t="str">
        <f t="shared" si="248"/>
        <v/>
      </c>
      <c r="F290" s="1279" t="str">
        <f t="shared" si="267"/>
        <v/>
      </c>
      <c r="G290" s="1279" t="str">
        <f t="shared" si="267"/>
        <v/>
      </c>
      <c r="H290" s="1279" t="str">
        <f t="shared" si="267"/>
        <v/>
      </c>
      <c r="I290" s="1211"/>
      <c r="J290" s="1211"/>
      <c r="K290" s="1211"/>
      <c r="L290" s="38"/>
      <c r="M290" s="304"/>
    </row>
    <row r="291" spans="1:13" s="409" customFormat="1" ht="15" customHeight="1" x14ac:dyDescent="0.25">
      <c r="A291" s="204"/>
      <c r="B291" s="1434" t="s">
        <v>834</v>
      </c>
      <c r="C291" s="1983">
        <v>20</v>
      </c>
      <c r="D291" s="1447">
        <v>0.25</v>
      </c>
      <c r="E291" s="1456" t="str">
        <f t="shared" si="248"/>
        <v/>
      </c>
      <c r="F291" s="1347" t="str">
        <f t="shared" si="267"/>
        <v/>
      </c>
      <c r="G291" s="1347" t="str">
        <f t="shared" si="267"/>
        <v/>
      </c>
      <c r="H291" s="1347" t="str">
        <f t="shared" si="267"/>
        <v/>
      </c>
      <c r="I291" s="1420"/>
      <c r="J291" s="1420"/>
      <c r="K291" s="1420"/>
      <c r="L291" s="32"/>
      <c r="M291" s="304"/>
    </row>
    <row r="292" spans="1:13" s="1378" customFormat="1" ht="15" customHeight="1" x14ac:dyDescent="0.25">
      <c r="A292" s="1896"/>
      <c r="M292" s="1248"/>
    </row>
    <row r="293" spans="1:13" s="409" customFormat="1" ht="45" customHeight="1" x14ac:dyDescent="0.25">
      <c r="A293" s="2009" t="s">
        <v>1302</v>
      </c>
      <c r="B293" s="2010"/>
      <c r="C293" s="2010"/>
      <c r="D293" s="2010"/>
      <c r="E293" s="2010"/>
      <c r="F293" s="2010"/>
      <c r="G293" s="2010"/>
      <c r="H293" s="2010"/>
      <c r="I293" s="2010"/>
      <c r="J293" s="2010"/>
      <c r="K293" s="2010"/>
      <c r="L293" s="2011"/>
      <c r="M293" s="2012"/>
    </row>
    <row r="294" spans="1:13" ht="45" customHeight="1" x14ac:dyDescent="0.25">
      <c r="A294" s="2009" t="s">
        <v>1305</v>
      </c>
      <c r="B294" s="1429"/>
      <c r="C294" s="1429"/>
      <c r="D294" s="1429"/>
      <c r="E294" s="1429"/>
      <c r="F294" s="1429"/>
      <c r="G294" s="1429"/>
      <c r="H294" s="1429"/>
      <c r="I294" s="1429"/>
      <c r="J294" s="1429"/>
      <c r="K294" s="1429"/>
      <c r="M294" s="2012"/>
    </row>
    <row r="295" spans="1:13" ht="45" customHeight="1" x14ac:dyDescent="0.25">
      <c r="A295" s="2014"/>
      <c r="B295" s="1218"/>
      <c r="C295" s="2276" t="s">
        <v>886</v>
      </c>
      <c r="D295" s="2277"/>
      <c r="E295" s="2138" t="s">
        <v>1209</v>
      </c>
      <c r="F295" s="2138" t="s">
        <v>1289</v>
      </c>
      <c r="G295" s="2138" t="s">
        <v>27</v>
      </c>
      <c r="H295" s="2138" t="s">
        <v>440</v>
      </c>
      <c r="I295" s="2298" t="s">
        <v>946</v>
      </c>
      <c r="J295" s="2298" t="s">
        <v>1318</v>
      </c>
      <c r="K295" s="2298" t="s">
        <v>957</v>
      </c>
      <c r="L295" s="2300" t="s">
        <v>958</v>
      </c>
      <c r="M295" s="2012"/>
    </row>
    <row r="296" spans="1:13" ht="60" customHeight="1" x14ac:dyDescent="0.25">
      <c r="A296" s="2014"/>
      <c r="B296" s="1218"/>
      <c r="C296" s="2007" t="s">
        <v>887</v>
      </c>
      <c r="D296" s="2008" t="s">
        <v>945</v>
      </c>
      <c r="E296" s="2111"/>
      <c r="F296" s="2111"/>
      <c r="G296" s="2281"/>
      <c r="H296" s="2281"/>
      <c r="I296" s="2299"/>
      <c r="J296" s="2299"/>
      <c r="K296" s="2299"/>
      <c r="L296" s="2301"/>
      <c r="M296" s="2012"/>
    </row>
    <row r="297" spans="1:13" ht="15" customHeight="1" x14ac:dyDescent="0.25">
      <c r="A297" s="2014"/>
      <c r="B297" s="1977" t="s">
        <v>839</v>
      </c>
      <c r="C297" s="1980"/>
      <c r="D297" s="1436"/>
      <c r="E297" s="1455" t="str">
        <f t="shared" ref="E297:E314" si="268">IF(ISNUMBER(E252),E252,"")</f>
        <v/>
      </c>
      <c r="F297" s="1279" t="str">
        <f t="shared" ref="F297:H297" si="269">IF(AND(ISNUMBER(F298), ISNUMBER(F299), ISNUMBER(F300), ISNUMBER(F301), ISNUMBER(F302), ISNUMBER(F303)), SUM(F298:F303), "")</f>
        <v/>
      </c>
      <c r="G297" s="1279" t="str">
        <f t="shared" si="269"/>
        <v/>
      </c>
      <c r="H297" s="1257" t="str">
        <f t="shared" si="269"/>
        <v/>
      </c>
      <c r="I297" s="1417"/>
      <c r="J297" s="1417"/>
      <c r="K297" s="1417"/>
      <c r="L297" s="1443"/>
      <c r="M297" s="2012"/>
    </row>
    <row r="298" spans="1:13" ht="15" customHeight="1" x14ac:dyDescent="0.25">
      <c r="A298" s="2014"/>
      <c r="B298" s="1432" t="s">
        <v>838</v>
      </c>
      <c r="C298" s="1982">
        <v>5</v>
      </c>
      <c r="D298" s="1437">
        <v>0</v>
      </c>
      <c r="E298" s="1455" t="str">
        <f t="shared" si="268"/>
        <v/>
      </c>
      <c r="F298" s="1353"/>
      <c r="G298" s="1351"/>
      <c r="H298" s="1349"/>
      <c r="I298" s="1486" t="str">
        <f>IF(F298&lt;=E298, "Pass", "Fail")</f>
        <v>Pass</v>
      </c>
      <c r="J298" s="1486" t="str">
        <f>IF(F298&gt;=F7, "Pass", "Fail")</f>
        <v>Pass</v>
      </c>
      <c r="K298" s="1486" t="str">
        <f t="shared" ref="K298:L298" si="270">IF(G298&gt;=G7, "Pass", "Fail")</f>
        <v>Pass</v>
      </c>
      <c r="L298" s="1491" t="str">
        <f t="shared" si="270"/>
        <v>Pass</v>
      </c>
      <c r="M298" s="2012"/>
    </row>
    <row r="299" spans="1:13" ht="15" customHeight="1" x14ac:dyDescent="0.25">
      <c r="A299" s="2014"/>
      <c r="B299" s="1821" t="s">
        <v>1213</v>
      </c>
      <c r="C299" s="1979">
        <v>5</v>
      </c>
      <c r="D299" s="1437">
        <v>0</v>
      </c>
      <c r="E299" s="1455" t="str">
        <f t="shared" si="268"/>
        <v/>
      </c>
      <c r="F299" s="1353"/>
      <c r="G299" s="1351"/>
      <c r="H299" s="1349"/>
      <c r="I299" s="1486" t="str">
        <f>IF(F299&lt;=E299, "Pass", "Fail")</f>
        <v>Pass</v>
      </c>
      <c r="J299" s="1486" t="str">
        <f t="shared" ref="J299:L299" si="271">IF(F299&gt;=F8, "Pass", "Fail")</f>
        <v>Pass</v>
      </c>
      <c r="K299" s="1486" t="str">
        <f t="shared" si="271"/>
        <v>Pass</v>
      </c>
      <c r="L299" s="1491" t="str">
        <f t="shared" si="271"/>
        <v>Pass</v>
      </c>
      <c r="M299" s="2012"/>
    </row>
    <row r="300" spans="1:13" ht="15" customHeight="1" x14ac:dyDescent="0.25">
      <c r="A300" s="2014"/>
      <c r="B300" s="1432" t="s">
        <v>837</v>
      </c>
      <c r="C300" s="1982">
        <v>5</v>
      </c>
      <c r="D300" s="1437">
        <v>0</v>
      </c>
      <c r="E300" s="1455" t="str">
        <f t="shared" si="268"/>
        <v/>
      </c>
      <c r="F300" s="1353"/>
      <c r="G300" s="1351"/>
      <c r="H300" s="1349"/>
      <c r="I300" s="1486" t="str">
        <f t="shared" ref="I300:I315" si="272">IF(F300&lt;=E300, "Pass", "Fail")</f>
        <v>Pass</v>
      </c>
      <c r="J300" s="1486" t="str">
        <f t="shared" ref="J300:L300" si="273">IF(F300&gt;=F9, "Pass", "Fail")</f>
        <v>Pass</v>
      </c>
      <c r="K300" s="1486" t="str">
        <f t="shared" si="273"/>
        <v>Pass</v>
      </c>
      <c r="L300" s="1491" t="str">
        <f t="shared" si="273"/>
        <v>Pass</v>
      </c>
      <c r="M300" s="2012"/>
    </row>
    <row r="301" spans="1:13" ht="15" customHeight="1" x14ac:dyDescent="0.25">
      <c r="A301" s="2014"/>
      <c r="B301" s="1432" t="s">
        <v>836</v>
      </c>
      <c r="C301" s="1982">
        <v>5</v>
      </c>
      <c r="D301" s="1437">
        <v>0</v>
      </c>
      <c r="E301" s="1455" t="str">
        <f t="shared" si="268"/>
        <v/>
      </c>
      <c r="F301" s="1353"/>
      <c r="G301" s="1351"/>
      <c r="H301" s="1349"/>
      <c r="I301" s="1486" t="str">
        <f t="shared" si="272"/>
        <v>Pass</v>
      </c>
      <c r="J301" s="1486" t="str">
        <f t="shared" ref="J301:L301" si="274">IF(F301&gt;=F10, "Pass", "Fail")</f>
        <v>Pass</v>
      </c>
      <c r="K301" s="1486" t="str">
        <f t="shared" si="274"/>
        <v>Pass</v>
      </c>
      <c r="L301" s="1491" t="str">
        <f t="shared" si="274"/>
        <v>Pass</v>
      </c>
      <c r="M301" s="2012"/>
    </row>
    <row r="302" spans="1:13" ht="15" customHeight="1" x14ac:dyDescent="0.25">
      <c r="A302" s="2014"/>
      <c r="B302" s="1821" t="s">
        <v>897</v>
      </c>
      <c r="C302" s="1982">
        <v>5</v>
      </c>
      <c r="D302" s="1437">
        <v>0</v>
      </c>
      <c r="E302" s="1455" t="str">
        <f t="shared" si="268"/>
        <v/>
      </c>
      <c r="F302" s="1353"/>
      <c r="G302" s="1351"/>
      <c r="H302" s="1349"/>
      <c r="I302" s="1486" t="str">
        <f t="shared" si="272"/>
        <v>Pass</v>
      </c>
      <c r="J302" s="1486" t="str">
        <f t="shared" ref="J302:L302" si="275">IF(F302&gt;=F11, "Pass", "Fail")</f>
        <v>Pass</v>
      </c>
      <c r="K302" s="1486" t="str">
        <f t="shared" si="275"/>
        <v>Pass</v>
      </c>
      <c r="L302" s="1491" t="str">
        <f t="shared" si="275"/>
        <v>Pass</v>
      </c>
      <c r="M302" s="2012"/>
    </row>
    <row r="303" spans="1:13" ht="15" customHeight="1" x14ac:dyDescent="0.25">
      <c r="A303" s="2014"/>
      <c r="B303" s="1432" t="s">
        <v>834</v>
      </c>
      <c r="C303" s="1982">
        <v>5</v>
      </c>
      <c r="D303" s="1437">
        <v>0</v>
      </c>
      <c r="E303" s="1455" t="str">
        <f t="shared" si="268"/>
        <v/>
      </c>
      <c r="F303" s="1353"/>
      <c r="G303" s="1351"/>
      <c r="H303" s="1349"/>
      <c r="I303" s="1486" t="str">
        <f t="shared" si="272"/>
        <v>Pass</v>
      </c>
      <c r="J303" s="1486" t="str">
        <f t="shared" ref="J303:L303" si="276">IF(F303&gt;=F12, "Pass", "Fail")</f>
        <v>Pass</v>
      </c>
      <c r="K303" s="1486" t="str">
        <f t="shared" si="276"/>
        <v>Pass</v>
      </c>
      <c r="L303" s="1491" t="str">
        <f t="shared" si="276"/>
        <v>Pass</v>
      </c>
      <c r="M303" s="2012"/>
    </row>
    <row r="304" spans="1:13" ht="15" customHeight="1" x14ac:dyDescent="0.25">
      <c r="A304" s="2014"/>
      <c r="B304" s="1433" t="s">
        <v>842</v>
      </c>
      <c r="C304" s="1980"/>
      <c r="D304" s="1431"/>
      <c r="E304" s="1455" t="str">
        <f t="shared" si="268"/>
        <v/>
      </c>
      <c r="F304" s="1279" t="str">
        <f>IF(ISNUMBER(F305),F305,"")</f>
        <v/>
      </c>
      <c r="G304" s="1279" t="str">
        <f t="shared" ref="G304" si="277">IF(ISNUMBER(G305),G305,"")</f>
        <v/>
      </c>
      <c r="H304" s="1257" t="str">
        <f>IF(ISNUMBER(H305),H305,"")</f>
        <v/>
      </c>
      <c r="I304" s="1254"/>
      <c r="J304" s="1254"/>
      <c r="K304" s="1254"/>
      <c r="L304" s="1255"/>
      <c r="M304" s="2012"/>
    </row>
    <row r="305" spans="1:13" ht="15" customHeight="1" x14ac:dyDescent="0.25">
      <c r="A305" s="2014"/>
      <c r="B305" s="1432" t="s">
        <v>840</v>
      </c>
      <c r="C305" s="1982">
        <v>5</v>
      </c>
      <c r="D305" s="1437">
        <v>0.1</v>
      </c>
      <c r="E305" s="1455" t="str">
        <f t="shared" si="268"/>
        <v/>
      </c>
      <c r="F305" s="1351"/>
      <c r="G305" s="1351"/>
      <c r="H305" s="1349"/>
      <c r="I305" s="1486" t="str">
        <f t="shared" si="272"/>
        <v>Pass</v>
      </c>
      <c r="J305" s="1486" t="str">
        <f t="shared" ref="J305" si="278">IF(F305&gt;=F14, "Pass", "Fail")</f>
        <v>Pass</v>
      </c>
      <c r="K305" s="1486" t="str">
        <f t="shared" ref="K305" si="279">IF(G305&gt;=G14, "Pass", "Fail")</f>
        <v>Pass</v>
      </c>
      <c r="L305" s="1491" t="str">
        <f t="shared" ref="L305" si="280">IF(H305&gt;=H14, "Pass", "Fail")</f>
        <v>Pass</v>
      </c>
      <c r="M305" s="2012"/>
    </row>
    <row r="306" spans="1:13" ht="15" customHeight="1" x14ac:dyDescent="0.25">
      <c r="A306" s="2014"/>
      <c r="B306" s="1433" t="s">
        <v>843</v>
      </c>
      <c r="C306" s="1980"/>
      <c r="D306" s="1431"/>
      <c r="E306" s="1455" t="str">
        <f t="shared" si="268"/>
        <v/>
      </c>
      <c r="F306" s="1279" t="str">
        <f>IF(AND(ISNUMBER(F307), ISNUMBER(F308)), SUM(F307:F308), "")</f>
        <v/>
      </c>
      <c r="G306" s="1279" t="str">
        <f t="shared" ref="G306:H306" si="281">IF(AND(ISNUMBER(G307), ISNUMBER(G308)), SUM(G307:G308), "")</f>
        <v/>
      </c>
      <c r="H306" s="1257" t="str">
        <f t="shared" si="281"/>
        <v/>
      </c>
      <c r="I306" s="1430"/>
      <c r="J306" s="1430"/>
      <c r="K306" s="1430"/>
      <c r="L306" s="1444"/>
      <c r="M306" s="2012"/>
    </row>
    <row r="307" spans="1:13" ht="15" customHeight="1" x14ac:dyDescent="0.25">
      <c r="A307" s="2014"/>
      <c r="B307" s="1432" t="s">
        <v>844</v>
      </c>
      <c r="C307" s="1982">
        <v>5</v>
      </c>
      <c r="D307" s="1437">
        <v>0</v>
      </c>
      <c r="E307" s="1455" t="str">
        <f t="shared" si="268"/>
        <v/>
      </c>
      <c r="F307" s="1351"/>
      <c r="G307" s="1351"/>
      <c r="H307" s="1349"/>
      <c r="I307" s="1486" t="str">
        <f t="shared" si="272"/>
        <v>Pass</v>
      </c>
      <c r="J307" s="1486" t="str">
        <f t="shared" ref="J307:J308" si="282">IF(F307&gt;=F16, "Pass", "Fail")</f>
        <v>Pass</v>
      </c>
      <c r="K307" s="1486" t="str">
        <f t="shared" ref="K307:K308" si="283">IF(G307&gt;=G16, "Pass", "Fail")</f>
        <v>Pass</v>
      </c>
      <c r="L307" s="1491" t="str">
        <f t="shared" ref="L307:L308" si="284">IF(H307&gt;=H16, "Pass", "Fail")</f>
        <v>Pass</v>
      </c>
      <c r="M307" s="2012"/>
    </row>
    <row r="308" spans="1:13" ht="15" customHeight="1" x14ac:dyDescent="0.25">
      <c r="A308" s="2014"/>
      <c r="B308" s="1432" t="s">
        <v>845</v>
      </c>
      <c r="C308" s="1982">
        <v>10</v>
      </c>
      <c r="D308" s="1437">
        <v>0</v>
      </c>
      <c r="E308" s="1455" t="str">
        <f t="shared" si="268"/>
        <v/>
      </c>
      <c r="F308" s="1351"/>
      <c r="G308" s="1351"/>
      <c r="H308" s="1349"/>
      <c r="I308" s="1486" t="str">
        <f t="shared" si="272"/>
        <v>Pass</v>
      </c>
      <c r="J308" s="1486" t="str">
        <f t="shared" si="282"/>
        <v>Pass</v>
      </c>
      <c r="K308" s="1486" t="str">
        <f t="shared" si="283"/>
        <v>Pass</v>
      </c>
      <c r="L308" s="1491" t="str">
        <f t="shared" si="284"/>
        <v>Pass</v>
      </c>
      <c r="M308" s="2012"/>
    </row>
    <row r="309" spans="1:13" ht="15" customHeight="1" x14ac:dyDescent="0.25">
      <c r="A309" s="2014"/>
      <c r="B309" s="1433" t="s">
        <v>841</v>
      </c>
      <c r="C309" s="1980"/>
      <c r="D309" s="1431"/>
      <c r="E309" s="1455" t="str">
        <f t="shared" si="268"/>
        <v/>
      </c>
      <c r="F309" s="1279" t="str">
        <f t="shared" ref="F309:H309" si="285">IF(AND(ISNUMBER(F310), ISNUMBER(F311), ISNUMBER(F312), ISNUMBER(F313), ISNUMBER(F314), ISNUMBER(F315)), SUM(F310:F315), "")</f>
        <v/>
      </c>
      <c r="G309" s="1279" t="str">
        <f t="shared" si="285"/>
        <v/>
      </c>
      <c r="H309" s="1257" t="str">
        <f t="shared" si="285"/>
        <v/>
      </c>
      <c r="I309" s="1254"/>
      <c r="J309" s="1254"/>
      <c r="K309" s="1254"/>
      <c r="L309" s="1255"/>
      <c r="M309" s="2012"/>
    </row>
    <row r="310" spans="1:13" ht="15" customHeight="1" x14ac:dyDescent="0.25">
      <c r="A310" s="2014"/>
      <c r="B310" s="1432" t="s">
        <v>838</v>
      </c>
      <c r="C310" s="1982">
        <v>5</v>
      </c>
      <c r="D310" s="1437">
        <v>0</v>
      </c>
      <c r="E310" s="1455" t="str">
        <f t="shared" si="268"/>
        <v/>
      </c>
      <c r="F310" s="1353"/>
      <c r="G310" s="1351"/>
      <c r="H310" s="1349"/>
      <c r="I310" s="1486" t="str">
        <f t="shared" si="272"/>
        <v>Pass</v>
      </c>
      <c r="J310" s="1486" t="str">
        <f t="shared" ref="J310:J315" si="286">IF(F310&gt;=F19, "Pass", "Fail")</f>
        <v>Pass</v>
      </c>
      <c r="K310" s="1486" t="str">
        <f t="shared" ref="K310:K315" si="287">IF(G310&gt;=G19, "Pass", "Fail")</f>
        <v>Pass</v>
      </c>
      <c r="L310" s="1491" t="str">
        <f t="shared" ref="L310:L315" si="288">IF(H310&gt;=H19, "Pass", "Fail")</f>
        <v>Pass</v>
      </c>
      <c r="M310" s="2012"/>
    </row>
    <row r="311" spans="1:13" ht="15" customHeight="1" x14ac:dyDescent="0.25">
      <c r="A311" s="2014"/>
      <c r="B311" s="1821" t="s">
        <v>1213</v>
      </c>
      <c r="C311" s="1979">
        <v>5</v>
      </c>
      <c r="D311" s="1437">
        <v>0</v>
      </c>
      <c r="E311" s="1455" t="str">
        <f t="shared" si="268"/>
        <v/>
      </c>
      <c r="F311" s="1353"/>
      <c r="G311" s="1351"/>
      <c r="H311" s="1349"/>
      <c r="I311" s="1486" t="str">
        <f>IF(F311&lt;=E311, "Pass", "Fail")</f>
        <v>Pass</v>
      </c>
      <c r="J311" s="1486" t="str">
        <f t="shared" si="286"/>
        <v>Pass</v>
      </c>
      <c r="K311" s="1486" t="str">
        <f t="shared" si="287"/>
        <v>Pass</v>
      </c>
      <c r="L311" s="1491" t="str">
        <f t="shared" si="288"/>
        <v>Pass</v>
      </c>
      <c r="M311" s="2012"/>
    </row>
    <row r="312" spans="1:13" ht="15" customHeight="1" x14ac:dyDescent="0.25">
      <c r="A312" s="2014"/>
      <c r="B312" s="1432" t="s">
        <v>837</v>
      </c>
      <c r="C312" s="1982">
        <v>5</v>
      </c>
      <c r="D312" s="1437">
        <v>0</v>
      </c>
      <c r="E312" s="1455" t="str">
        <f t="shared" si="268"/>
        <v/>
      </c>
      <c r="F312" s="1353"/>
      <c r="G312" s="1351"/>
      <c r="H312" s="1349"/>
      <c r="I312" s="1486" t="str">
        <f t="shared" si="272"/>
        <v>Pass</v>
      </c>
      <c r="J312" s="1486" t="str">
        <f t="shared" si="286"/>
        <v>Pass</v>
      </c>
      <c r="K312" s="1486" t="str">
        <f t="shared" si="287"/>
        <v>Pass</v>
      </c>
      <c r="L312" s="1491" t="str">
        <f t="shared" si="288"/>
        <v>Pass</v>
      </c>
      <c r="M312" s="2012"/>
    </row>
    <row r="313" spans="1:13" ht="15" customHeight="1" x14ac:dyDescent="0.25">
      <c r="A313" s="2014"/>
      <c r="B313" s="1432" t="s">
        <v>836</v>
      </c>
      <c r="C313" s="1982">
        <v>5</v>
      </c>
      <c r="D313" s="1437">
        <v>0</v>
      </c>
      <c r="E313" s="1455" t="str">
        <f t="shared" si="268"/>
        <v/>
      </c>
      <c r="F313" s="1353"/>
      <c r="G313" s="1351"/>
      <c r="H313" s="1349"/>
      <c r="I313" s="1486" t="str">
        <f t="shared" si="272"/>
        <v>Pass</v>
      </c>
      <c r="J313" s="1486" t="str">
        <f t="shared" si="286"/>
        <v>Pass</v>
      </c>
      <c r="K313" s="1486" t="str">
        <f t="shared" si="287"/>
        <v>Pass</v>
      </c>
      <c r="L313" s="1491" t="str">
        <f t="shared" si="288"/>
        <v>Pass</v>
      </c>
      <c r="M313" s="2012"/>
    </row>
    <row r="314" spans="1:13" ht="15" customHeight="1" x14ac:dyDescent="0.25">
      <c r="A314" s="2014"/>
      <c r="B314" s="1432" t="s">
        <v>835</v>
      </c>
      <c r="C314" s="1982">
        <v>5</v>
      </c>
      <c r="D314" s="1437">
        <v>0</v>
      </c>
      <c r="E314" s="1455" t="str">
        <f t="shared" si="268"/>
        <v/>
      </c>
      <c r="F314" s="1353"/>
      <c r="G314" s="1351"/>
      <c r="H314" s="1349"/>
      <c r="I314" s="1486" t="str">
        <f t="shared" si="272"/>
        <v>Pass</v>
      </c>
      <c r="J314" s="1486" t="str">
        <f t="shared" si="286"/>
        <v>Pass</v>
      </c>
      <c r="K314" s="1486" t="str">
        <f t="shared" si="287"/>
        <v>Pass</v>
      </c>
      <c r="L314" s="1491" t="str">
        <f t="shared" si="288"/>
        <v>Pass</v>
      </c>
      <c r="M314" s="2012"/>
    </row>
    <row r="315" spans="1:13" ht="15" customHeight="1" x14ac:dyDescent="0.25">
      <c r="A315" s="2014"/>
      <c r="B315" s="1434" t="s">
        <v>834</v>
      </c>
      <c r="C315" s="1983">
        <v>5</v>
      </c>
      <c r="D315" s="1447">
        <v>0</v>
      </c>
      <c r="E315" s="1456" t="str">
        <f>IF(ISNUMBER(#REF!),#REF!,"")</f>
        <v/>
      </c>
      <c r="F315" s="2013"/>
      <c r="G315" s="1312"/>
      <c r="H315" s="713"/>
      <c r="I315" s="1487" t="str">
        <f t="shared" si="272"/>
        <v>Pass</v>
      </c>
      <c r="J315" s="1487" t="str">
        <f t="shared" si="286"/>
        <v>Pass</v>
      </c>
      <c r="K315" s="1487" t="str">
        <f t="shared" si="287"/>
        <v>Pass</v>
      </c>
      <c r="L315" s="1492" t="str">
        <f t="shared" si="288"/>
        <v>Pass</v>
      </c>
      <c r="M315" s="2012"/>
    </row>
    <row r="316" spans="1:13" s="2017" customFormat="1" ht="15" customHeight="1" x14ac:dyDescent="0.25">
      <c r="A316" s="2015"/>
      <c r="B316" s="1378"/>
      <c r="C316" s="1378"/>
      <c r="D316" s="1378"/>
      <c r="E316" s="1378"/>
      <c r="F316" s="1378"/>
      <c r="G316" s="1378"/>
      <c r="H316" s="1378"/>
      <c r="I316" s="1378"/>
      <c r="J316" s="1378"/>
      <c r="K316" s="1378"/>
      <c r="L316" s="1378"/>
      <c r="M316" s="2016"/>
    </row>
    <row r="317" spans="1:13" ht="45" customHeight="1" x14ac:dyDescent="0.25">
      <c r="A317" s="2009" t="s">
        <v>1310</v>
      </c>
      <c r="B317" s="1379"/>
      <c r="C317" s="1379"/>
      <c r="D317" s="1379"/>
      <c r="E317" s="1379"/>
      <c r="F317" s="1379"/>
      <c r="G317" s="1379"/>
      <c r="H317" s="1379"/>
      <c r="I317" s="1379"/>
      <c r="J317" s="1379"/>
      <c r="K317" s="1379"/>
      <c r="M317" s="2012"/>
    </row>
    <row r="318" spans="1:13" ht="45" customHeight="1" x14ac:dyDescent="0.25">
      <c r="A318" s="2009" t="s">
        <v>1304</v>
      </c>
      <c r="B318" s="1429"/>
      <c r="C318" s="1429"/>
      <c r="D318" s="1429"/>
      <c r="E318" s="1429"/>
      <c r="F318" s="1429"/>
      <c r="G318" s="1429"/>
      <c r="H318" s="1429"/>
      <c r="I318" s="1429"/>
      <c r="J318" s="1429"/>
      <c r="K318" s="1429"/>
      <c r="M318" s="2012"/>
    </row>
    <row r="319" spans="1:13" ht="45" customHeight="1" x14ac:dyDescent="0.25">
      <c r="A319" s="2014"/>
      <c r="B319" s="1218"/>
      <c r="C319" s="2276" t="s">
        <v>886</v>
      </c>
      <c r="D319" s="2277"/>
      <c r="E319" s="2138" t="s">
        <v>1209</v>
      </c>
      <c r="F319" s="2138" t="s">
        <v>1289</v>
      </c>
      <c r="G319" s="2138" t="s">
        <v>27</v>
      </c>
      <c r="H319" s="2138" t="s">
        <v>440</v>
      </c>
      <c r="I319" s="2298" t="s">
        <v>946</v>
      </c>
      <c r="J319" s="2298" t="s">
        <v>1329</v>
      </c>
      <c r="K319" s="2298" t="s">
        <v>1308</v>
      </c>
      <c r="L319" s="2300" t="s">
        <v>1309</v>
      </c>
      <c r="M319" s="2012"/>
    </row>
    <row r="320" spans="1:13" ht="60" customHeight="1" x14ac:dyDescent="0.25">
      <c r="A320" s="2014"/>
      <c r="B320" s="1218"/>
      <c r="C320" s="2007" t="s">
        <v>887</v>
      </c>
      <c r="D320" s="2008" t="s">
        <v>945</v>
      </c>
      <c r="E320" s="2111"/>
      <c r="F320" s="2111"/>
      <c r="G320" s="2281"/>
      <c r="H320" s="2281"/>
      <c r="I320" s="2299"/>
      <c r="J320" s="2299"/>
      <c r="K320" s="2299"/>
      <c r="L320" s="2301"/>
      <c r="M320" s="2012"/>
    </row>
    <row r="321" spans="1:13" ht="15" customHeight="1" x14ac:dyDescent="0.25">
      <c r="A321" s="2014"/>
      <c r="B321" s="1977" t="s">
        <v>839</v>
      </c>
      <c r="C321" s="1980"/>
      <c r="D321" s="1436"/>
      <c r="E321" s="1455" t="str">
        <f t="shared" ref="E321:E338" si="289">IF(ISNUMBER(E274),E274,"")</f>
        <v/>
      </c>
      <c r="F321" s="1279" t="str">
        <f t="shared" ref="F321:H321" si="290">IF(AND(ISNUMBER(F322), ISNUMBER(F323), ISNUMBER(F324), ISNUMBER(F325), ISNUMBER(F326), ISNUMBER(F327)), SUM(F322:F327), "")</f>
        <v/>
      </c>
      <c r="G321" s="1279" t="str">
        <f t="shared" si="290"/>
        <v/>
      </c>
      <c r="H321" s="1257" t="str">
        <f t="shared" si="290"/>
        <v/>
      </c>
      <c r="I321" s="1417"/>
      <c r="J321" s="1417"/>
      <c r="K321" s="1417"/>
      <c r="L321" s="1443"/>
      <c r="M321" s="2012"/>
    </row>
    <row r="322" spans="1:13" ht="15" customHeight="1" x14ac:dyDescent="0.25">
      <c r="A322" s="2014"/>
      <c r="B322" s="1432" t="s">
        <v>838</v>
      </c>
      <c r="C322" s="1982">
        <v>10</v>
      </c>
      <c r="D322" s="1437">
        <v>0</v>
      </c>
      <c r="E322" s="1455" t="str">
        <f t="shared" si="289"/>
        <v/>
      </c>
      <c r="F322" s="1353"/>
      <c r="G322" s="1351"/>
      <c r="H322" s="1349"/>
      <c r="I322" s="1486" t="str">
        <f>IF(F322&lt;=E322, "Pass", "Fail")</f>
        <v>Pass</v>
      </c>
      <c r="J322" s="1486" t="str">
        <f>IF(F322&gt;=F298, "Pass", "Fail")</f>
        <v>Pass</v>
      </c>
      <c r="K322" s="1486" t="str">
        <f t="shared" ref="K322:L322" si="291">IF(G322&gt;=G298, "Pass", "Fail")</f>
        <v>Pass</v>
      </c>
      <c r="L322" s="1491" t="str">
        <f t="shared" si="291"/>
        <v>Pass</v>
      </c>
      <c r="M322" s="2012"/>
    </row>
    <row r="323" spans="1:13" ht="15" customHeight="1" x14ac:dyDescent="0.25">
      <c r="A323" s="2014"/>
      <c r="B323" s="1821" t="s">
        <v>1213</v>
      </c>
      <c r="C323" s="1979">
        <v>10</v>
      </c>
      <c r="D323" s="1437">
        <v>0</v>
      </c>
      <c r="E323" s="1455" t="str">
        <f t="shared" si="289"/>
        <v/>
      </c>
      <c r="F323" s="1353"/>
      <c r="G323" s="1351"/>
      <c r="H323" s="1349"/>
      <c r="I323" s="1486" t="str">
        <f>IF(F323&lt;=E323, "Pass", "Fail")</f>
        <v>Pass</v>
      </c>
      <c r="J323" s="1486" t="str">
        <f t="shared" ref="J323:L323" si="292">IF(F323&gt;=F299, "Pass", "Fail")</f>
        <v>Pass</v>
      </c>
      <c r="K323" s="1486" t="str">
        <f t="shared" si="292"/>
        <v>Pass</v>
      </c>
      <c r="L323" s="1491" t="str">
        <f t="shared" si="292"/>
        <v>Pass</v>
      </c>
      <c r="M323" s="2012"/>
    </row>
    <row r="324" spans="1:13" ht="15" customHeight="1" x14ac:dyDescent="0.25">
      <c r="A324" s="2014"/>
      <c r="B324" s="1432" t="s">
        <v>837</v>
      </c>
      <c r="C324" s="1982">
        <v>10</v>
      </c>
      <c r="D324" s="1437">
        <v>0</v>
      </c>
      <c r="E324" s="1455" t="str">
        <f t="shared" si="289"/>
        <v/>
      </c>
      <c r="F324" s="1353"/>
      <c r="G324" s="1351"/>
      <c r="H324" s="1349"/>
      <c r="I324" s="1486" t="str">
        <f t="shared" ref="I324:I339" si="293">IF(F324&lt;=E324, "Pass", "Fail")</f>
        <v>Pass</v>
      </c>
      <c r="J324" s="1486" t="str">
        <f t="shared" ref="J324:L324" si="294">IF(F324&gt;=F300, "Pass", "Fail")</f>
        <v>Pass</v>
      </c>
      <c r="K324" s="1486" t="str">
        <f t="shared" si="294"/>
        <v>Pass</v>
      </c>
      <c r="L324" s="1491" t="str">
        <f t="shared" si="294"/>
        <v>Pass</v>
      </c>
      <c r="M324" s="2012"/>
    </row>
    <row r="325" spans="1:13" ht="15" customHeight="1" x14ac:dyDescent="0.25">
      <c r="A325" s="2014"/>
      <c r="B325" s="1432" t="s">
        <v>836</v>
      </c>
      <c r="C325" s="1982">
        <v>10</v>
      </c>
      <c r="D325" s="1437">
        <v>0</v>
      </c>
      <c r="E325" s="1455" t="str">
        <f t="shared" si="289"/>
        <v/>
      </c>
      <c r="F325" s="1353"/>
      <c r="G325" s="1351"/>
      <c r="H325" s="1349"/>
      <c r="I325" s="1486" t="str">
        <f t="shared" si="293"/>
        <v>Pass</v>
      </c>
      <c r="J325" s="1486" t="str">
        <f t="shared" ref="J325:L325" si="295">IF(F325&gt;=F301, "Pass", "Fail")</f>
        <v>Pass</v>
      </c>
      <c r="K325" s="1486" t="str">
        <f t="shared" si="295"/>
        <v>Pass</v>
      </c>
      <c r="L325" s="1491" t="str">
        <f t="shared" si="295"/>
        <v>Pass</v>
      </c>
      <c r="M325" s="2012"/>
    </row>
    <row r="326" spans="1:13" ht="15" customHeight="1" x14ac:dyDescent="0.25">
      <c r="A326" s="2014"/>
      <c r="B326" s="1821" t="s">
        <v>897</v>
      </c>
      <c r="C326" s="1982">
        <v>10</v>
      </c>
      <c r="D326" s="1437">
        <v>0</v>
      </c>
      <c r="E326" s="1455" t="str">
        <f t="shared" si="289"/>
        <v/>
      </c>
      <c r="F326" s="1353"/>
      <c r="G326" s="1351"/>
      <c r="H326" s="1349"/>
      <c r="I326" s="1486" t="str">
        <f t="shared" si="293"/>
        <v>Pass</v>
      </c>
      <c r="J326" s="1486" t="str">
        <f t="shared" ref="J326:L326" si="296">IF(F326&gt;=F302, "Pass", "Fail")</f>
        <v>Pass</v>
      </c>
      <c r="K326" s="1486" t="str">
        <f t="shared" si="296"/>
        <v>Pass</v>
      </c>
      <c r="L326" s="1491" t="str">
        <f t="shared" si="296"/>
        <v>Pass</v>
      </c>
      <c r="M326" s="2012"/>
    </row>
    <row r="327" spans="1:13" ht="15" customHeight="1" x14ac:dyDescent="0.25">
      <c r="A327" s="2014"/>
      <c r="B327" s="1432" t="s">
        <v>834</v>
      </c>
      <c r="C327" s="1982">
        <v>10</v>
      </c>
      <c r="D327" s="1437">
        <v>0</v>
      </c>
      <c r="E327" s="1455" t="str">
        <f t="shared" si="289"/>
        <v/>
      </c>
      <c r="F327" s="1353"/>
      <c r="G327" s="1351"/>
      <c r="H327" s="1349"/>
      <c r="I327" s="1486" t="str">
        <f t="shared" si="293"/>
        <v>Pass</v>
      </c>
      <c r="J327" s="1486" t="str">
        <f t="shared" ref="J327:L327" si="297">IF(F327&gt;=F303, "Pass", "Fail")</f>
        <v>Pass</v>
      </c>
      <c r="K327" s="1486" t="str">
        <f t="shared" si="297"/>
        <v>Pass</v>
      </c>
      <c r="L327" s="1491" t="str">
        <f t="shared" si="297"/>
        <v>Pass</v>
      </c>
      <c r="M327" s="2012"/>
    </row>
    <row r="328" spans="1:13" ht="15" customHeight="1" x14ac:dyDescent="0.25">
      <c r="A328" s="2014"/>
      <c r="B328" s="1433" t="s">
        <v>842</v>
      </c>
      <c r="C328" s="1980"/>
      <c r="D328" s="1431"/>
      <c r="E328" s="1455" t="str">
        <f t="shared" si="289"/>
        <v/>
      </c>
      <c r="F328" s="1279" t="str">
        <f>IF(ISNUMBER(F329),F329,"")</f>
        <v/>
      </c>
      <c r="G328" s="1279" t="str">
        <f t="shared" ref="G328" si="298">IF(ISNUMBER(G329),G329,"")</f>
        <v/>
      </c>
      <c r="H328" s="1257" t="str">
        <f>IF(ISNUMBER(H329),H329,"")</f>
        <v/>
      </c>
      <c r="I328" s="1254"/>
      <c r="J328" s="1254"/>
      <c r="K328" s="1254"/>
      <c r="L328" s="1255"/>
      <c r="M328" s="2012"/>
    </row>
    <row r="329" spans="1:13" ht="15" customHeight="1" x14ac:dyDescent="0.25">
      <c r="A329" s="2014"/>
      <c r="B329" s="1432" t="s">
        <v>840</v>
      </c>
      <c r="C329" s="1982">
        <v>10</v>
      </c>
      <c r="D329" s="1437">
        <v>0.1</v>
      </c>
      <c r="E329" s="1455" t="str">
        <f t="shared" si="289"/>
        <v/>
      </c>
      <c r="F329" s="1351"/>
      <c r="G329" s="1351"/>
      <c r="H329" s="1349"/>
      <c r="I329" s="1486" t="str">
        <f t="shared" si="293"/>
        <v>Pass</v>
      </c>
      <c r="J329" s="1486" t="str">
        <f>IF(F329&gt;=F305, "Pass", "Fail")</f>
        <v>Pass</v>
      </c>
      <c r="K329" s="1486" t="str">
        <f t="shared" ref="K329" si="299">IF(G329&gt;=G305, "Pass", "Fail")</f>
        <v>Pass</v>
      </c>
      <c r="L329" s="1491" t="str">
        <f t="shared" ref="L329" si="300">IF(H329&gt;=H305, "Pass", "Fail")</f>
        <v>Pass</v>
      </c>
      <c r="M329" s="2012"/>
    </row>
    <row r="330" spans="1:13" ht="15" customHeight="1" x14ac:dyDescent="0.25">
      <c r="A330" s="2014"/>
      <c r="B330" s="1433" t="s">
        <v>843</v>
      </c>
      <c r="C330" s="1980"/>
      <c r="D330" s="1431"/>
      <c r="E330" s="1455" t="str">
        <f t="shared" si="289"/>
        <v/>
      </c>
      <c r="F330" s="1279" t="str">
        <f>IF(AND(ISNUMBER(F331), ISNUMBER(F332)), SUM(F331:F332), "")</f>
        <v/>
      </c>
      <c r="G330" s="1279" t="str">
        <f t="shared" ref="G330:H330" si="301">IF(AND(ISNUMBER(G331), ISNUMBER(G332)), SUM(G331:G332), "")</f>
        <v/>
      </c>
      <c r="H330" s="1257" t="str">
        <f t="shared" si="301"/>
        <v/>
      </c>
      <c r="I330" s="1430"/>
      <c r="J330" s="1430"/>
      <c r="K330" s="1430"/>
      <c r="L330" s="1444"/>
      <c r="M330" s="2012"/>
    </row>
    <row r="331" spans="1:13" ht="15" customHeight="1" x14ac:dyDescent="0.25">
      <c r="A331" s="2014"/>
      <c r="B331" s="1432" t="s">
        <v>844</v>
      </c>
      <c r="C331" s="1982">
        <v>10</v>
      </c>
      <c r="D331" s="1437">
        <v>0</v>
      </c>
      <c r="E331" s="1455" t="str">
        <f t="shared" si="289"/>
        <v/>
      </c>
      <c r="F331" s="1351"/>
      <c r="G331" s="1351"/>
      <c r="H331" s="1349"/>
      <c r="I331" s="1486" t="str">
        <f t="shared" si="293"/>
        <v>Pass</v>
      </c>
      <c r="J331" s="1486" t="str">
        <f>IF(F331&gt;=F307, "Pass", "Fail")</f>
        <v>Pass</v>
      </c>
      <c r="K331" s="1486" t="str">
        <f t="shared" ref="K331:K332" si="302">IF(G331&gt;=G307, "Pass", "Fail")</f>
        <v>Pass</v>
      </c>
      <c r="L331" s="1491" t="str">
        <f t="shared" ref="L331:L332" si="303">IF(H331&gt;=H307, "Pass", "Fail")</f>
        <v>Pass</v>
      </c>
      <c r="M331" s="2012"/>
    </row>
    <row r="332" spans="1:13" ht="15" customHeight="1" x14ac:dyDescent="0.25">
      <c r="A332" s="2014"/>
      <c r="B332" s="1432" t="s">
        <v>845</v>
      </c>
      <c r="C332" s="1982">
        <v>50</v>
      </c>
      <c r="D332" s="1437">
        <v>0</v>
      </c>
      <c r="E332" s="1455" t="str">
        <f t="shared" si="289"/>
        <v/>
      </c>
      <c r="F332" s="1351"/>
      <c r="G332" s="1351"/>
      <c r="H332" s="1349"/>
      <c r="I332" s="1486" t="str">
        <f t="shared" si="293"/>
        <v>Pass</v>
      </c>
      <c r="J332" s="1486" t="str">
        <f>IF(F332&gt;=F308, "Pass", "Fail")</f>
        <v>Pass</v>
      </c>
      <c r="K332" s="1486" t="str">
        <f t="shared" si="302"/>
        <v>Pass</v>
      </c>
      <c r="L332" s="1491" t="str">
        <f t="shared" si="303"/>
        <v>Pass</v>
      </c>
      <c r="M332" s="2012"/>
    </row>
    <row r="333" spans="1:13" ht="15" customHeight="1" x14ac:dyDescent="0.25">
      <c r="A333" s="2014"/>
      <c r="B333" s="1433" t="s">
        <v>841</v>
      </c>
      <c r="C333" s="1980"/>
      <c r="D333" s="1431"/>
      <c r="E333" s="1455" t="str">
        <f t="shared" si="289"/>
        <v/>
      </c>
      <c r="F333" s="1279" t="str">
        <f t="shared" ref="F333:H333" si="304">IF(AND(ISNUMBER(F334), ISNUMBER(F335), ISNUMBER(F336), ISNUMBER(F337), ISNUMBER(F338), ISNUMBER(F339)), SUM(F334:F339), "")</f>
        <v/>
      </c>
      <c r="G333" s="1279" t="str">
        <f t="shared" si="304"/>
        <v/>
      </c>
      <c r="H333" s="1257" t="str">
        <f t="shared" si="304"/>
        <v/>
      </c>
      <c r="I333" s="1254"/>
      <c r="J333" s="1254"/>
      <c r="K333" s="1254"/>
      <c r="L333" s="1255"/>
      <c r="M333" s="2012"/>
    </row>
    <row r="334" spans="1:13" ht="15" customHeight="1" x14ac:dyDescent="0.25">
      <c r="A334" s="2014"/>
      <c r="B334" s="1432" t="s">
        <v>838</v>
      </c>
      <c r="C334" s="1982">
        <v>10</v>
      </c>
      <c r="D334" s="1437">
        <v>0</v>
      </c>
      <c r="E334" s="1455" t="str">
        <f t="shared" si="289"/>
        <v/>
      </c>
      <c r="F334" s="1353"/>
      <c r="G334" s="1351"/>
      <c r="H334" s="1349"/>
      <c r="I334" s="1486" t="str">
        <f t="shared" si="293"/>
        <v>Pass</v>
      </c>
      <c r="J334" s="1486" t="str">
        <f t="shared" ref="J334:J339" si="305">IF(F334&gt;=F310, "Pass", "Fail")</f>
        <v>Pass</v>
      </c>
      <c r="K334" s="1486" t="str">
        <f t="shared" ref="K334:K339" si="306">IF(G334&gt;=G310, "Pass", "Fail")</f>
        <v>Pass</v>
      </c>
      <c r="L334" s="1491" t="str">
        <f t="shared" ref="L334:L339" si="307">IF(H334&gt;=H310, "Pass", "Fail")</f>
        <v>Pass</v>
      </c>
      <c r="M334" s="2012"/>
    </row>
    <row r="335" spans="1:13" ht="15" customHeight="1" x14ac:dyDescent="0.25">
      <c r="A335" s="2014"/>
      <c r="B335" s="1821" t="s">
        <v>1213</v>
      </c>
      <c r="C335" s="1979">
        <v>10</v>
      </c>
      <c r="D335" s="1437">
        <v>0</v>
      </c>
      <c r="E335" s="1455" t="str">
        <f t="shared" si="289"/>
        <v/>
      </c>
      <c r="F335" s="1353"/>
      <c r="G335" s="1351"/>
      <c r="H335" s="1349"/>
      <c r="I335" s="1486" t="str">
        <f>IF(F335&lt;=E335, "Pass", "Fail")</f>
        <v>Pass</v>
      </c>
      <c r="J335" s="1486" t="str">
        <f t="shared" si="305"/>
        <v>Pass</v>
      </c>
      <c r="K335" s="1486" t="str">
        <f t="shared" si="306"/>
        <v>Pass</v>
      </c>
      <c r="L335" s="1491" t="str">
        <f t="shared" si="307"/>
        <v>Pass</v>
      </c>
      <c r="M335" s="2012"/>
    </row>
    <row r="336" spans="1:13" ht="15" customHeight="1" x14ac:dyDescent="0.25">
      <c r="A336" s="2014"/>
      <c r="B336" s="1432" t="s">
        <v>837</v>
      </c>
      <c r="C336" s="1982">
        <v>10</v>
      </c>
      <c r="D336" s="1437">
        <v>0</v>
      </c>
      <c r="E336" s="1455" t="str">
        <f t="shared" si="289"/>
        <v/>
      </c>
      <c r="F336" s="1353"/>
      <c r="G336" s="1351"/>
      <c r="H336" s="1349"/>
      <c r="I336" s="1486" t="str">
        <f t="shared" si="293"/>
        <v>Pass</v>
      </c>
      <c r="J336" s="1486" t="str">
        <f t="shared" si="305"/>
        <v>Pass</v>
      </c>
      <c r="K336" s="1486" t="str">
        <f t="shared" si="306"/>
        <v>Pass</v>
      </c>
      <c r="L336" s="1491" t="str">
        <f t="shared" si="307"/>
        <v>Pass</v>
      </c>
      <c r="M336" s="2012"/>
    </row>
    <row r="337" spans="1:13" ht="15" customHeight="1" x14ac:dyDescent="0.25">
      <c r="A337" s="2014"/>
      <c r="B337" s="1432" t="s">
        <v>836</v>
      </c>
      <c r="C337" s="1982">
        <v>10</v>
      </c>
      <c r="D337" s="1437">
        <v>0</v>
      </c>
      <c r="E337" s="1455" t="str">
        <f t="shared" si="289"/>
        <v/>
      </c>
      <c r="F337" s="1353"/>
      <c r="G337" s="1351"/>
      <c r="H337" s="1349"/>
      <c r="I337" s="1486" t="str">
        <f t="shared" si="293"/>
        <v>Pass</v>
      </c>
      <c r="J337" s="1486" t="str">
        <f t="shared" si="305"/>
        <v>Pass</v>
      </c>
      <c r="K337" s="1486" t="str">
        <f t="shared" si="306"/>
        <v>Pass</v>
      </c>
      <c r="L337" s="1491" t="str">
        <f t="shared" si="307"/>
        <v>Pass</v>
      </c>
      <c r="M337" s="2012"/>
    </row>
    <row r="338" spans="1:13" ht="15" customHeight="1" x14ac:dyDescent="0.25">
      <c r="A338" s="2014"/>
      <c r="B338" s="1432" t="s">
        <v>835</v>
      </c>
      <c r="C338" s="1982">
        <v>10</v>
      </c>
      <c r="D338" s="1437">
        <v>0</v>
      </c>
      <c r="E338" s="1455" t="str">
        <f t="shared" si="289"/>
        <v/>
      </c>
      <c r="F338" s="1353"/>
      <c r="G338" s="1351"/>
      <c r="H338" s="1349"/>
      <c r="I338" s="1486" t="str">
        <f t="shared" si="293"/>
        <v>Pass</v>
      </c>
      <c r="J338" s="1486" t="str">
        <f t="shared" si="305"/>
        <v>Pass</v>
      </c>
      <c r="K338" s="1486" t="str">
        <f t="shared" si="306"/>
        <v>Pass</v>
      </c>
      <c r="L338" s="1491" t="str">
        <f t="shared" si="307"/>
        <v>Pass</v>
      </c>
      <c r="M338" s="2012"/>
    </row>
    <row r="339" spans="1:13" ht="15" customHeight="1" x14ac:dyDescent="0.25">
      <c r="A339" s="2014"/>
      <c r="B339" s="1434" t="s">
        <v>834</v>
      </c>
      <c r="C339" s="1983">
        <v>10</v>
      </c>
      <c r="D339" s="1447">
        <v>0</v>
      </c>
      <c r="E339" s="1456" t="str">
        <f>IF(ISNUMBER(#REF!),#REF!,"")</f>
        <v/>
      </c>
      <c r="F339" s="2013"/>
      <c r="G339" s="1312"/>
      <c r="H339" s="713"/>
      <c r="I339" s="1487" t="str">
        <f t="shared" si="293"/>
        <v>Pass</v>
      </c>
      <c r="J339" s="1487" t="str">
        <f t="shared" si="305"/>
        <v>Pass</v>
      </c>
      <c r="K339" s="1487" t="str">
        <f t="shared" si="306"/>
        <v>Pass</v>
      </c>
      <c r="L339" s="1492" t="str">
        <f t="shared" si="307"/>
        <v>Pass</v>
      </c>
      <c r="M339" s="2012"/>
    </row>
    <row r="340" spans="1:13" ht="45" customHeight="1" x14ac:dyDescent="0.25">
      <c r="A340" s="2009" t="s">
        <v>1303</v>
      </c>
      <c r="B340" s="1429"/>
      <c r="C340" s="1429"/>
      <c r="D340" s="1429"/>
      <c r="E340" s="1429"/>
      <c r="F340" s="1429"/>
      <c r="G340" s="1429"/>
      <c r="H340" s="1429"/>
      <c r="I340" s="1429"/>
      <c r="J340" s="1429"/>
      <c r="K340" s="1429"/>
      <c r="M340" s="2012"/>
    </row>
    <row r="341" spans="1:13" ht="45" customHeight="1" x14ac:dyDescent="0.25">
      <c r="A341" s="2014"/>
      <c r="B341" s="1218"/>
      <c r="C341" s="2276" t="s">
        <v>886</v>
      </c>
      <c r="D341" s="2277"/>
      <c r="E341" s="2138" t="s">
        <v>1209</v>
      </c>
      <c r="F341" s="2138" t="s">
        <v>1289</v>
      </c>
      <c r="G341" s="2138" t="s">
        <v>27</v>
      </c>
      <c r="H341" s="2138" t="s">
        <v>440</v>
      </c>
      <c r="I341" s="2298" t="s">
        <v>946</v>
      </c>
      <c r="J341" s="2298" t="s">
        <v>1330</v>
      </c>
      <c r="K341" s="2298" t="s">
        <v>1306</v>
      </c>
      <c r="L341" s="2300" t="s">
        <v>1307</v>
      </c>
      <c r="M341" s="2012"/>
    </row>
    <row r="342" spans="1:13" ht="60" customHeight="1" x14ac:dyDescent="0.25">
      <c r="A342" s="2014"/>
      <c r="B342" s="1218"/>
      <c r="C342" s="2007" t="s">
        <v>887</v>
      </c>
      <c r="D342" s="2008" t="s">
        <v>945</v>
      </c>
      <c r="E342" s="2111"/>
      <c r="F342" s="2111"/>
      <c r="G342" s="2281"/>
      <c r="H342" s="2281"/>
      <c r="I342" s="2299"/>
      <c r="J342" s="2299"/>
      <c r="K342" s="2299"/>
      <c r="L342" s="2301"/>
      <c r="M342" s="2012"/>
    </row>
    <row r="343" spans="1:13" ht="15" customHeight="1" x14ac:dyDescent="0.25">
      <c r="A343" s="2014"/>
      <c r="B343" s="1977" t="s">
        <v>839</v>
      </c>
      <c r="C343" s="1980"/>
      <c r="D343" s="1436"/>
      <c r="E343" s="1455" t="str">
        <f t="shared" ref="E343:E360" si="308">IF(ISNUMBER(E274),E274,"")</f>
        <v/>
      </c>
      <c r="F343" s="1279" t="str">
        <f t="shared" ref="F343:H343" si="309">IF(AND(ISNUMBER(F344), ISNUMBER(F345), ISNUMBER(F346), ISNUMBER(F347), ISNUMBER(F348), ISNUMBER(F349)), SUM(F344:F349), "")</f>
        <v/>
      </c>
      <c r="G343" s="1279" t="str">
        <f t="shared" si="309"/>
        <v/>
      </c>
      <c r="H343" s="1257" t="str">
        <f t="shared" si="309"/>
        <v/>
      </c>
      <c r="I343" s="1417"/>
      <c r="J343" s="1417"/>
      <c r="K343" s="1417"/>
      <c r="L343" s="1443"/>
      <c r="M343" s="2012"/>
    </row>
    <row r="344" spans="1:13" ht="15" customHeight="1" x14ac:dyDescent="0.25">
      <c r="A344" s="2014"/>
      <c r="B344" s="1432" t="s">
        <v>838</v>
      </c>
      <c r="C344" s="1982">
        <v>10</v>
      </c>
      <c r="D344" s="1437">
        <v>0</v>
      </c>
      <c r="E344" s="1455" t="str">
        <f t="shared" si="308"/>
        <v/>
      </c>
      <c r="F344" s="1279" t="str">
        <f>IF(ISNUMBER(F231),F231,"")</f>
        <v/>
      </c>
      <c r="G344" s="1279" t="str">
        <f>IF(ISNUMBER(G231),G231,"")</f>
        <v/>
      </c>
      <c r="H344" s="1257" t="str">
        <f>IF(ISNUMBER(H231),H231,"")</f>
        <v/>
      </c>
      <c r="I344" s="1211"/>
      <c r="J344" s="1211"/>
      <c r="K344" s="1211"/>
      <c r="L344" s="38"/>
      <c r="M344" s="2012"/>
    </row>
    <row r="345" spans="1:13" ht="15" customHeight="1" x14ac:dyDescent="0.25">
      <c r="A345" s="2014"/>
      <c r="B345" s="1821" t="s">
        <v>1213</v>
      </c>
      <c r="C345" s="1979">
        <v>10</v>
      </c>
      <c r="D345" s="1437">
        <v>0</v>
      </c>
      <c r="E345" s="1455" t="str">
        <f t="shared" si="308"/>
        <v/>
      </c>
      <c r="F345" s="1353"/>
      <c r="G345" s="1351"/>
      <c r="H345" s="1349"/>
      <c r="I345" s="1486" t="str">
        <f>IF(F345&lt;=E345, "Pass", "Fail")</f>
        <v>Pass</v>
      </c>
      <c r="J345" s="1486" t="str">
        <f>IF(F345&gt;=F323, "Pass", "Fail")</f>
        <v>Pass</v>
      </c>
      <c r="K345" s="1486" t="str">
        <f>IF(G345&gt;=G323, "Pass", "Fail")</f>
        <v>Pass</v>
      </c>
      <c r="L345" s="1491" t="str">
        <f>IF(H345&gt;=H323, "Pass", "Fail")</f>
        <v>Pass</v>
      </c>
      <c r="M345" s="2012"/>
    </row>
    <row r="346" spans="1:13" ht="15" customHeight="1" x14ac:dyDescent="0.25">
      <c r="A346" s="2014"/>
      <c r="B346" s="1432" t="s">
        <v>837</v>
      </c>
      <c r="C346" s="1982">
        <v>10</v>
      </c>
      <c r="D346" s="1437">
        <v>0</v>
      </c>
      <c r="E346" s="1455" t="str">
        <f t="shared" si="308"/>
        <v/>
      </c>
      <c r="F346" s="1279" t="str">
        <f t="shared" ref="F346:H349" si="310">IF(ISNUMBER(F233),F233,"")</f>
        <v/>
      </c>
      <c r="G346" s="1279" t="str">
        <f t="shared" si="310"/>
        <v/>
      </c>
      <c r="H346" s="1257" t="str">
        <f t="shared" si="310"/>
        <v/>
      </c>
      <c r="I346" s="1211"/>
      <c r="J346" s="1211"/>
      <c r="K346" s="1211"/>
      <c r="L346" s="38"/>
      <c r="M346" s="2012"/>
    </row>
    <row r="347" spans="1:13" ht="15" customHeight="1" x14ac:dyDescent="0.25">
      <c r="A347" s="2014"/>
      <c r="B347" s="1432" t="s">
        <v>836</v>
      </c>
      <c r="C347" s="1982">
        <v>10</v>
      </c>
      <c r="D347" s="1437">
        <v>0</v>
      </c>
      <c r="E347" s="1455" t="str">
        <f t="shared" si="308"/>
        <v/>
      </c>
      <c r="F347" s="1279" t="str">
        <f t="shared" si="310"/>
        <v/>
      </c>
      <c r="G347" s="1279" t="str">
        <f t="shared" si="310"/>
        <v/>
      </c>
      <c r="H347" s="1257" t="str">
        <f t="shared" si="310"/>
        <v/>
      </c>
      <c r="I347" s="1211"/>
      <c r="J347" s="1211"/>
      <c r="K347" s="1211"/>
      <c r="L347" s="38"/>
      <c r="M347" s="2012"/>
    </row>
    <row r="348" spans="1:13" ht="15" customHeight="1" x14ac:dyDescent="0.25">
      <c r="A348" s="2014"/>
      <c r="B348" s="1821" t="s">
        <v>897</v>
      </c>
      <c r="C348" s="1982">
        <v>10</v>
      </c>
      <c r="D348" s="1437">
        <v>0</v>
      </c>
      <c r="E348" s="1455" t="str">
        <f t="shared" si="308"/>
        <v/>
      </c>
      <c r="F348" s="1279" t="str">
        <f t="shared" si="310"/>
        <v/>
      </c>
      <c r="G348" s="1279" t="str">
        <f t="shared" si="310"/>
        <v/>
      </c>
      <c r="H348" s="1257" t="str">
        <f t="shared" si="310"/>
        <v/>
      </c>
      <c r="I348" s="1211"/>
      <c r="J348" s="1211"/>
      <c r="K348" s="1211"/>
      <c r="L348" s="38"/>
      <c r="M348" s="2012"/>
    </row>
    <row r="349" spans="1:13" ht="15" customHeight="1" x14ac:dyDescent="0.25">
      <c r="A349" s="2014"/>
      <c r="B349" s="1432" t="s">
        <v>834</v>
      </c>
      <c r="C349" s="1982">
        <v>10</v>
      </c>
      <c r="D349" s="1437">
        <v>0</v>
      </c>
      <c r="E349" s="1455" t="str">
        <f t="shared" si="308"/>
        <v/>
      </c>
      <c r="F349" s="1279" t="str">
        <f t="shared" si="310"/>
        <v/>
      </c>
      <c r="G349" s="1279" t="str">
        <f t="shared" si="310"/>
        <v/>
      </c>
      <c r="H349" s="1257" t="str">
        <f t="shared" si="310"/>
        <v/>
      </c>
      <c r="I349" s="1211"/>
      <c r="J349" s="1211"/>
      <c r="K349" s="1211"/>
      <c r="L349" s="38"/>
      <c r="M349" s="2012"/>
    </row>
    <row r="350" spans="1:13" ht="15" customHeight="1" x14ac:dyDescent="0.25">
      <c r="A350" s="2014"/>
      <c r="B350" s="1433" t="s">
        <v>842</v>
      </c>
      <c r="C350" s="1980"/>
      <c r="D350" s="1431"/>
      <c r="E350" s="1455" t="str">
        <f t="shared" si="308"/>
        <v/>
      </c>
      <c r="F350" s="1279" t="str">
        <f>IF(ISNUMBER(F351),F351,"")</f>
        <v/>
      </c>
      <c r="G350" s="1279" t="str">
        <f t="shared" ref="G350" si="311">IF(ISNUMBER(G351),G351,"")</f>
        <v/>
      </c>
      <c r="H350" s="1257" t="str">
        <f>IF(ISNUMBER(H351),H351,"")</f>
        <v/>
      </c>
      <c r="I350" s="1211"/>
      <c r="J350" s="1254"/>
      <c r="K350" s="1254"/>
      <c r="L350" s="1255"/>
      <c r="M350" s="2012"/>
    </row>
    <row r="351" spans="1:13" ht="15" customHeight="1" x14ac:dyDescent="0.25">
      <c r="A351" s="2014"/>
      <c r="B351" s="1432" t="s">
        <v>840</v>
      </c>
      <c r="C351" s="1982">
        <v>40</v>
      </c>
      <c r="D351" s="1437">
        <v>0.1</v>
      </c>
      <c r="E351" s="1455" t="str">
        <f t="shared" si="308"/>
        <v/>
      </c>
      <c r="F351" s="1351"/>
      <c r="G351" s="1351"/>
      <c r="H351" s="1349"/>
      <c r="I351" s="1486" t="str">
        <f t="shared" ref="I351:I361" si="312">IF(F351&lt;=E351, "Pass", "Fail")</f>
        <v>Pass</v>
      </c>
      <c r="J351" s="1486" t="str">
        <f>IF(F351&gt;=F329, "Pass", "Fail")</f>
        <v>Pass</v>
      </c>
      <c r="K351" s="1486" t="str">
        <f>IF(G351&gt;=G329, "Pass", "Fail")</f>
        <v>Pass</v>
      </c>
      <c r="L351" s="1491" t="str">
        <f>IF(H351&gt;=H329, "Pass", "Fail")</f>
        <v>Pass</v>
      </c>
      <c r="M351" s="2012"/>
    </row>
    <row r="352" spans="1:13" ht="15" customHeight="1" x14ac:dyDescent="0.25">
      <c r="A352" s="2014"/>
      <c r="B352" s="1433" t="s">
        <v>843</v>
      </c>
      <c r="C352" s="1980"/>
      <c r="D352" s="1431"/>
      <c r="E352" s="1455" t="str">
        <f t="shared" si="308"/>
        <v/>
      </c>
      <c r="F352" s="1279" t="str">
        <f>IF(AND(ISNUMBER(F353), ISNUMBER(F354)), SUM(F353:F354), "")</f>
        <v/>
      </c>
      <c r="G352" s="1279" t="str">
        <f t="shared" ref="G352:H352" si="313">IF(AND(ISNUMBER(G353), ISNUMBER(G354)), SUM(G353:G354), "")</f>
        <v/>
      </c>
      <c r="H352" s="1257" t="str">
        <f t="shared" si="313"/>
        <v/>
      </c>
      <c r="I352" s="1430"/>
      <c r="J352" s="1430"/>
      <c r="K352" s="1430"/>
      <c r="L352" s="1444"/>
      <c r="M352" s="2012"/>
    </row>
    <row r="353" spans="1:13" ht="15" customHeight="1" x14ac:dyDescent="0.25">
      <c r="A353" s="2014"/>
      <c r="B353" s="1432" t="s">
        <v>844</v>
      </c>
      <c r="C353" s="1982">
        <v>20</v>
      </c>
      <c r="D353" s="1437">
        <v>0</v>
      </c>
      <c r="E353" s="1455" t="str">
        <f t="shared" si="308"/>
        <v/>
      </c>
      <c r="F353" s="1351"/>
      <c r="G353" s="1351"/>
      <c r="H353" s="1349"/>
      <c r="I353" s="1486" t="str">
        <f t="shared" si="312"/>
        <v>Pass</v>
      </c>
      <c r="J353" s="1486" t="str">
        <f t="shared" ref="J353:L354" si="314">IF(F353&gt;=F331, "Pass", "Fail")</f>
        <v>Pass</v>
      </c>
      <c r="K353" s="1486" t="str">
        <f t="shared" si="314"/>
        <v>Pass</v>
      </c>
      <c r="L353" s="1491" t="str">
        <f t="shared" si="314"/>
        <v>Pass</v>
      </c>
      <c r="M353" s="2012"/>
    </row>
    <row r="354" spans="1:13" ht="15" customHeight="1" x14ac:dyDescent="0.25">
      <c r="A354" s="2014"/>
      <c r="B354" s="1432" t="s">
        <v>845</v>
      </c>
      <c r="C354" s="1982">
        <v>70</v>
      </c>
      <c r="D354" s="1437">
        <v>0</v>
      </c>
      <c r="E354" s="1455" t="str">
        <f t="shared" si="308"/>
        <v/>
      </c>
      <c r="F354" s="1351"/>
      <c r="G354" s="1351"/>
      <c r="H354" s="1349"/>
      <c r="I354" s="1486" t="str">
        <f t="shared" si="312"/>
        <v>Pass</v>
      </c>
      <c r="J354" s="1486" t="str">
        <f t="shared" si="314"/>
        <v>Pass</v>
      </c>
      <c r="K354" s="1486" t="str">
        <f t="shared" si="314"/>
        <v>Pass</v>
      </c>
      <c r="L354" s="1491" t="str">
        <f t="shared" si="314"/>
        <v>Pass</v>
      </c>
      <c r="M354" s="2012"/>
    </row>
    <row r="355" spans="1:13" ht="15" customHeight="1" x14ac:dyDescent="0.25">
      <c r="A355" s="2014"/>
      <c r="B355" s="1433" t="s">
        <v>841</v>
      </c>
      <c r="C355" s="1980"/>
      <c r="D355" s="1431"/>
      <c r="E355" s="1455" t="str">
        <f t="shared" si="308"/>
        <v/>
      </c>
      <c r="F355" s="1279" t="str">
        <f t="shared" ref="F355:H355" si="315">IF(AND(ISNUMBER(F356), ISNUMBER(F357), ISNUMBER(F358), ISNUMBER(F359), ISNUMBER(F360), ISNUMBER(F361)), SUM(F356:F361), "")</f>
        <v/>
      </c>
      <c r="G355" s="1279" t="str">
        <f t="shared" si="315"/>
        <v/>
      </c>
      <c r="H355" s="1257" t="str">
        <f t="shared" si="315"/>
        <v/>
      </c>
      <c r="I355" s="1254"/>
      <c r="J355" s="1254"/>
      <c r="K355" s="1254"/>
      <c r="L355" s="1255"/>
      <c r="M355" s="2012"/>
    </row>
    <row r="356" spans="1:13" ht="15" customHeight="1" x14ac:dyDescent="0.25">
      <c r="A356" s="2014"/>
      <c r="B356" s="1432" t="s">
        <v>838</v>
      </c>
      <c r="C356" s="1982">
        <v>20</v>
      </c>
      <c r="D356" s="1437">
        <v>0</v>
      </c>
      <c r="E356" s="1455" t="str">
        <f t="shared" si="308"/>
        <v/>
      </c>
      <c r="F356" s="1351"/>
      <c r="G356" s="1351"/>
      <c r="H356" s="1349"/>
      <c r="I356" s="1486" t="str">
        <f t="shared" si="312"/>
        <v>Pass</v>
      </c>
      <c r="J356" s="1486" t="str">
        <f t="shared" ref="J356:L361" si="316">IF(F356&gt;=F334, "Pass", "Fail")</f>
        <v>Pass</v>
      </c>
      <c r="K356" s="1486" t="str">
        <f t="shared" si="316"/>
        <v>Pass</v>
      </c>
      <c r="L356" s="1491" t="str">
        <f t="shared" si="316"/>
        <v>Pass</v>
      </c>
      <c r="M356" s="2012"/>
    </row>
    <row r="357" spans="1:13" ht="15" customHeight="1" x14ac:dyDescent="0.25">
      <c r="A357" s="2014"/>
      <c r="B357" s="1821" t="s">
        <v>1213</v>
      </c>
      <c r="C357" s="1979">
        <v>20</v>
      </c>
      <c r="D357" s="1437">
        <v>0</v>
      </c>
      <c r="E357" s="1455" t="str">
        <f t="shared" si="308"/>
        <v/>
      </c>
      <c r="F357" s="1353"/>
      <c r="G357" s="1351"/>
      <c r="H357" s="1349"/>
      <c r="I357" s="1486" t="str">
        <f>IF(F357&lt;=E357, "Pass", "Fail")</f>
        <v>Pass</v>
      </c>
      <c r="J357" s="1486" t="str">
        <f t="shared" si="316"/>
        <v>Pass</v>
      </c>
      <c r="K357" s="1486" t="str">
        <f t="shared" si="316"/>
        <v>Pass</v>
      </c>
      <c r="L357" s="1491" t="str">
        <f t="shared" si="316"/>
        <v>Pass</v>
      </c>
      <c r="M357" s="2012"/>
    </row>
    <row r="358" spans="1:13" ht="15" customHeight="1" x14ac:dyDescent="0.25">
      <c r="A358" s="2014"/>
      <c r="B358" s="1432" t="s">
        <v>837</v>
      </c>
      <c r="C358" s="1982">
        <v>20</v>
      </c>
      <c r="D358" s="1437">
        <v>0</v>
      </c>
      <c r="E358" s="1455" t="str">
        <f t="shared" si="308"/>
        <v/>
      </c>
      <c r="F358" s="1353"/>
      <c r="G358" s="1351"/>
      <c r="H358" s="1349"/>
      <c r="I358" s="1486" t="str">
        <f t="shared" si="312"/>
        <v>Pass</v>
      </c>
      <c r="J358" s="1486" t="str">
        <f t="shared" si="316"/>
        <v>Pass</v>
      </c>
      <c r="K358" s="1486" t="str">
        <f t="shared" si="316"/>
        <v>Pass</v>
      </c>
      <c r="L358" s="1491" t="str">
        <f t="shared" si="316"/>
        <v>Pass</v>
      </c>
      <c r="M358" s="2012"/>
    </row>
    <row r="359" spans="1:13" ht="15" customHeight="1" x14ac:dyDescent="0.25">
      <c r="A359" s="2014"/>
      <c r="B359" s="1432" t="s">
        <v>836</v>
      </c>
      <c r="C359" s="1982">
        <v>20</v>
      </c>
      <c r="D359" s="1437">
        <v>0</v>
      </c>
      <c r="E359" s="1455" t="str">
        <f t="shared" si="308"/>
        <v/>
      </c>
      <c r="F359" s="1353"/>
      <c r="G359" s="1351"/>
      <c r="H359" s="1349"/>
      <c r="I359" s="1486" t="str">
        <f t="shared" si="312"/>
        <v>Pass</v>
      </c>
      <c r="J359" s="1486" t="str">
        <f t="shared" si="316"/>
        <v>Pass</v>
      </c>
      <c r="K359" s="1486" t="str">
        <f t="shared" si="316"/>
        <v>Pass</v>
      </c>
      <c r="L359" s="1491" t="str">
        <f t="shared" si="316"/>
        <v>Pass</v>
      </c>
      <c r="M359" s="2012"/>
    </row>
    <row r="360" spans="1:13" ht="15" customHeight="1" x14ac:dyDescent="0.25">
      <c r="A360" s="2014"/>
      <c r="B360" s="1432" t="s">
        <v>835</v>
      </c>
      <c r="C360" s="1982">
        <v>20</v>
      </c>
      <c r="D360" s="1437">
        <v>0</v>
      </c>
      <c r="E360" s="1455" t="str">
        <f t="shared" si="308"/>
        <v/>
      </c>
      <c r="F360" s="1353"/>
      <c r="G360" s="1351"/>
      <c r="H360" s="1349"/>
      <c r="I360" s="1486" t="str">
        <f t="shared" si="312"/>
        <v>Pass</v>
      </c>
      <c r="J360" s="1486" t="str">
        <f t="shared" si="316"/>
        <v>Pass</v>
      </c>
      <c r="K360" s="1486" t="str">
        <f t="shared" si="316"/>
        <v>Pass</v>
      </c>
      <c r="L360" s="1491" t="str">
        <f t="shared" si="316"/>
        <v>Pass</v>
      </c>
      <c r="M360" s="2012"/>
    </row>
    <row r="361" spans="1:13" ht="15" customHeight="1" x14ac:dyDescent="0.25">
      <c r="A361" s="2014"/>
      <c r="B361" s="1434" t="s">
        <v>834</v>
      </c>
      <c r="C361" s="1983">
        <v>20</v>
      </c>
      <c r="D361" s="1447">
        <v>0</v>
      </c>
      <c r="E361" s="1456" t="str">
        <f>IF(ISNUMBER(#REF!),#REF!,"")</f>
        <v/>
      </c>
      <c r="F361" s="2013"/>
      <c r="G361" s="1312"/>
      <c r="H361" s="713"/>
      <c r="I361" s="1487" t="str">
        <f t="shared" si="312"/>
        <v>Pass</v>
      </c>
      <c r="J361" s="1487" t="str">
        <f t="shared" si="316"/>
        <v>Pass</v>
      </c>
      <c r="K361" s="1487" t="str">
        <f t="shared" si="316"/>
        <v>Pass</v>
      </c>
      <c r="L361" s="1492" t="str">
        <f t="shared" si="316"/>
        <v>Pass</v>
      </c>
      <c r="M361" s="2012"/>
    </row>
    <row r="362" spans="1:13" s="2017" customFormat="1" ht="15" customHeight="1" x14ac:dyDescent="0.25">
      <c r="A362" s="2015"/>
      <c r="M362" s="2016"/>
    </row>
    <row r="363" spans="1:13" ht="15" hidden="1" customHeight="1" x14ac:dyDescent="0.25"/>
  </sheetData>
  <mergeCells count="156">
    <mergeCell ref="J249:J250"/>
    <mergeCell ref="K249:K250"/>
    <mergeCell ref="C4:D4"/>
    <mergeCell ref="B4:B5"/>
    <mergeCell ref="E4:E5"/>
    <mergeCell ref="F4:F5"/>
    <mergeCell ref="I4:I5"/>
    <mergeCell ref="G4:G5"/>
    <mergeCell ref="H4:H5"/>
    <mergeCell ref="E27:E28"/>
    <mergeCell ref="I27:I28"/>
    <mergeCell ref="G27:G28"/>
    <mergeCell ref="H27:H28"/>
    <mergeCell ref="C183:D183"/>
    <mergeCell ref="C205:D205"/>
    <mergeCell ref="C27:D27"/>
    <mergeCell ref="C139:D139"/>
    <mergeCell ref="C117:D117"/>
    <mergeCell ref="C95:D95"/>
    <mergeCell ref="C73:D73"/>
    <mergeCell ref="C51:D51"/>
    <mergeCell ref="C161:D161"/>
    <mergeCell ref="J183:J184"/>
    <mergeCell ref="K183:K184"/>
    <mergeCell ref="H183:H184"/>
    <mergeCell ref="C271:D271"/>
    <mergeCell ref="C249:D249"/>
    <mergeCell ref="C227:D227"/>
    <mergeCell ref="I249:I250"/>
    <mergeCell ref="G249:G250"/>
    <mergeCell ref="H249:H250"/>
    <mergeCell ref="I271:I272"/>
    <mergeCell ref="G271:G272"/>
    <mergeCell ref="H271:H272"/>
    <mergeCell ref="E271:E272"/>
    <mergeCell ref="I227:I228"/>
    <mergeCell ref="G227:G228"/>
    <mergeCell ref="H227:H228"/>
    <mergeCell ref="E183:E184"/>
    <mergeCell ref="E205:E206"/>
    <mergeCell ref="E227:E228"/>
    <mergeCell ref="E249:E250"/>
    <mergeCell ref="B27:B28"/>
    <mergeCell ref="J4:J5"/>
    <mergeCell ref="K4:K5"/>
    <mergeCell ref="L4:L5"/>
    <mergeCell ref="J27:J28"/>
    <mergeCell ref="K27:K28"/>
    <mergeCell ref="L27:L28"/>
    <mergeCell ref="K51:K52"/>
    <mergeCell ref="K139:K140"/>
    <mergeCell ref="L139:L140"/>
    <mergeCell ref="B51:B52"/>
    <mergeCell ref="J51:J52"/>
    <mergeCell ref="I51:I52"/>
    <mergeCell ref="G51:G52"/>
    <mergeCell ref="H51:H52"/>
    <mergeCell ref="J161:J162"/>
    <mergeCell ref="E51:E52"/>
    <mergeCell ref="E73:E74"/>
    <mergeCell ref="E95:E96"/>
    <mergeCell ref="E117:E118"/>
    <mergeCell ref="E139:E140"/>
    <mergeCell ref="K95:K96"/>
    <mergeCell ref="L95:L96"/>
    <mergeCell ref="E161:E162"/>
    <mergeCell ref="I73:I74"/>
    <mergeCell ref="G73:G74"/>
    <mergeCell ref="H73:H74"/>
    <mergeCell ref="I95:I96"/>
    <mergeCell ref="G95:G96"/>
    <mergeCell ref="H95:H96"/>
    <mergeCell ref="L249:L250"/>
    <mergeCell ref="F27:F28"/>
    <mergeCell ref="G117:G118"/>
    <mergeCell ref="H117:H118"/>
    <mergeCell ref="I139:I140"/>
    <mergeCell ref="G139:G140"/>
    <mergeCell ref="H139:H140"/>
    <mergeCell ref="J117:J118"/>
    <mergeCell ref="K117:K118"/>
    <mergeCell ref="I205:I206"/>
    <mergeCell ref="G205:G206"/>
    <mergeCell ref="H205:H206"/>
    <mergeCell ref="I161:I162"/>
    <mergeCell ref="G161:G162"/>
    <mergeCell ref="H161:H162"/>
    <mergeCell ref="I183:I184"/>
    <mergeCell ref="G183:G184"/>
    <mergeCell ref="K161:K162"/>
    <mergeCell ref="I117:I118"/>
    <mergeCell ref="L51:L52"/>
    <mergeCell ref="J73:J74"/>
    <mergeCell ref="K73:K74"/>
    <mergeCell ref="L73:L74"/>
    <mergeCell ref="J95:J96"/>
    <mergeCell ref="J271:J272"/>
    <mergeCell ref="K271:K272"/>
    <mergeCell ref="L271:L272"/>
    <mergeCell ref="F51:F52"/>
    <mergeCell ref="F73:F74"/>
    <mergeCell ref="F95:F96"/>
    <mergeCell ref="F117:F118"/>
    <mergeCell ref="F139:F140"/>
    <mergeCell ref="F161:F162"/>
    <mergeCell ref="F183:F184"/>
    <mergeCell ref="F205:F206"/>
    <mergeCell ref="F227:F228"/>
    <mergeCell ref="F249:F250"/>
    <mergeCell ref="F271:F272"/>
    <mergeCell ref="L183:L184"/>
    <mergeCell ref="J205:J206"/>
    <mergeCell ref="K205:K206"/>
    <mergeCell ref="L205:L206"/>
    <mergeCell ref="J227:J228"/>
    <mergeCell ref="K227:K228"/>
    <mergeCell ref="L227:L228"/>
    <mergeCell ref="L117:L118"/>
    <mergeCell ref="J139:J140"/>
    <mergeCell ref="L161:L162"/>
    <mergeCell ref="B249:B250"/>
    <mergeCell ref="B227:B228"/>
    <mergeCell ref="B205:B206"/>
    <mergeCell ref="B183:B184"/>
    <mergeCell ref="B161:B162"/>
    <mergeCell ref="B139:B140"/>
    <mergeCell ref="B117:B118"/>
    <mergeCell ref="B95:B96"/>
    <mergeCell ref="B73:B74"/>
    <mergeCell ref="C341:D341"/>
    <mergeCell ref="E341:E342"/>
    <mergeCell ref="F341:F342"/>
    <mergeCell ref="G341:G342"/>
    <mergeCell ref="H341:H342"/>
    <mergeCell ref="I341:I342"/>
    <mergeCell ref="J341:J342"/>
    <mergeCell ref="K341:K342"/>
    <mergeCell ref="L341:L342"/>
    <mergeCell ref="C319:D319"/>
    <mergeCell ref="E319:E320"/>
    <mergeCell ref="F319:F320"/>
    <mergeCell ref="G319:G320"/>
    <mergeCell ref="H319:H320"/>
    <mergeCell ref="I319:I320"/>
    <mergeCell ref="J319:J320"/>
    <mergeCell ref="K319:K320"/>
    <mergeCell ref="L319:L320"/>
    <mergeCell ref="C295:D295"/>
    <mergeCell ref="E295:E296"/>
    <mergeCell ref="F295:F296"/>
    <mergeCell ref="G295:G296"/>
    <mergeCell ref="H295:H296"/>
    <mergeCell ref="I295:I296"/>
    <mergeCell ref="J295:J296"/>
    <mergeCell ref="K295:K296"/>
    <mergeCell ref="L295:L296"/>
  </mergeCells>
  <conditionalFormatting sqref="E6:H24 E297:H315 E321:H339 E343:H3614 E29:H47 E53:H71 E97:H115 E119:H137 E141:H159 E163:H181 E185:H203 E207:H225 E75:H93 E229:H247 E251:H269 E273:H291">
    <cfRule type="cellIs" dxfId="78" priority="1505" stopIfTrue="1" operator="lessThan">
      <formula>0</formula>
    </cfRule>
  </conditionalFormatting>
  <conditionalFormatting sqref="I1:L361">
    <cfRule type="cellIs" dxfId="77" priority="777" stopIfTrue="1" operator="equal">
      <formula>"Fail"</formula>
    </cfRule>
    <cfRule type="cellIs" dxfId="76" priority="778"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15" manualBreakCount="15">
    <brk id="25" max="12" man="1"/>
    <brk id="48" max="12" man="1"/>
    <brk id="71" max="12" man="1"/>
    <brk id="93" max="12" man="1"/>
    <brk id="115" max="12" man="1"/>
    <brk id="137" max="12" man="1"/>
    <brk id="159" max="12" man="1"/>
    <brk id="181" max="12" man="1"/>
    <brk id="203" max="12" man="1"/>
    <brk id="225" max="12" man="1"/>
    <brk id="247" max="12" man="1"/>
    <brk id="269" max="12" man="1"/>
    <brk id="292" max="12" man="1"/>
    <brk id="317" max="12" man="1"/>
    <brk id="339"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C291"/>
  </sheetPr>
  <dimension ref="A1:AH128"/>
  <sheetViews>
    <sheetView zoomScale="75" zoomScaleNormal="75" zoomScaleSheetLayoutView="75" workbookViewId="0">
      <pane xSplit="2" ySplit="5" topLeftCell="C6" activePane="bottomRight" state="frozen"/>
      <selection pane="topRight" activeCell="C1" sqref="C1"/>
      <selection pane="bottomLeft" activeCell="A6" sqref="A6"/>
      <selection pane="bottomRight"/>
    </sheetView>
  </sheetViews>
  <sheetFormatPr defaultColWidth="0" defaultRowHeight="0" customHeight="1" zeroHeight="1" x14ac:dyDescent="0.25"/>
  <cols>
    <col min="1" max="1" width="1.7109375" style="720" customWidth="1"/>
    <col min="2" max="2" width="64.7109375" style="711" customWidth="1"/>
    <col min="3" max="3" width="16.7109375" style="1314" customWidth="1"/>
    <col min="4" max="4" width="12.7109375" style="1310" customWidth="1"/>
    <col min="5" max="5" width="16.7109375" style="1310" customWidth="1"/>
    <col min="6" max="6" width="12.7109375" style="1310" customWidth="1"/>
    <col min="7" max="11" width="16.7109375" style="711" customWidth="1"/>
    <col min="12" max="13" width="12.7109375" style="1310" customWidth="1"/>
    <col min="14" max="15" width="16.7109375" style="711" customWidth="1"/>
    <col min="16" max="17" width="12.7109375" style="1310" customWidth="1"/>
    <col min="18" max="19" width="16.7109375" style="711" customWidth="1"/>
    <col min="20" max="20" width="12.7109375" style="1310" customWidth="1"/>
    <col min="21" max="21" width="12.7109375" style="1314" customWidth="1"/>
    <col min="22" max="22" width="1.7109375" style="711" customWidth="1"/>
    <col min="23" max="34" width="0" style="711" hidden="1" customWidth="1"/>
    <col min="35" max="16384" width="16.7109375" style="711" hidden="1"/>
  </cols>
  <sheetData>
    <row r="1" spans="1:22" s="1218" customFormat="1" ht="30" customHeight="1" x14ac:dyDescent="0.55000000000000004">
      <c r="A1" s="522" t="s">
        <v>1253</v>
      </c>
      <c r="K1" s="732"/>
      <c r="L1" s="732"/>
      <c r="M1" s="732"/>
      <c r="N1" s="732"/>
      <c r="P1" s="732"/>
      <c r="Q1" s="732"/>
      <c r="T1" s="732"/>
      <c r="U1" s="732"/>
      <c r="V1" s="1219"/>
    </row>
    <row r="2" spans="1:22" s="720" customFormat="1" ht="30" customHeight="1" x14ac:dyDescent="0.25">
      <c r="A2" s="1213"/>
      <c r="B2" s="1314"/>
      <c r="C2" s="1214"/>
      <c r="D2" s="1214"/>
      <c r="E2" s="1214"/>
      <c r="F2" s="1214"/>
      <c r="G2" s="1214"/>
      <c r="H2" s="1214"/>
      <c r="I2" s="1214"/>
      <c r="J2" s="1214"/>
      <c r="K2" s="1214"/>
      <c r="L2" s="1214"/>
      <c r="M2" s="1214"/>
      <c r="N2" s="1214"/>
      <c r="O2" s="1214"/>
      <c r="P2" s="1214"/>
      <c r="Q2" s="1214"/>
      <c r="R2" s="1214"/>
      <c r="S2" s="1214"/>
      <c r="T2" s="1214"/>
      <c r="U2" s="1214"/>
      <c r="V2" s="1947"/>
    </row>
    <row r="3" spans="1:22" ht="30" customHeight="1" x14ac:dyDescent="0.25">
      <c r="A3" s="1213"/>
      <c r="B3" s="2272" t="s">
        <v>450</v>
      </c>
      <c r="C3" s="2308" t="s">
        <v>447</v>
      </c>
      <c r="D3" s="2298" t="s">
        <v>983</v>
      </c>
      <c r="E3" s="2313" t="s">
        <v>895</v>
      </c>
      <c r="F3" s="2298" t="s">
        <v>982</v>
      </c>
      <c r="G3" s="2313" t="s">
        <v>894</v>
      </c>
      <c r="H3" s="2307" t="s">
        <v>847</v>
      </c>
      <c r="I3" s="2308"/>
      <c r="J3" s="2293" t="s">
        <v>848</v>
      </c>
      <c r="K3" s="2294"/>
      <c r="L3" s="2294"/>
      <c r="M3" s="2306"/>
      <c r="N3" s="2293" t="s">
        <v>849</v>
      </c>
      <c r="O3" s="2294"/>
      <c r="P3" s="2294"/>
      <c r="Q3" s="2306"/>
      <c r="R3" s="2293" t="s">
        <v>850</v>
      </c>
      <c r="S3" s="2294"/>
      <c r="T3" s="2294"/>
      <c r="U3" s="2294"/>
      <c r="V3" s="1319"/>
    </row>
    <row r="4" spans="1:22" s="1310" customFormat="1" ht="30" customHeight="1" x14ac:dyDescent="0.25">
      <c r="A4" s="1213"/>
      <c r="B4" s="2272"/>
      <c r="C4" s="2315"/>
      <c r="D4" s="2317"/>
      <c r="E4" s="2316"/>
      <c r="F4" s="2317"/>
      <c r="G4" s="2316"/>
      <c r="H4" s="2309"/>
      <c r="I4" s="2310"/>
      <c r="J4" s="2313" t="s">
        <v>27</v>
      </c>
      <c r="K4" s="2313" t="s">
        <v>440</v>
      </c>
      <c r="L4" s="2311" t="s">
        <v>1240</v>
      </c>
      <c r="M4" s="2311"/>
      <c r="N4" s="2313" t="s">
        <v>27</v>
      </c>
      <c r="O4" s="2313" t="s">
        <v>440</v>
      </c>
      <c r="P4" s="2311" t="s">
        <v>984</v>
      </c>
      <c r="Q4" s="2311"/>
      <c r="R4" s="2313" t="s">
        <v>27</v>
      </c>
      <c r="S4" s="2307" t="s">
        <v>440</v>
      </c>
      <c r="T4" s="2311" t="s">
        <v>985</v>
      </c>
      <c r="U4" s="2312"/>
      <c r="V4" s="1319"/>
    </row>
    <row r="5" spans="1:22" ht="30" customHeight="1" x14ac:dyDescent="0.25">
      <c r="A5" s="1213"/>
      <c r="B5" s="2272"/>
      <c r="C5" s="2310"/>
      <c r="D5" s="2304"/>
      <c r="E5" s="2314"/>
      <c r="F5" s="2304"/>
      <c r="G5" s="2314"/>
      <c r="H5" s="1478" t="s">
        <v>27</v>
      </c>
      <c r="I5" s="1478" t="s">
        <v>440</v>
      </c>
      <c r="J5" s="2314"/>
      <c r="K5" s="2314"/>
      <c r="L5" s="1488" t="s">
        <v>27</v>
      </c>
      <c r="M5" s="1488" t="s">
        <v>440</v>
      </c>
      <c r="N5" s="2314"/>
      <c r="O5" s="2314"/>
      <c r="P5" s="1488" t="s">
        <v>27</v>
      </c>
      <c r="Q5" s="1488" t="s">
        <v>440</v>
      </c>
      <c r="R5" s="2314"/>
      <c r="S5" s="2309"/>
      <c r="T5" s="1488" t="s">
        <v>27</v>
      </c>
      <c r="U5" s="1490" t="s">
        <v>440</v>
      </c>
      <c r="V5" s="1319"/>
    </row>
    <row r="6" spans="1:22" ht="15" customHeight="1" x14ac:dyDescent="0.25">
      <c r="A6" s="1213"/>
      <c r="B6" s="1223" t="s">
        <v>939</v>
      </c>
      <c r="C6" s="1483" t="str">
        <f>IF(AND(ISNUMBER(C7), ISNUMBER(C8),ISNUMBER(C9)), SUM(C7:C9),"")</f>
        <v/>
      </c>
      <c r="D6" s="1217"/>
      <c r="E6" s="1423" t="str">
        <f t="shared" ref="E6:S6" si="0">IF(AND(ISNUMBER(E7), ISNUMBER(E8),ISNUMBER(E9)), SUM(E7:E9),"")</f>
        <v/>
      </c>
      <c r="F6" s="1217"/>
      <c r="G6" s="1217"/>
      <c r="H6" s="1489" t="str">
        <f t="shared" si="0"/>
        <v/>
      </c>
      <c r="I6" s="1423" t="str">
        <f t="shared" si="0"/>
        <v/>
      </c>
      <c r="J6" s="1279" t="str">
        <f t="shared" si="0"/>
        <v/>
      </c>
      <c r="K6" s="1280" t="str">
        <f t="shared" si="0"/>
        <v/>
      </c>
      <c r="L6" s="1217"/>
      <c r="M6" s="1217"/>
      <c r="N6" s="1279" t="str">
        <f t="shared" si="0"/>
        <v/>
      </c>
      <c r="O6" s="1280" t="str">
        <f t="shared" si="0"/>
        <v/>
      </c>
      <c r="P6" s="1217"/>
      <c r="Q6" s="1217"/>
      <c r="R6" s="1279" t="str">
        <f t="shared" si="0"/>
        <v/>
      </c>
      <c r="S6" s="1257" t="str">
        <f t="shared" si="0"/>
        <v/>
      </c>
      <c r="T6" s="1217"/>
      <c r="U6" s="1493"/>
      <c r="V6" s="1319"/>
    </row>
    <row r="7" spans="1:22" ht="15" customHeight="1" x14ac:dyDescent="0.25">
      <c r="A7" s="1213"/>
      <c r="B7" s="1323" t="s">
        <v>1373</v>
      </c>
      <c r="C7" s="1328"/>
      <c r="D7" s="1486" t="str">
        <f>IF(C7&gt;'IRB Current'!G44, "Fail", "Pass")</f>
        <v>Pass</v>
      </c>
      <c r="E7" s="1311"/>
      <c r="F7" s="1486" t="str">
        <f>IF(E7&gt;'IRB Current'!H44, "Fail", "Pass")</f>
        <v>Pass</v>
      </c>
      <c r="G7" s="1481"/>
      <c r="H7" s="1311"/>
      <c r="I7" s="1351"/>
      <c r="J7" s="1351"/>
      <c r="K7" s="1351"/>
      <c r="L7" s="1486" t="str">
        <f>IF(J7&lt;H7, "Fail", "Pass")</f>
        <v>Pass</v>
      </c>
      <c r="M7" s="1486" t="str">
        <f t="shared" ref="M7:M10" si="1">IF(K7&lt;I7, "Fail", "Pass")</f>
        <v>Pass</v>
      </c>
      <c r="N7" s="1351"/>
      <c r="O7" s="1351"/>
      <c r="P7" s="1486" t="str">
        <f>IF(N7&gt;H7, "Fail", "Pass")</f>
        <v>Pass</v>
      </c>
      <c r="Q7" s="1486" t="str">
        <f t="shared" ref="Q7:Q10" si="2">IF(O7&gt;I7, "Fail", "Pass")</f>
        <v>Pass</v>
      </c>
      <c r="R7" s="1351"/>
      <c r="S7" s="1349"/>
      <c r="T7" s="1486" t="str">
        <f>IF(OR(R7&gt;J7, R7&lt;N7), "Fail", "Pass")</f>
        <v>Pass</v>
      </c>
      <c r="U7" s="1491" t="str">
        <f t="shared" ref="U7:U10" si="3">IF(OR(S7&gt;K7, S7&lt;O7), "Fail", "Pass")</f>
        <v>Pass</v>
      </c>
      <c r="V7" s="1319"/>
    </row>
    <row r="8" spans="1:22" ht="15" customHeight="1" x14ac:dyDescent="0.25">
      <c r="A8" s="1213"/>
      <c r="B8" s="1424" t="s">
        <v>1374</v>
      </c>
      <c r="C8" s="1311"/>
      <c r="D8" s="1486" t="str">
        <f>IF(C8&gt;'IRB Current'!G45, "Fail", "Pass")</f>
        <v>Pass</v>
      </c>
      <c r="E8" s="1351"/>
      <c r="F8" s="1486" t="str">
        <f>IF(E8&gt;'IRB Current'!H45, "Fail", "Pass")</f>
        <v>Pass</v>
      </c>
      <c r="G8" s="1481"/>
      <c r="H8" s="1311"/>
      <c r="I8" s="1351"/>
      <c r="J8" s="1351"/>
      <c r="K8" s="1351"/>
      <c r="L8" s="1486" t="str">
        <f t="shared" ref="L8:L10" si="4">IF(J8&lt;H8, "Fail", "Pass")</f>
        <v>Pass</v>
      </c>
      <c r="M8" s="1486" t="str">
        <f t="shared" si="1"/>
        <v>Pass</v>
      </c>
      <c r="N8" s="1351"/>
      <c r="O8" s="1351"/>
      <c r="P8" s="1486" t="str">
        <f t="shared" ref="P8:P10" si="5">IF(N8&gt;H8, "Fail", "Pass")</f>
        <v>Pass</v>
      </c>
      <c r="Q8" s="1486" t="str">
        <f t="shared" si="2"/>
        <v>Pass</v>
      </c>
      <c r="R8" s="1351"/>
      <c r="S8" s="1349"/>
      <c r="T8" s="1486" t="str">
        <f t="shared" ref="T8:T10" si="6">IF(OR(R8&gt;J8, R8&lt;N8), "Fail", "Pass")</f>
        <v>Pass</v>
      </c>
      <c r="U8" s="1491" t="str">
        <f t="shared" si="3"/>
        <v>Pass</v>
      </c>
      <c r="V8" s="1319"/>
    </row>
    <row r="9" spans="1:22" ht="15" customHeight="1" x14ac:dyDescent="0.25">
      <c r="A9" s="1213"/>
      <c r="B9" s="1424" t="s">
        <v>1375</v>
      </c>
      <c r="C9" s="1311"/>
      <c r="D9" s="1486" t="str">
        <f>IF(C9&gt;'IRB Current'!G46, "Fail", "Pass")</f>
        <v>Pass</v>
      </c>
      <c r="E9" s="1351"/>
      <c r="F9" s="1486" t="str">
        <f>IF(E9&gt;'IRB Current'!H46, "Fail", "Pass")</f>
        <v>Pass</v>
      </c>
      <c r="G9" s="1481"/>
      <c r="H9" s="1311"/>
      <c r="I9" s="1351"/>
      <c r="J9" s="1351"/>
      <c r="K9" s="1351"/>
      <c r="L9" s="1486" t="str">
        <f t="shared" si="4"/>
        <v>Pass</v>
      </c>
      <c r="M9" s="1486" t="str">
        <f t="shared" si="1"/>
        <v>Pass</v>
      </c>
      <c r="N9" s="1351"/>
      <c r="O9" s="1351"/>
      <c r="P9" s="1486" t="str">
        <f t="shared" si="5"/>
        <v>Pass</v>
      </c>
      <c r="Q9" s="1486" t="str">
        <f t="shared" si="2"/>
        <v>Pass</v>
      </c>
      <c r="R9" s="1351"/>
      <c r="S9" s="1349"/>
      <c r="T9" s="1486" t="str">
        <f t="shared" si="6"/>
        <v>Pass</v>
      </c>
      <c r="U9" s="1491" t="str">
        <f t="shared" si="3"/>
        <v>Pass</v>
      </c>
      <c r="V9" s="1319"/>
    </row>
    <row r="10" spans="1:22" ht="15" customHeight="1" x14ac:dyDescent="0.25">
      <c r="A10" s="1213"/>
      <c r="B10" s="1321" t="s">
        <v>449</v>
      </c>
      <c r="C10" s="1311"/>
      <c r="D10" s="1486" t="str">
        <f>IF(C10&gt;'IRB Current'!G47, "Fail", "Pass")</f>
        <v>Pass</v>
      </c>
      <c r="E10" s="1351"/>
      <c r="F10" s="1486" t="str">
        <f>IF(E10&gt;'IRB Current'!H47, "Fail", "Pass")</f>
        <v>Pass</v>
      </c>
      <c r="G10" s="1481"/>
      <c r="H10" s="1311"/>
      <c r="I10" s="1351"/>
      <c r="J10" s="1351"/>
      <c r="K10" s="1351"/>
      <c r="L10" s="1486" t="str">
        <f t="shared" si="4"/>
        <v>Pass</v>
      </c>
      <c r="M10" s="1486" t="str">
        <f t="shared" si="1"/>
        <v>Pass</v>
      </c>
      <c r="N10" s="1351"/>
      <c r="O10" s="1351"/>
      <c r="P10" s="1486" t="str">
        <f t="shared" si="5"/>
        <v>Pass</v>
      </c>
      <c r="Q10" s="1486" t="str">
        <f t="shared" si="2"/>
        <v>Pass</v>
      </c>
      <c r="R10" s="1351"/>
      <c r="S10" s="1349"/>
      <c r="T10" s="1486" t="str">
        <f t="shared" si="6"/>
        <v>Pass</v>
      </c>
      <c r="U10" s="1491" t="str">
        <f t="shared" si="3"/>
        <v>Pass</v>
      </c>
      <c r="V10" s="1319"/>
    </row>
    <row r="11" spans="1:22" ht="15" customHeight="1" x14ac:dyDescent="0.25">
      <c r="A11" s="1213"/>
      <c r="B11" s="1320" t="s">
        <v>458</v>
      </c>
      <c r="C11" s="1484"/>
      <c r="D11" s="1217"/>
      <c r="E11" s="1217"/>
      <c r="F11" s="1272"/>
      <c r="G11" s="1217"/>
      <c r="H11" s="1484"/>
      <c r="I11" s="1217"/>
      <c r="J11" s="1217"/>
      <c r="K11" s="1217"/>
      <c r="L11" s="1217"/>
      <c r="M11" s="1217"/>
      <c r="N11" s="1217"/>
      <c r="O11" s="1217"/>
      <c r="P11" s="1217"/>
      <c r="Q11" s="1217"/>
      <c r="R11" s="1217"/>
      <c r="S11" s="1272"/>
      <c r="T11" s="1217"/>
      <c r="U11" s="1272"/>
      <c r="V11" s="1319"/>
    </row>
    <row r="12" spans="1:22" ht="15" customHeight="1" x14ac:dyDescent="0.25">
      <c r="A12" s="1213"/>
      <c r="B12" s="1321" t="s">
        <v>452</v>
      </c>
      <c r="C12" s="1311"/>
      <c r="D12" s="1486" t="str">
        <f>IF(C12&gt;'IRB Current'!G50, "Fail", "Pass")</f>
        <v>Pass</v>
      </c>
      <c r="E12" s="1351"/>
      <c r="F12" s="1486" t="str">
        <f>IF(E12&gt;'IRB Current'!H50, "Fail", "Pass")</f>
        <v>Pass</v>
      </c>
      <c r="G12" s="1481"/>
      <c r="H12" s="1311"/>
      <c r="I12" s="1351"/>
      <c r="J12" s="1351"/>
      <c r="K12" s="1351"/>
      <c r="L12" s="1486" t="str">
        <f t="shared" ref="L12:L13" si="7">IF(J12&lt;H12, "Fail", "Pass")</f>
        <v>Pass</v>
      </c>
      <c r="M12" s="1486" t="str">
        <f t="shared" ref="M12:M13" si="8">IF(K12&lt;I12, "Fail", "Pass")</f>
        <v>Pass</v>
      </c>
      <c r="N12" s="1351"/>
      <c r="O12" s="1351"/>
      <c r="P12" s="1486" t="str">
        <f t="shared" ref="P12:P15" si="9">IF(N12&gt;H12, "Fail", "Pass")</f>
        <v>Pass</v>
      </c>
      <c r="Q12" s="1486" t="str">
        <f t="shared" ref="Q12:Q15" si="10">IF(O12&gt;I12, "Fail", "Pass")</f>
        <v>Pass</v>
      </c>
      <c r="R12" s="1351"/>
      <c r="S12" s="1349"/>
      <c r="T12" s="1486" t="str">
        <f t="shared" ref="T12:T15" si="11">IF(OR(R12&gt;J12, R12&lt;N12), "Fail", "Pass")</f>
        <v>Pass</v>
      </c>
      <c r="U12" s="1491" t="str">
        <f t="shared" ref="U12:U15" si="12">IF(OR(S12&gt;K12, S12&lt;O12), "Fail", "Pass")</f>
        <v>Pass</v>
      </c>
      <c r="V12" s="1319"/>
    </row>
    <row r="13" spans="1:22" ht="15" customHeight="1" x14ac:dyDescent="0.25">
      <c r="A13" s="1213"/>
      <c r="B13" s="1321" t="s">
        <v>831</v>
      </c>
      <c r="C13" s="1311"/>
      <c r="D13" s="1486" t="str">
        <f>IF(C13&gt;'IRB Current'!G51, "Fail", "Pass")</f>
        <v>Pass</v>
      </c>
      <c r="E13" s="1351"/>
      <c r="F13" s="1486" t="str">
        <f>IF(E13&gt;'IRB Current'!H51, "Fail", "Pass")</f>
        <v>Pass</v>
      </c>
      <c r="G13" s="1481"/>
      <c r="H13" s="1311"/>
      <c r="I13" s="1351"/>
      <c r="J13" s="1351"/>
      <c r="K13" s="1351"/>
      <c r="L13" s="1486" t="str">
        <f t="shared" si="7"/>
        <v>Pass</v>
      </c>
      <c r="M13" s="1486" t="str">
        <f t="shared" si="8"/>
        <v>Pass</v>
      </c>
      <c r="N13" s="1351"/>
      <c r="O13" s="1351"/>
      <c r="P13" s="1486" t="str">
        <f t="shared" si="9"/>
        <v>Pass</v>
      </c>
      <c r="Q13" s="1486" t="str">
        <f t="shared" si="10"/>
        <v>Pass</v>
      </c>
      <c r="R13" s="1351"/>
      <c r="S13" s="1349"/>
      <c r="T13" s="1486" t="str">
        <f t="shared" si="11"/>
        <v>Pass</v>
      </c>
      <c r="U13" s="1491" t="str">
        <f t="shared" si="12"/>
        <v>Pass</v>
      </c>
      <c r="V13" s="1319"/>
    </row>
    <row r="14" spans="1:22" ht="15" customHeight="1" x14ac:dyDescent="0.25">
      <c r="A14" s="1213"/>
      <c r="B14" s="1224" t="s">
        <v>436</v>
      </c>
      <c r="C14" s="1484"/>
      <c r="D14" s="1217"/>
      <c r="E14" s="1217"/>
      <c r="F14" s="1217"/>
      <c r="G14" s="1217"/>
      <c r="H14" s="1217"/>
      <c r="I14" s="1217"/>
      <c r="J14" s="1217"/>
      <c r="K14" s="1217"/>
      <c r="L14" s="1217"/>
      <c r="M14" s="1217"/>
      <c r="N14" s="1217"/>
      <c r="O14" s="1217"/>
      <c r="P14" s="1217"/>
      <c r="Q14" s="1217"/>
      <c r="R14" s="1217"/>
      <c r="S14" s="1217"/>
      <c r="T14" s="1217"/>
      <c r="U14" s="1272"/>
      <c r="V14" s="1319"/>
    </row>
    <row r="15" spans="1:22" ht="15" customHeight="1" x14ac:dyDescent="0.25">
      <c r="A15" s="1213"/>
      <c r="B15" s="1321" t="s">
        <v>79</v>
      </c>
      <c r="C15" s="1311"/>
      <c r="D15" s="1486" t="str">
        <f>IF(C15&gt;'IRB Current'!G53, "Fail", "Pass")</f>
        <v>Pass</v>
      </c>
      <c r="E15" s="1351"/>
      <c r="F15" s="1486" t="str">
        <f>IF(E15&gt;'IRB Current'!H53, "Fail", "Pass")</f>
        <v>Pass</v>
      </c>
      <c r="G15" s="1481"/>
      <c r="H15" s="1311"/>
      <c r="I15" s="1351"/>
      <c r="J15" s="1351"/>
      <c r="K15" s="1351"/>
      <c r="L15" s="1486" t="str">
        <f t="shared" ref="L15:M15" si="13">IF(J15&lt;H15, "Fail", "Pass")</f>
        <v>Pass</v>
      </c>
      <c r="M15" s="1486" t="str">
        <f t="shared" si="13"/>
        <v>Pass</v>
      </c>
      <c r="N15" s="1351"/>
      <c r="O15" s="1351"/>
      <c r="P15" s="1486" t="str">
        <f t="shared" si="9"/>
        <v>Pass</v>
      </c>
      <c r="Q15" s="1486" t="str">
        <f t="shared" si="10"/>
        <v>Pass</v>
      </c>
      <c r="R15" s="1351"/>
      <c r="S15" s="1349"/>
      <c r="T15" s="1486" t="str">
        <f t="shared" si="11"/>
        <v>Pass</v>
      </c>
      <c r="U15" s="1491" t="str">
        <f t="shared" si="12"/>
        <v>Pass</v>
      </c>
      <c r="V15" s="1319"/>
    </row>
    <row r="16" spans="1:22" ht="15" customHeight="1" x14ac:dyDescent="0.25">
      <c r="A16" s="1213"/>
      <c r="B16" s="1321" t="s">
        <v>453</v>
      </c>
      <c r="C16" s="1485"/>
      <c r="D16" s="1345"/>
      <c r="E16" s="1345"/>
      <c r="F16" s="1346"/>
      <c r="G16" s="1345"/>
      <c r="H16" s="1485"/>
      <c r="I16" s="1345"/>
      <c r="J16" s="1345"/>
      <c r="K16" s="1345"/>
      <c r="L16" s="1345"/>
      <c r="M16" s="1345"/>
      <c r="N16" s="1345"/>
      <c r="O16" s="1345"/>
      <c r="P16" s="1345"/>
      <c r="Q16" s="1345"/>
      <c r="R16" s="1345"/>
      <c r="S16" s="1346"/>
      <c r="T16" s="1345"/>
      <c r="U16" s="1346"/>
      <c r="V16" s="1319"/>
    </row>
    <row r="17" spans="1:22" ht="15" customHeight="1" x14ac:dyDescent="0.25">
      <c r="A17" s="1213"/>
      <c r="B17" s="1322" t="s">
        <v>439</v>
      </c>
      <c r="C17" s="1483" t="str">
        <f>IF(ISNUMBER(C18), C18,"")</f>
        <v/>
      </c>
      <c r="D17" s="1217"/>
      <c r="E17" s="1483" t="str">
        <f>IF(ISNUMBER(E18), E18,"")</f>
        <v/>
      </c>
      <c r="F17" s="1217"/>
      <c r="G17" s="1217"/>
      <c r="H17" s="1483" t="str">
        <f t="shared" ref="H17:K17" si="14">IF(ISNUMBER(H18), H18,"")</f>
        <v/>
      </c>
      <c r="I17" s="1483" t="str">
        <f t="shared" si="14"/>
        <v/>
      </c>
      <c r="J17" s="1483" t="str">
        <f t="shared" si="14"/>
        <v/>
      </c>
      <c r="K17" s="1483" t="str">
        <f t="shared" si="14"/>
        <v/>
      </c>
      <c r="L17" s="1217"/>
      <c r="M17" s="1217"/>
      <c r="N17" s="1483" t="str">
        <f t="shared" ref="N17:O17" si="15">IF(ISNUMBER(N18), N18,"")</f>
        <v/>
      </c>
      <c r="O17" s="1483" t="str">
        <f t="shared" si="15"/>
        <v/>
      </c>
      <c r="P17" s="1217"/>
      <c r="Q17" s="1217"/>
      <c r="R17" s="1483" t="str">
        <f t="shared" ref="R17:S17" si="16">IF(ISNUMBER(R18), R18,"")</f>
        <v/>
      </c>
      <c r="S17" s="1483" t="str">
        <f t="shared" si="16"/>
        <v/>
      </c>
      <c r="T17" s="1217"/>
      <c r="U17" s="1272"/>
      <c r="V17" s="1319"/>
    </row>
    <row r="18" spans="1:22" ht="15" customHeight="1" x14ac:dyDescent="0.25">
      <c r="A18" s="1213"/>
      <c r="B18" s="1323" t="s">
        <v>437</v>
      </c>
      <c r="C18" s="1311"/>
      <c r="D18" s="1486" t="str">
        <f>IF(C18&gt;'IRB Current'!G56, "Fail", "Pass")</f>
        <v>Pass</v>
      </c>
      <c r="E18" s="1351"/>
      <c r="F18" s="1486" t="str">
        <f>IF(E18&gt;'IRB Current'!H56, "Fail", "Pass")</f>
        <v>Pass</v>
      </c>
      <c r="G18" s="1481"/>
      <c r="H18" s="1311"/>
      <c r="I18" s="1351"/>
      <c r="J18" s="1351"/>
      <c r="K18" s="1351"/>
      <c r="L18" s="1486" t="str">
        <f t="shared" ref="L18:L19" si="17">IF(J18&lt;H18, "Fail", "Pass")</f>
        <v>Pass</v>
      </c>
      <c r="M18" s="1486" t="str">
        <f t="shared" ref="M18:M19" si="18">IF(K18&lt;I18, "Fail", "Pass")</f>
        <v>Pass</v>
      </c>
      <c r="N18" s="1351"/>
      <c r="O18" s="1351"/>
      <c r="P18" s="1486" t="str">
        <f t="shared" ref="P18:P19" si="19">IF(N18&gt;H18, "Fail", "Pass")</f>
        <v>Pass</v>
      </c>
      <c r="Q18" s="1486" t="str">
        <f t="shared" ref="Q18:Q19" si="20">IF(O18&gt;I18, "Fail", "Pass")</f>
        <v>Pass</v>
      </c>
      <c r="R18" s="1351"/>
      <c r="S18" s="1349"/>
      <c r="T18" s="1486" t="str">
        <f t="shared" ref="T18:T19" si="21">IF(OR(R18&gt;J18, R18&lt;N18), "Fail", "Pass")</f>
        <v>Pass</v>
      </c>
      <c r="U18" s="1491" t="str">
        <f t="shared" ref="U18:U19" si="22">IF(OR(S18&gt;K18, S18&lt;O18), "Fail", "Pass")</f>
        <v>Pass</v>
      </c>
      <c r="V18" s="1319"/>
    </row>
    <row r="19" spans="1:22" s="1310" customFormat="1" ht="15" customHeight="1" x14ac:dyDescent="0.25">
      <c r="A19" s="1213"/>
      <c r="B19" s="1344" t="s">
        <v>893</v>
      </c>
      <c r="C19" s="1311"/>
      <c r="D19" s="1486" t="str">
        <f>IF(C19&gt;'IRB Current'!G57, "Fail", "Pass")</f>
        <v>Pass</v>
      </c>
      <c r="E19" s="1351"/>
      <c r="F19" s="1486" t="str">
        <f>IF(E19&gt;'IRB Current'!H57, "Fail", "Pass")</f>
        <v>Pass</v>
      </c>
      <c r="G19" s="1481"/>
      <c r="H19" s="1311"/>
      <c r="I19" s="1351"/>
      <c r="J19" s="1351"/>
      <c r="K19" s="1351"/>
      <c r="L19" s="1486" t="str">
        <f t="shared" si="17"/>
        <v>Pass</v>
      </c>
      <c r="M19" s="1486" t="str">
        <f t="shared" si="18"/>
        <v>Pass</v>
      </c>
      <c r="N19" s="1351"/>
      <c r="O19" s="1351"/>
      <c r="P19" s="1486" t="str">
        <f t="shared" si="19"/>
        <v>Pass</v>
      </c>
      <c r="Q19" s="1486" t="str">
        <f t="shared" si="20"/>
        <v>Pass</v>
      </c>
      <c r="R19" s="1351"/>
      <c r="S19" s="1349"/>
      <c r="T19" s="1486" t="str">
        <f t="shared" si="21"/>
        <v>Pass</v>
      </c>
      <c r="U19" s="1491" t="str">
        <f t="shared" si="22"/>
        <v>Pass</v>
      </c>
      <c r="V19" s="1319"/>
    </row>
    <row r="20" spans="1:22" ht="15" customHeight="1" x14ac:dyDescent="0.25">
      <c r="A20" s="1213"/>
      <c r="B20" s="1323" t="s">
        <v>438</v>
      </c>
      <c r="C20" s="1485"/>
      <c r="D20" s="1345"/>
      <c r="E20" s="1345"/>
      <c r="F20" s="1346"/>
      <c r="G20" s="1345"/>
      <c r="H20" s="1485"/>
      <c r="I20" s="1345"/>
      <c r="J20" s="1345"/>
      <c r="K20" s="1345"/>
      <c r="L20" s="1345"/>
      <c r="M20" s="1345"/>
      <c r="N20" s="1345"/>
      <c r="O20" s="1345"/>
      <c r="P20" s="1345"/>
      <c r="Q20" s="1345"/>
      <c r="R20" s="1345"/>
      <c r="S20" s="1346"/>
      <c r="T20" s="1345"/>
      <c r="U20" s="1346"/>
      <c r="V20" s="1319"/>
    </row>
    <row r="21" spans="1:22" s="1310" customFormat="1" ht="15" customHeight="1" x14ac:dyDescent="0.25">
      <c r="A21" s="1213"/>
      <c r="B21" s="1344" t="s">
        <v>893</v>
      </c>
      <c r="C21" s="1485"/>
      <c r="D21" s="1345"/>
      <c r="E21" s="1345"/>
      <c r="F21" s="1346"/>
      <c r="G21" s="1345"/>
      <c r="H21" s="1485"/>
      <c r="I21" s="1345"/>
      <c r="J21" s="1345"/>
      <c r="K21" s="1345"/>
      <c r="L21" s="1345"/>
      <c r="M21" s="1345"/>
      <c r="N21" s="1345"/>
      <c r="O21" s="1345"/>
      <c r="P21" s="1345"/>
      <c r="Q21" s="1345"/>
      <c r="R21" s="1345"/>
      <c r="S21" s="1346"/>
      <c r="T21" s="1345"/>
      <c r="U21" s="1346"/>
      <c r="V21" s="1319"/>
    </row>
    <row r="22" spans="1:22" ht="15" customHeight="1" x14ac:dyDescent="0.25">
      <c r="A22" s="1213"/>
      <c r="B22" s="1322" t="s">
        <v>78</v>
      </c>
      <c r="C22" s="1483" t="str">
        <f t="shared" ref="C22:S22" si="23">IF(AND(ISNUMBER(C23), ISNUMBER(C24)), SUM(C23:C24),"")</f>
        <v/>
      </c>
      <c r="D22" s="1217"/>
      <c r="E22" s="1279" t="str">
        <f t="shared" si="23"/>
        <v/>
      </c>
      <c r="F22" s="1217"/>
      <c r="G22" s="1217"/>
      <c r="H22" s="1483" t="str">
        <f t="shared" si="23"/>
        <v/>
      </c>
      <c r="I22" s="1279" t="str">
        <f t="shared" si="23"/>
        <v/>
      </c>
      <c r="J22" s="1279" t="str">
        <f t="shared" si="23"/>
        <v/>
      </c>
      <c r="K22" s="1279" t="str">
        <f t="shared" si="23"/>
        <v/>
      </c>
      <c r="L22" s="1217"/>
      <c r="M22" s="1217"/>
      <c r="N22" s="1279" t="str">
        <f t="shared" si="23"/>
        <v/>
      </c>
      <c r="O22" s="1279" t="str">
        <f t="shared" si="23"/>
        <v/>
      </c>
      <c r="P22" s="1217"/>
      <c r="Q22" s="1217"/>
      <c r="R22" s="1279" t="str">
        <f t="shared" si="23"/>
        <v/>
      </c>
      <c r="S22" s="1257" t="str">
        <f t="shared" si="23"/>
        <v/>
      </c>
      <c r="T22" s="1217"/>
      <c r="U22" s="1272"/>
      <c r="V22" s="1319"/>
    </row>
    <row r="23" spans="1:22" ht="15" customHeight="1" x14ac:dyDescent="0.25">
      <c r="A23" s="1213"/>
      <c r="B23" s="1323" t="s">
        <v>926</v>
      </c>
      <c r="C23" s="1311"/>
      <c r="D23" s="1486" t="str">
        <f>IF(C23&gt;'IRB Current'!G63, "Fail", "Pass")</f>
        <v>Pass</v>
      </c>
      <c r="E23" s="1351"/>
      <c r="F23" s="1486" t="str">
        <f>IF(E23&gt;'IRB Current'!H63, "Fail", "Pass")</f>
        <v>Pass</v>
      </c>
      <c r="G23" s="1481"/>
      <c r="H23" s="1311"/>
      <c r="I23" s="1351"/>
      <c r="J23" s="1351"/>
      <c r="K23" s="1351"/>
      <c r="L23" s="1486" t="str">
        <f t="shared" ref="L23:L24" si="24">IF(J23&lt;H23, "Fail", "Pass")</f>
        <v>Pass</v>
      </c>
      <c r="M23" s="1486" t="str">
        <f t="shared" ref="M23:M24" si="25">IF(K23&lt;I23, "Fail", "Pass")</f>
        <v>Pass</v>
      </c>
      <c r="N23" s="1351"/>
      <c r="O23" s="1351"/>
      <c r="P23" s="1486" t="str">
        <f t="shared" ref="P23:P24" si="26">IF(N23&gt;H23, "Fail", "Pass")</f>
        <v>Pass</v>
      </c>
      <c r="Q23" s="1486" t="str">
        <f t="shared" ref="Q23:Q24" si="27">IF(O23&gt;I23, "Fail", "Pass")</f>
        <v>Pass</v>
      </c>
      <c r="R23" s="1351"/>
      <c r="S23" s="1349"/>
      <c r="T23" s="1486" t="str">
        <f t="shared" ref="T23:T24" si="28">IF(OR(R23&gt;J23, R23&lt;N23), "Fail", "Pass")</f>
        <v>Pass</v>
      </c>
      <c r="U23" s="1491" t="str">
        <f t="shared" ref="U23:U24" si="29">IF(OR(S23&gt;K23, S23&lt;O23), "Fail", "Pass")</f>
        <v>Pass</v>
      </c>
      <c r="V23" s="1319"/>
    </row>
    <row r="24" spans="1:22" ht="15" customHeight="1" x14ac:dyDescent="0.25">
      <c r="A24" s="1213"/>
      <c r="B24" s="1323" t="s">
        <v>927</v>
      </c>
      <c r="C24" s="1311"/>
      <c r="D24" s="1486" t="str">
        <f>IF(C24&gt;'IRB Current'!G64, "Fail", "Pass")</f>
        <v>Pass</v>
      </c>
      <c r="E24" s="1351"/>
      <c r="F24" s="1486" t="str">
        <f>IF(E24&gt;'IRB Current'!H64, "Fail", "Pass")</f>
        <v>Pass</v>
      </c>
      <c r="G24" s="1481"/>
      <c r="H24" s="1311"/>
      <c r="I24" s="1351"/>
      <c r="J24" s="1351"/>
      <c r="K24" s="1351"/>
      <c r="L24" s="1486" t="str">
        <f t="shared" si="24"/>
        <v>Pass</v>
      </c>
      <c r="M24" s="1486" t="str">
        <f t="shared" si="25"/>
        <v>Pass</v>
      </c>
      <c r="N24" s="1351"/>
      <c r="O24" s="1351"/>
      <c r="P24" s="1486" t="str">
        <f t="shared" si="26"/>
        <v>Pass</v>
      </c>
      <c r="Q24" s="1486" t="str">
        <f t="shared" si="27"/>
        <v>Pass</v>
      </c>
      <c r="R24" s="1351"/>
      <c r="S24" s="1349"/>
      <c r="T24" s="1486" t="str">
        <f t="shared" si="28"/>
        <v>Pass</v>
      </c>
      <c r="U24" s="1491" t="str">
        <f t="shared" si="29"/>
        <v>Pass</v>
      </c>
      <c r="V24" s="1319"/>
    </row>
    <row r="25" spans="1:22" ht="15" customHeight="1" x14ac:dyDescent="0.25">
      <c r="A25" s="1213"/>
      <c r="B25" s="1322" t="s">
        <v>454</v>
      </c>
      <c r="C25" s="1485"/>
      <c r="D25" s="1345"/>
      <c r="E25" s="1345"/>
      <c r="F25" s="1346"/>
      <c r="G25" s="1345"/>
      <c r="H25" s="1485"/>
      <c r="I25" s="1345"/>
      <c r="J25" s="1345"/>
      <c r="K25" s="1345"/>
      <c r="L25" s="1345"/>
      <c r="M25" s="1345"/>
      <c r="N25" s="1345"/>
      <c r="O25" s="1345"/>
      <c r="P25" s="1345"/>
      <c r="Q25" s="1345"/>
      <c r="R25" s="1345"/>
      <c r="S25" s="1346"/>
      <c r="T25" s="1345"/>
      <c r="U25" s="1346"/>
      <c r="V25" s="1319"/>
    </row>
    <row r="26" spans="1:22" ht="15" customHeight="1" x14ac:dyDescent="0.25">
      <c r="A26" s="1213"/>
      <c r="B26" s="1322" t="s">
        <v>455</v>
      </c>
      <c r="C26" s="1485"/>
      <c r="D26" s="1345"/>
      <c r="E26" s="1345"/>
      <c r="F26" s="1346"/>
      <c r="G26" s="1345"/>
      <c r="H26" s="1485"/>
      <c r="I26" s="1345"/>
      <c r="J26" s="1345"/>
      <c r="K26" s="1345"/>
      <c r="L26" s="1345"/>
      <c r="M26" s="1345"/>
      <c r="N26" s="1345"/>
      <c r="O26" s="1345"/>
      <c r="P26" s="1345"/>
      <c r="Q26" s="1345"/>
      <c r="R26" s="1345"/>
      <c r="S26" s="1346"/>
      <c r="T26" s="1345"/>
      <c r="U26" s="1346"/>
      <c r="V26" s="1319"/>
    </row>
    <row r="27" spans="1:22" ht="15" customHeight="1" x14ac:dyDescent="0.25">
      <c r="A27" s="1213"/>
      <c r="B27" s="1322" t="s">
        <v>456</v>
      </c>
      <c r="C27" s="1485"/>
      <c r="D27" s="1345"/>
      <c r="E27" s="1345"/>
      <c r="F27" s="1346"/>
      <c r="G27" s="1345"/>
      <c r="H27" s="1485"/>
      <c r="I27" s="1345"/>
      <c r="J27" s="1345"/>
      <c r="K27" s="1345"/>
      <c r="L27" s="1345"/>
      <c r="M27" s="1345"/>
      <c r="N27" s="1345"/>
      <c r="O27" s="1345"/>
      <c r="P27" s="1345"/>
      <c r="Q27" s="1345"/>
      <c r="R27" s="1345"/>
      <c r="S27" s="1346"/>
      <c r="T27" s="1345"/>
      <c r="U27" s="1346"/>
      <c r="V27" s="1319"/>
    </row>
    <row r="28" spans="1:22" ht="15" customHeight="1" x14ac:dyDescent="0.25">
      <c r="A28" s="1213"/>
      <c r="B28" s="1321" t="s">
        <v>941</v>
      </c>
      <c r="C28" s="1483" t="str">
        <f t="shared" ref="C28:S28" si="30">IF(AND(ISNUMBER(C29),ISNUMBER(C30)),SUM(C29:C30),"")</f>
        <v/>
      </c>
      <c r="D28" s="1217"/>
      <c r="E28" s="1279" t="str">
        <f t="shared" si="30"/>
        <v/>
      </c>
      <c r="F28" s="1217"/>
      <c r="G28" s="1217"/>
      <c r="H28" s="1483" t="str">
        <f t="shared" si="30"/>
        <v/>
      </c>
      <c r="I28" s="1279" t="str">
        <f t="shared" si="30"/>
        <v/>
      </c>
      <c r="J28" s="1279" t="str">
        <f t="shared" si="30"/>
        <v/>
      </c>
      <c r="K28" s="1279" t="str">
        <f t="shared" si="30"/>
        <v/>
      </c>
      <c r="L28" s="1217"/>
      <c r="M28" s="1217"/>
      <c r="N28" s="1279" t="str">
        <f t="shared" si="30"/>
        <v/>
      </c>
      <c r="O28" s="1279" t="str">
        <f t="shared" si="30"/>
        <v/>
      </c>
      <c r="P28" s="1217"/>
      <c r="Q28" s="1217"/>
      <c r="R28" s="1279" t="str">
        <f t="shared" si="30"/>
        <v/>
      </c>
      <c r="S28" s="1257" t="str">
        <f t="shared" si="30"/>
        <v/>
      </c>
      <c r="T28" s="1217"/>
      <c r="U28" s="1272"/>
      <c r="V28" s="1319"/>
    </row>
    <row r="29" spans="1:22" ht="15" customHeight="1" x14ac:dyDescent="0.25">
      <c r="A29" s="1213"/>
      <c r="B29" s="1320" t="s">
        <v>695</v>
      </c>
      <c r="C29" s="1311"/>
      <c r="D29" s="1486" t="str">
        <f>IF(C29&gt;'IRB Current'!G69, "Fail", "Pass")</f>
        <v>Pass</v>
      </c>
      <c r="E29" s="1351"/>
      <c r="F29" s="1486" t="str">
        <f>IF(E29&gt;'IRB Current'!H69, "Fail", "Pass")</f>
        <v>Pass</v>
      </c>
      <c r="G29" s="1481"/>
      <c r="H29" s="1311"/>
      <c r="I29" s="1351"/>
      <c r="J29" s="1351"/>
      <c r="K29" s="1351"/>
      <c r="L29" s="1486" t="str">
        <f t="shared" ref="L29:L30" si="31">IF(J29&lt;H29, "Fail", "Pass")</f>
        <v>Pass</v>
      </c>
      <c r="M29" s="1486" t="str">
        <f t="shared" ref="M29:M30" si="32">IF(K29&lt;I29, "Fail", "Pass")</f>
        <v>Pass</v>
      </c>
      <c r="N29" s="1351"/>
      <c r="O29" s="1351"/>
      <c r="P29" s="1486" t="str">
        <f t="shared" ref="P29:P30" si="33">IF(N29&gt;H29, "Fail", "Pass")</f>
        <v>Pass</v>
      </c>
      <c r="Q29" s="1486" t="str">
        <f t="shared" ref="Q29:Q30" si="34">IF(O29&gt;I29, "Fail", "Pass")</f>
        <v>Pass</v>
      </c>
      <c r="R29" s="1351"/>
      <c r="S29" s="1349"/>
      <c r="T29" s="1486" t="str">
        <f t="shared" ref="T29:T30" si="35">IF(OR(R29&gt;J29, R29&lt;N29), "Fail", "Pass")</f>
        <v>Pass</v>
      </c>
      <c r="U29" s="1491" t="str">
        <f t="shared" ref="U29:U30" si="36">IF(OR(S29&gt;K29, S29&lt;O29), "Fail", "Pass")</f>
        <v>Pass</v>
      </c>
      <c r="V29" s="1319"/>
    </row>
    <row r="30" spans="1:22" ht="15" customHeight="1" x14ac:dyDescent="0.25">
      <c r="A30" s="1213"/>
      <c r="B30" s="1324" t="s">
        <v>940</v>
      </c>
      <c r="C30" s="1313"/>
      <c r="D30" s="1487" t="str">
        <f>IF(C30&gt;'IRB Current'!G70, "Fail", "Pass")</f>
        <v>Pass</v>
      </c>
      <c r="E30" s="1312"/>
      <c r="F30" s="1487" t="str">
        <f>IF(E30&gt;'IRB Current'!H70, "Fail", "Pass")</f>
        <v>Pass</v>
      </c>
      <c r="G30" s="1482"/>
      <c r="H30" s="1313"/>
      <c r="I30" s="1312"/>
      <c r="J30" s="1312"/>
      <c r="K30" s="1312"/>
      <c r="L30" s="1487" t="str">
        <f t="shared" si="31"/>
        <v>Pass</v>
      </c>
      <c r="M30" s="1487" t="str">
        <f t="shared" si="32"/>
        <v>Pass</v>
      </c>
      <c r="N30" s="1312"/>
      <c r="O30" s="1312"/>
      <c r="P30" s="1487" t="str">
        <f t="shared" si="33"/>
        <v>Pass</v>
      </c>
      <c r="Q30" s="1487" t="str">
        <f t="shared" si="34"/>
        <v>Pass</v>
      </c>
      <c r="R30" s="1312"/>
      <c r="S30" s="713"/>
      <c r="T30" s="1487" t="str">
        <f t="shared" si="35"/>
        <v>Pass</v>
      </c>
      <c r="U30" s="1492" t="str">
        <f t="shared" si="36"/>
        <v>Pass</v>
      </c>
      <c r="V30" s="1319"/>
    </row>
    <row r="31" spans="1:22" ht="15" customHeight="1" x14ac:dyDescent="0.25">
      <c r="A31" s="1215"/>
      <c r="B31" s="1370"/>
      <c r="C31" s="1370"/>
      <c r="D31" s="1370"/>
      <c r="E31" s="1216"/>
      <c r="F31" s="1370"/>
      <c r="G31" s="1216"/>
      <c r="H31" s="1216"/>
      <c r="I31" s="1216"/>
      <c r="J31" s="1216"/>
      <c r="K31" s="1216"/>
      <c r="L31" s="1370"/>
      <c r="M31" s="1370"/>
      <c r="N31" s="1216"/>
      <c r="O31" s="1216"/>
      <c r="P31" s="1370"/>
      <c r="Q31" s="1370"/>
      <c r="R31" s="1216"/>
      <c r="S31" s="1216"/>
      <c r="T31" s="1370"/>
      <c r="U31" s="1370"/>
      <c r="V31" s="1232"/>
    </row>
    <row r="32" spans="1:22" ht="15" hidden="1" customHeight="1" x14ac:dyDescent="0.25"/>
    <row r="33" ht="15" hidden="1" customHeight="1" x14ac:dyDescent="0.25"/>
    <row r="34" ht="15" hidden="1" customHeight="1" x14ac:dyDescent="0.25"/>
    <row r="35" ht="15" hidden="1" customHeight="1" x14ac:dyDescent="0.25"/>
    <row r="128" spans="4:4" ht="0" hidden="1" customHeight="1" x14ac:dyDescent="0.25">
      <c r="D128" s="1310" t="e">
        <f>'AIRB LGD Downturn'!D7\</f>
        <v>#NAME?</v>
      </c>
    </row>
  </sheetData>
  <mergeCells count="19">
    <mergeCell ref="B3:B5"/>
    <mergeCell ref="C3:C5"/>
    <mergeCell ref="E3:E5"/>
    <mergeCell ref="G3:G5"/>
    <mergeCell ref="D3:D5"/>
    <mergeCell ref="F3:F5"/>
    <mergeCell ref="N3:Q3"/>
    <mergeCell ref="H3:I4"/>
    <mergeCell ref="T4:U4"/>
    <mergeCell ref="R3:U3"/>
    <mergeCell ref="N4:N5"/>
    <mergeCell ref="O4:O5"/>
    <mergeCell ref="R4:R5"/>
    <mergeCell ref="S4:S5"/>
    <mergeCell ref="P4:Q4"/>
    <mergeCell ref="J3:M3"/>
    <mergeCell ref="J4:J5"/>
    <mergeCell ref="K4:K5"/>
    <mergeCell ref="L4:M4"/>
  </mergeCells>
  <conditionalFormatting sqref="E6:E30 H6:K30 N6:O30 R6:S30">
    <cfRule type="cellIs" dxfId="75" priority="407" stopIfTrue="1" operator="lessThan">
      <formula>0</formula>
    </cfRule>
  </conditionalFormatting>
  <conditionalFormatting sqref="G7:G10 G12:G13 G18:G19 G23:G24 G29:G30 G15">
    <cfRule type="cellIs" dxfId="74" priority="288" stopIfTrue="1" operator="notBetween">
      <formula>0</formula>
      <formula>0.2</formula>
    </cfRule>
  </conditionalFormatting>
  <conditionalFormatting sqref="D6:D30 F6:F30 L6:M30 P6:Q30 T6:U30">
    <cfRule type="cellIs" dxfId="73" priority="286" stopIfTrue="1" operator="equal">
      <formula>"Fail"</formula>
    </cfRule>
    <cfRule type="cellIs" dxfId="72" priority="287"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colBreaks count="1" manualBreakCount="1">
    <brk id="13" max="3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C291"/>
  </sheetPr>
  <dimension ref="A1:M47"/>
  <sheetViews>
    <sheetView zoomScale="75" zoomScaleNormal="75" zoomScaleSheetLayoutView="75" workbookViewId="0">
      <pane ySplit="1" topLeftCell="A2" activePane="bottomLeft" state="frozen"/>
      <selection activeCell="K111" sqref="K111"/>
      <selection pane="bottomLeft"/>
    </sheetView>
  </sheetViews>
  <sheetFormatPr defaultColWidth="0" defaultRowHeight="0" customHeight="1" zeroHeight="1" x14ac:dyDescent="0.25"/>
  <cols>
    <col min="1" max="1" width="1.7109375" style="577" customWidth="1"/>
    <col min="2" max="2" width="45.7109375" style="370" customWidth="1"/>
    <col min="3" max="9" width="20.7109375" style="370" customWidth="1"/>
    <col min="10" max="10" width="1.7109375" style="378" customWidth="1"/>
    <col min="11" max="16384" width="16.7109375" hidden="1"/>
  </cols>
  <sheetData>
    <row r="1" spans="1:13" s="263" customFormat="1" ht="30.75" x14ac:dyDescent="0.55000000000000004">
      <c r="A1" s="1891" t="s">
        <v>854</v>
      </c>
      <c r="B1" s="1235"/>
      <c r="C1" s="1235"/>
      <c r="D1" s="1235"/>
      <c r="E1" s="1235"/>
      <c r="F1" s="1235"/>
      <c r="G1" s="1235"/>
      <c r="H1" s="1235"/>
      <c r="I1" s="1235"/>
      <c r="J1" s="1902"/>
    </row>
    <row r="2" spans="1:13" ht="45" customHeight="1" x14ac:dyDescent="0.25">
      <c r="A2" s="1737" t="s">
        <v>1342</v>
      </c>
    </row>
    <row r="3" spans="1:13" s="409" customFormat="1" ht="45" customHeight="1" x14ac:dyDescent="0.25">
      <c r="A3" s="612" t="s">
        <v>1339</v>
      </c>
      <c r="B3" s="1429"/>
      <c r="C3" s="1429"/>
      <c r="D3" s="1429"/>
      <c r="E3" s="1429"/>
      <c r="F3" s="1429"/>
      <c r="G3" s="1429"/>
      <c r="H3" s="1429"/>
      <c r="I3" s="1429"/>
      <c r="J3" s="2079"/>
      <c r="K3" s="1429"/>
      <c r="M3" s="304"/>
    </row>
    <row r="4" spans="1:13" ht="45" customHeight="1" x14ac:dyDescent="0.25">
      <c r="B4" s="2319"/>
      <c r="C4" s="2318" t="s">
        <v>1209</v>
      </c>
      <c r="D4" s="2318" t="s">
        <v>1272</v>
      </c>
      <c r="E4" s="2298" t="s">
        <v>943</v>
      </c>
      <c r="F4" s="2293" t="s">
        <v>1285</v>
      </c>
      <c r="G4" s="2306"/>
      <c r="H4" s="2293" t="s">
        <v>1286</v>
      </c>
      <c r="I4" s="2294"/>
    </row>
    <row r="5" spans="1:13" ht="15" customHeight="1" x14ac:dyDescent="0.25">
      <c r="B5" s="2320"/>
      <c r="C5" s="2102"/>
      <c r="D5" s="2102"/>
      <c r="E5" s="2299"/>
      <c r="F5" s="2072" t="s">
        <v>27</v>
      </c>
      <c r="G5" s="2072" t="s">
        <v>440</v>
      </c>
      <c r="H5" s="2072" t="s">
        <v>27</v>
      </c>
      <c r="I5" s="2071" t="s">
        <v>440</v>
      </c>
    </row>
    <row r="6" spans="1:13" ht="15" customHeight="1" x14ac:dyDescent="0.25">
      <c r="B6" s="1970" t="s">
        <v>911</v>
      </c>
      <c r="C6" s="1416" t="str">
        <f>IF(AND(ISNUMBER(C7), ISNUMBER(C8), ISNUMBER(C9), ISNUMBER(C10), ISNUMBER(C11), ISNUMBER(C12)), SUM(C7:C12), "")</f>
        <v/>
      </c>
      <c r="D6" s="1976" t="str">
        <f>IF(AND(ISNUMBER(D7), ISNUMBER(D8), ISNUMBER(D9), ISNUMBER(D10), ISNUMBER(D11), ISNUMBER(D12)), SUM(D7:D12), "")</f>
        <v/>
      </c>
      <c r="E6" s="1417"/>
      <c r="F6" s="1976" t="str">
        <f>IF(AND(ISNUMBER(F7), ISNUMBER(F8), ISNUMBER(F9), ISNUMBER(F10), ISNUMBER(F11), ISNUMBER(F12)), SUM(F7:F12), "")</f>
        <v/>
      </c>
      <c r="G6" s="1976" t="str">
        <f>IF(AND(ISNUMBER(G7), ISNUMBER(G8), ISNUMBER(G9), ISNUMBER(G10), ISNUMBER(G11), ISNUMBER(G12)), SUM(G7:G12), "")</f>
        <v/>
      </c>
      <c r="H6" s="1976" t="str">
        <f>IF(AND(ISNUMBER(H7), ISNUMBER(H8), ISNUMBER(H9), ISNUMBER(H10), ISNUMBER(H11), ISNUMBER(H12)), SUM(H7:H12), "")</f>
        <v/>
      </c>
      <c r="I6" s="2078" t="str">
        <f>IF(AND(ISNUMBER(I7), ISNUMBER(I8), ISNUMBER(I9), ISNUMBER(I10), ISNUMBER(I11), ISNUMBER(I12)), SUM(I7:I12), "")</f>
        <v/>
      </c>
    </row>
    <row r="7" spans="1:13" ht="15" customHeight="1" x14ac:dyDescent="0.25">
      <c r="B7" s="1971" t="s">
        <v>838</v>
      </c>
      <c r="C7" s="1351"/>
      <c r="D7" s="1351"/>
      <c r="E7" s="1374" t="str">
        <f t="shared" ref="E7:E12" si="0">IF(D7&lt;=C7, "Pass", "Fail")</f>
        <v>Pass</v>
      </c>
      <c r="F7" s="1351"/>
      <c r="G7" s="1351"/>
      <c r="H7" s="1351"/>
      <c r="I7" s="1349"/>
    </row>
    <row r="8" spans="1:13" ht="15" customHeight="1" x14ac:dyDescent="0.25">
      <c r="B8" s="1821" t="s">
        <v>1213</v>
      </c>
      <c r="C8" s="1351"/>
      <c r="D8" s="1351"/>
      <c r="E8" s="1374" t="str">
        <f t="shared" si="0"/>
        <v>Pass</v>
      </c>
      <c r="F8" s="1351"/>
      <c r="G8" s="1351"/>
      <c r="H8" s="1351"/>
      <c r="I8" s="1349"/>
    </row>
    <row r="9" spans="1:13" ht="15" customHeight="1" x14ac:dyDescent="0.25">
      <c r="B9" s="1533" t="s">
        <v>837</v>
      </c>
      <c r="C9" s="1351"/>
      <c r="D9" s="1351"/>
      <c r="E9" s="1374" t="str">
        <f t="shared" si="0"/>
        <v>Pass</v>
      </c>
      <c r="F9" s="1351"/>
      <c r="G9" s="1351"/>
      <c r="H9" s="1351"/>
      <c r="I9" s="1349"/>
    </row>
    <row r="10" spans="1:13" ht="15" customHeight="1" x14ac:dyDescent="0.25">
      <c r="B10" s="1320" t="s">
        <v>836</v>
      </c>
      <c r="C10" s="1351"/>
      <c r="D10" s="1351"/>
      <c r="E10" s="1374" t="str">
        <f t="shared" si="0"/>
        <v>Pass</v>
      </c>
      <c r="F10" s="1351"/>
      <c r="G10" s="1351"/>
      <c r="H10" s="1351"/>
      <c r="I10" s="1349"/>
    </row>
    <row r="11" spans="1:13" ht="15" customHeight="1" x14ac:dyDescent="0.25">
      <c r="B11" s="1533" t="s">
        <v>897</v>
      </c>
      <c r="C11" s="1351"/>
      <c r="D11" s="1351"/>
      <c r="E11" s="1374" t="str">
        <f t="shared" si="0"/>
        <v>Pass</v>
      </c>
      <c r="F11" s="1351"/>
      <c r="G11" s="1351"/>
      <c r="H11" s="1351"/>
      <c r="I11" s="1349"/>
    </row>
    <row r="12" spans="1:13" ht="15" customHeight="1" x14ac:dyDescent="0.25">
      <c r="B12" s="1534" t="s">
        <v>834</v>
      </c>
      <c r="C12" s="1312"/>
      <c r="D12" s="1312"/>
      <c r="E12" s="1377" t="str">
        <f t="shared" si="0"/>
        <v>Pass</v>
      </c>
      <c r="F12" s="1312"/>
      <c r="G12" s="1312"/>
      <c r="H12" s="1312"/>
      <c r="I12" s="713"/>
    </row>
    <row r="13" spans="1:13" ht="15" customHeight="1" x14ac:dyDescent="0.25"/>
    <row r="14" spans="1:13" s="409" customFormat="1" ht="45" customHeight="1" x14ac:dyDescent="0.25">
      <c r="A14" s="2076" t="s">
        <v>1340</v>
      </c>
      <c r="B14" s="2077"/>
      <c r="C14" s="2077"/>
      <c r="D14" s="2077"/>
      <c r="E14" s="2077"/>
      <c r="F14" s="2077"/>
      <c r="G14" s="2077"/>
      <c r="H14" s="2077"/>
      <c r="I14" s="2077"/>
      <c r="J14" s="2080"/>
      <c r="K14" s="1429"/>
      <c r="M14" s="304"/>
    </row>
    <row r="15" spans="1:13" ht="45" customHeight="1" x14ac:dyDescent="0.25">
      <c r="B15" s="2319"/>
      <c r="C15" s="2318" t="s">
        <v>1209</v>
      </c>
      <c r="D15" s="2318" t="s">
        <v>1272</v>
      </c>
      <c r="E15" s="2298" t="s">
        <v>943</v>
      </c>
      <c r="F15" s="2313" t="s">
        <v>1282</v>
      </c>
      <c r="G15" s="2313"/>
      <c r="H15" s="2313" t="s">
        <v>898</v>
      </c>
      <c r="I15" s="2307"/>
    </row>
    <row r="16" spans="1:13" ht="15" customHeight="1" x14ac:dyDescent="0.25">
      <c r="B16" s="2320"/>
      <c r="C16" s="2102"/>
      <c r="D16" s="2102"/>
      <c r="E16" s="2299"/>
      <c r="F16" s="2072" t="s">
        <v>27</v>
      </c>
      <c r="G16" s="2072" t="s">
        <v>440</v>
      </c>
      <c r="H16" s="2072" t="s">
        <v>27</v>
      </c>
      <c r="I16" s="2071" t="s">
        <v>440</v>
      </c>
    </row>
    <row r="17" spans="1:13" ht="15" customHeight="1" x14ac:dyDescent="0.25">
      <c r="B17" s="1972" t="s">
        <v>911</v>
      </c>
      <c r="C17" s="1416" t="str">
        <f>IF(AND(ISNUMBER(C18), ISNUMBER(C19), ISNUMBER(C20), ISNUMBER(C21), ISNUMBER(C22), ISNUMBER(C23)), SUM(C18:C23), "")</f>
        <v/>
      </c>
      <c r="D17" s="1416" t="str">
        <f>IF(AND(ISNUMBER(D18), ISNUMBER(D19), ISNUMBER(D20), ISNUMBER(D21), ISNUMBER(D22), ISNUMBER(D23)), SUM(D18:D23), "")</f>
        <v/>
      </c>
      <c r="E17" s="1417"/>
      <c r="F17" s="1976" t="str">
        <f>IF(AND(ISNUMBER(F18), ISNUMBER(F19), ISNUMBER(F20), ISNUMBER(F21), ISNUMBER(F22), ISNUMBER(F23)), SUM(F18:F23), "")</f>
        <v/>
      </c>
      <c r="G17" s="1976" t="str">
        <f>IF(AND(ISNUMBER(G18), ISNUMBER(G19), ISNUMBER(G20), ISNUMBER(G21), ISNUMBER(G22), ISNUMBER(G23)), SUM(G18:G23), "")</f>
        <v/>
      </c>
      <c r="H17" s="1976" t="str">
        <f>IF(AND(ISNUMBER(H18), ISNUMBER(H19), ISNUMBER(H20), ISNUMBER(H21), ISNUMBER(H22), ISNUMBER(H23)), SUM(H18:H23), "")</f>
        <v/>
      </c>
      <c r="I17" s="2078" t="str">
        <f>IF(AND(ISNUMBER(I18), ISNUMBER(I19), ISNUMBER(I20), ISNUMBER(I21), ISNUMBER(I22), ISNUMBER(I23)), SUM(I18:I23), "")</f>
        <v/>
      </c>
    </row>
    <row r="18" spans="1:13" ht="15" customHeight="1" x14ac:dyDescent="0.25">
      <c r="B18" s="1971" t="s">
        <v>838</v>
      </c>
      <c r="C18" s="2056" t="str">
        <f t="shared" ref="C18:C23" si="1">IF(ISNUMBER(C7), C7, "")</f>
        <v/>
      </c>
      <c r="D18" s="1351"/>
      <c r="E18" s="1374" t="str">
        <f t="shared" ref="E18:E23" si="2">IF(D18&lt;=C18, "Pass", "Fail")</f>
        <v>Pass</v>
      </c>
      <c r="F18" s="1351"/>
      <c r="G18" s="1351"/>
      <c r="H18" s="1351"/>
      <c r="I18" s="1349"/>
    </row>
    <row r="19" spans="1:13" ht="15" customHeight="1" x14ac:dyDescent="0.25">
      <c r="B19" s="1821" t="s">
        <v>1213</v>
      </c>
      <c r="C19" s="2056" t="str">
        <f t="shared" si="1"/>
        <v/>
      </c>
      <c r="D19" s="1351"/>
      <c r="E19" s="1374" t="str">
        <f t="shared" si="2"/>
        <v>Pass</v>
      </c>
      <c r="F19" s="1351"/>
      <c r="G19" s="1351"/>
      <c r="H19" s="1351"/>
      <c r="I19" s="1349"/>
    </row>
    <row r="20" spans="1:13" ht="15" customHeight="1" x14ac:dyDescent="0.25">
      <c r="B20" s="1533" t="s">
        <v>837</v>
      </c>
      <c r="C20" s="2056" t="str">
        <f t="shared" si="1"/>
        <v/>
      </c>
      <c r="D20" s="1351"/>
      <c r="E20" s="1374" t="str">
        <f t="shared" si="2"/>
        <v>Pass</v>
      </c>
      <c r="F20" s="1351"/>
      <c r="G20" s="1351"/>
      <c r="H20" s="1351"/>
      <c r="I20" s="1349"/>
    </row>
    <row r="21" spans="1:13" ht="15" customHeight="1" x14ac:dyDescent="0.25">
      <c r="B21" s="1320" t="s">
        <v>836</v>
      </c>
      <c r="C21" s="2056" t="str">
        <f t="shared" si="1"/>
        <v/>
      </c>
      <c r="D21" s="1351"/>
      <c r="E21" s="1374" t="str">
        <f t="shared" si="2"/>
        <v>Pass</v>
      </c>
      <c r="F21" s="1351"/>
      <c r="G21" s="1351"/>
      <c r="H21" s="1351"/>
      <c r="I21" s="1349"/>
    </row>
    <row r="22" spans="1:13" ht="15" customHeight="1" x14ac:dyDescent="0.25">
      <c r="B22" s="1533" t="s">
        <v>897</v>
      </c>
      <c r="C22" s="2056" t="str">
        <f t="shared" si="1"/>
        <v/>
      </c>
      <c r="D22" s="1351"/>
      <c r="E22" s="1374" t="str">
        <f t="shared" si="2"/>
        <v>Pass</v>
      </c>
      <c r="F22" s="1351"/>
      <c r="G22" s="1351"/>
      <c r="H22" s="1351"/>
      <c r="I22" s="1349"/>
    </row>
    <row r="23" spans="1:13" ht="15" customHeight="1" x14ac:dyDescent="0.25">
      <c r="B23" s="1533" t="s">
        <v>834</v>
      </c>
      <c r="C23" s="2057" t="str">
        <f t="shared" si="1"/>
        <v/>
      </c>
      <c r="D23" s="1"/>
      <c r="E23" s="1374" t="str">
        <f t="shared" si="2"/>
        <v>Pass</v>
      </c>
      <c r="F23" s="1"/>
      <c r="G23" s="1"/>
      <c r="H23" s="1"/>
      <c r="I23" s="1386"/>
    </row>
    <row r="24" spans="1:13" ht="15" customHeight="1" x14ac:dyDescent="0.25">
      <c r="B24" s="1973" t="str">
        <f t="shared" ref="B24:B29" si="3">"Check: row " &amp; ROW(B18) &amp; " not less than row " &amp; ROW(B7) &amp; " above"</f>
        <v>Check: row 18 not less than row 7 above</v>
      </c>
      <c r="C24" s="1419"/>
      <c r="D24" s="1374" t="str">
        <f t="shared" ref="D24:D29" si="4">IF(D18&gt;=D7, "Pass", "Fail")</f>
        <v>Pass</v>
      </c>
      <c r="E24" s="1211"/>
      <c r="F24" s="1374" t="str">
        <f t="shared" ref="F24:I25" si="5">IF(F18&gt;=F7, "Pass", "Fail")</f>
        <v>Pass</v>
      </c>
      <c r="G24" s="1374" t="str">
        <f t="shared" si="5"/>
        <v>Pass</v>
      </c>
      <c r="H24" s="1374" t="str">
        <f t="shared" si="5"/>
        <v>Pass</v>
      </c>
      <c r="I24" s="1250" t="str">
        <f t="shared" si="5"/>
        <v>Pass</v>
      </c>
    </row>
    <row r="25" spans="1:13" ht="15" customHeight="1" x14ac:dyDescent="0.25">
      <c r="B25" s="1973" t="str">
        <f t="shared" si="3"/>
        <v>Check: row 19 not less than row 8 above</v>
      </c>
      <c r="C25" s="1419"/>
      <c r="D25" s="1374" t="str">
        <f t="shared" si="4"/>
        <v>Pass</v>
      </c>
      <c r="E25" s="1211"/>
      <c r="F25" s="1374" t="str">
        <f t="shared" si="5"/>
        <v>Pass</v>
      </c>
      <c r="G25" s="1374" t="str">
        <f t="shared" si="5"/>
        <v>Pass</v>
      </c>
      <c r="H25" s="1374" t="str">
        <f t="shared" si="5"/>
        <v>Pass</v>
      </c>
      <c r="I25" s="1250" t="str">
        <f t="shared" si="5"/>
        <v>Pass</v>
      </c>
    </row>
    <row r="26" spans="1:13" ht="15" customHeight="1" x14ac:dyDescent="0.25">
      <c r="B26" s="1973" t="str">
        <f t="shared" si="3"/>
        <v>Check: row 20 not less than row 9 above</v>
      </c>
      <c r="C26" s="1419"/>
      <c r="D26" s="1374" t="str">
        <f t="shared" si="4"/>
        <v>Pass</v>
      </c>
      <c r="E26" s="1211"/>
      <c r="F26" s="1374" t="str">
        <f t="shared" ref="F26:I26" si="6">IF(F20&gt;=F9, "Pass", "Fail")</f>
        <v>Pass</v>
      </c>
      <c r="G26" s="1374" t="str">
        <f t="shared" si="6"/>
        <v>Pass</v>
      </c>
      <c r="H26" s="1374" t="str">
        <f t="shared" si="6"/>
        <v>Pass</v>
      </c>
      <c r="I26" s="1250" t="str">
        <f t="shared" si="6"/>
        <v>Pass</v>
      </c>
    </row>
    <row r="27" spans="1:13" ht="15" customHeight="1" x14ac:dyDescent="0.25">
      <c r="B27" s="1973" t="str">
        <f t="shared" si="3"/>
        <v>Check: row 21 not less than row 10 above</v>
      </c>
      <c r="C27" s="1419"/>
      <c r="D27" s="1374" t="str">
        <f t="shared" si="4"/>
        <v>Pass</v>
      </c>
      <c r="E27" s="1211"/>
      <c r="F27" s="1374" t="str">
        <f t="shared" ref="F27:I27" si="7">IF(F21&gt;=F10, "Pass", "Fail")</f>
        <v>Pass</v>
      </c>
      <c r="G27" s="1374" t="str">
        <f t="shared" si="7"/>
        <v>Pass</v>
      </c>
      <c r="H27" s="1374" t="str">
        <f t="shared" si="7"/>
        <v>Pass</v>
      </c>
      <c r="I27" s="1250" t="str">
        <f t="shared" si="7"/>
        <v>Pass</v>
      </c>
    </row>
    <row r="28" spans="1:13" ht="15" customHeight="1" x14ac:dyDescent="0.25">
      <c r="B28" s="1973" t="str">
        <f t="shared" si="3"/>
        <v>Check: row 22 not less than row 11 above</v>
      </c>
      <c r="C28" s="1419"/>
      <c r="D28" s="1374" t="str">
        <f t="shared" si="4"/>
        <v>Pass</v>
      </c>
      <c r="E28" s="1211"/>
      <c r="F28" s="1374" t="str">
        <f t="shared" ref="F28:I28" si="8">IF(F22&gt;=F11, "Pass", "Fail")</f>
        <v>Pass</v>
      </c>
      <c r="G28" s="1374" t="str">
        <f t="shared" si="8"/>
        <v>Pass</v>
      </c>
      <c r="H28" s="1374" t="str">
        <f t="shared" si="8"/>
        <v>Pass</v>
      </c>
      <c r="I28" s="1250" t="str">
        <f t="shared" si="8"/>
        <v>Pass</v>
      </c>
    </row>
    <row r="29" spans="1:13" ht="15" customHeight="1" x14ac:dyDescent="0.25">
      <c r="B29" s="1974" t="str">
        <f t="shared" si="3"/>
        <v>Check: row 23 not less than row 12 above</v>
      </c>
      <c r="C29" s="2058"/>
      <c r="D29" s="1377" t="str">
        <f t="shared" si="4"/>
        <v>Pass</v>
      </c>
      <c r="E29" s="1420"/>
      <c r="F29" s="1377" t="str">
        <f t="shared" ref="F29:I29" si="9">IF(F23&gt;=F12, "Pass", "Fail")</f>
        <v>Pass</v>
      </c>
      <c r="G29" s="1377" t="str">
        <f t="shared" si="9"/>
        <v>Pass</v>
      </c>
      <c r="H29" s="1377" t="str">
        <f t="shared" si="9"/>
        <v>Pass</v>
      </c>
      <c r="I29" s="1387" t="str">
        <f t="shared" si="9"/>
        <v>Pass</v>
      </c>
    </row>
    <row r="30" spans="1:13" ht="15" customHeight="1" x14ac:dyDescent="0.25"/>
    <row r="31" spans="1:13" s="669" customFormat="1" ht="45" customHeight="1" x14ac:dyDescent="0.25">
      <c r="A31" s="2076" t="s">
        <v>1341</v>
      </c>
      <c r="B31" s="2077"/>
      <c r="C31" s="2077"/>
      <c r="D31" s="2077"/>
      <c r="E31" s="2077"/>
      <c r="F31" s="2077"/>
      <c r="G31" s="2077"/>
      <c r="H31" s="2077"/>
      <c r="I31" s="2077"/>
      <c r="J31" s="2080"/>
      <c r="K31" s="2077"/>
      <c r="M31" s="673"/>
    </row>
    <row r="32" spans="1:13" ht="45" customHeight="1" x14ac:dyDescent="0.25">
      <c r="B32" s="2319"/>
      <c r="C32" s="2318" t="s">
        <v>1209</v>
      </c>
      <c r="D32" s="2318" t="s">
        <v>1272</v>
      </c>
      <c r="E32" s="2298" t="s">
        <v>943</v>
      </c>
      <c r="F32" s="2313" t="s">
        <v>1283</v>
      </c>
      <c r="G32" s="2313"/>
      <c r="H32" s="2313" t="s">
        <v>1284</v>
      </c>
      <c r="I32" s="2307"/>
    </row>
    <row r="33" spans="1:10" ht="15" customHeight="1" x14ac:dyDescent="0.25">
      <c r="B33" s="2320"/>
      <c r="C33" s="2102"/>
      <c r="D33" s="2102"/>
      <c r="E33" s="2299"/>
      <c r="F33" s="2072" t="s">
        <v>27</v>
      </c>
      <c r="G33" s="2072" t="s">
        <v>440</v>
      </c>
      <c r="H33" s="2072" t="s">
        <v>27</v>
      </c>
      <c r="I33" s="2071" t="s">
        <v>440</v>
      </c>
    </row>
    <row r="34" spans="1:10" ht="15" customHeight="1" x14ac:dyDescent="0.25">
      <c r="B34" s="1970" t="s">
        <v>911</v>
      </c>
      <c r="C34" s="1416" t="str">
        <f>IF(AND(ISNUMBER(C35), ISNUMBER(C36), ISNUMBER(C37), ISNUMBER(C38), ISNUMBER(C39), ISNUMBER(C40)), SUM(C35:C40), "")</f>
        <v/>
      </c>
      <c r="D34" s="1416" t="str">
        <f>IF(AND(ISNUMBER(D35), ISNUMBER(D36), ISNUMBER(D37), ISNUMBER(D38), ISNUMBER(D39), ISNUMBER(D40)), SUM(D35:D40), "")</f>
        <v/>
      </c>
      <c r="E34" s="1417"/>
      <c r="F34" s="1416" t="str">
        <f>IF(AND(ISNUMBER(F35), ISNUMBER(F36), ISNUMBER(F37), ISNUMBER(F38), ISNUMBER(F39), ISNUMBER(F40)), SUM(F35:F40), "")</f>
        <v/>
      </c>
      <c r="G34" s="1416" t="str">
        <f>IF(AND(ISNUMBER(G35), ISNUMBER(G36), ISNUMBER(G37), ISNUMBER(G38), ISNUMBER(G39), ISNUMBER(G40)), SUM(G35:G40), "")</f>
        <v/>
      </c>
      <c r="H34" s="1416" t="str">
        <f>IF(AND(ISNUMBER(H35), ISNUMBER(H36), ISNUMBER(H37), ISNUMBER(H38), ISNUMBER(H39), ISNUMBER(H40)), SUM(H35:H40), "")</f>
        <v/>
      </c>
      <c r="I34" s="1418" t="str">
        <f>IF(AND(ISNUMBER(I35), ISNUMBER(I36), ISNUMBER(I37), ISNUMBER(I38), ISNUMBER(I39), ISNUMBER(I40)), SUM(I35:I40), "")</f>
        <v/>
      </c>
    </row>
    <row r="35" spans="1:10" ht="15" customHeight="1" x14ac:dyDescent="0.25">
      <c r="B35" s="1971" t="s">
        <v>838</v>
      </c>
      <c r="C35" s="2056" t="str">
        <f t="shared" ref="C35:C40" si="10">IF(ISNUMBER(C7),C7,"")</f>
        <v/>
      </c>
      <c r="D35" s="1351"/>
      <c r="E35" s="1374" t="str">
        <f t="shared" ref="E35:E40" si="11">IF(D35&lt;=C35, "Pass", "Fail")</f>
        <v>Pass</v>
      </c>
      <c r="F35" s="1351"/>
      <c r="G35" s="1351"/>
      <c r="H35" s="1351"/>
      <c r="I35" s="1349"/>
    </row>
    <row r="36" spans="1:10" ht="15" customHeight="1" x14ac:dyDescent="0.25">
      <c r="B36" s="1821" t="s">
        <v>1213</v>
      </c>
      <c r="C36" s="2056" t="str">
        <f t="shared" si="10"/>
        <v/>
      </c>
      <c r="D36" s="1351"/>
      <c r="E36" s="1374" t="str">
        <f t="shared" si="11"/>
        <v>Pass</v>
      </c>
      <c r="F36" s="1351"/>
      <c r="G36" s="1351"/>
      <c r="H36" s="1351"/>
      <c r="I36" s="1349"/>
    </row>
    <row r="37" spans="1:10" ht="15" customHeight="1" x14ac:dyDescent="0.25">
      <c r="B37" s="1533" t="s">
        <v>837</v>
      </c>
      <c r="C37" s="2056" t="str">
        <f t="shared" si="10"/>
        <v/>
      </c>
      <c r="D37" s="1351"/>
      <c r="E37" s="1374" t="str">
        <f t="shared" si="11"/>
        <v>Pass</v>
      </c>
      <c r="F37" s="1351"/>
      <c r="G37" s="1351"/>
      <c r="H37" s="1351"/>
      <c r="I37" s="1349"/>
    </row>
    <row r="38" spans="1:10" ht="15" customHeight="1" x14ac:dyDescent="0.25">
      <c r="B38" s="1320" t="s">
        <v>836</v>
      </c>
      <c r="C38" s="2056" t="str">
        <f t="shared" si="10"/>
        <v/>
      </c>
      <c r="D38" s="1351"/>
      <c r="E38" s="1374" t="str">
        <f t="shared" si="11"/>
        <v>Pass</v>
      </c>
      <c r="F38" s="1351"/>
      <c r="G38" s="1351"/>
      <c r="H38" s="1351"/>
      <c r="I38" s="1349"/>
    </row>
    <row r="39" spans="1:10" ht="15" customHeight="1" x14ac:dyDescent="0.25">
      <c r="B39" s="1533" t="s">
        <v>897</v>
      </c>
      <c r="C39" s="2056" t="str">
        <f t="shared" si="10"/>
        <v/>
      </c>
      <c r="D39" s="1351"/>
      <c r="E39" s="1374" t="str">
        <f t="shared" si="11"/>
        <v>Pass</v>
      </c>
      <c r="F39" s="1351"/>
      <c r="G39" s="1351"/>
      <c r="H39" s="1351"/>
      <c r="I39" s="1349"/>
    </row>
    <row r="40" spans="1:10" ht="15" customHeight="1" x14ac:dyDescent="0.25">
      <c r="B40" s="1975" t="s">
        <v>834</v>
      </c>
      <c r="C40" s="2057" t="str">
        <f t="shared" si="10"/>
        <v/>
      </c>
      <c r="D40" s="1"/>
      <c r="E40" s="1415" t="str">
        <f t="shared" si="11"/>
        <v>Pass</v>
      </c>
      <c r="F40" s="1"/>
      <c r="G40" s="1"/>
      <c r="H40" s="1"/>
      <c r="I40" s="1386"/>
    </row>
    <row r="41" spans="1:10" ht="15" customHeight="1" x14ac:dyDescent="0.25">
      <c r="B41" s="1973" t="str">
        <f t="shared" ref="B41:B46" si="12">"Check: row " &amp; ROW(B35) &amp; " not less than row " &amp; ROW(B18) &amp; " above"</f>
        <v>Check: row 35 not less than row 18 above</v>
      </c>
      <c r="C41" s="1419"/>
      <c r="D41" s="1374" t="str">
        <f t="shared" ref="D41:D46" si="13">IF(D35&gt;=D18, "Pass", "Fail")</f>
        <v>Pass</v>
      </c>
      <c r="E41" s="1211"/>
      <c r="F41" s="1374" t="str">
        <f t="shared" ref="F41:I46" si="14">IF(F35&gt;=F18, "Pass", "Fail")</f>
        <v>Pass</v>
      </c>
      <c r="G41" s="1374" t="str">
        <f t="shared" si="14"/>
        <v>Pass</v>
      </c>
      <c r="H41" s="1374" t="str">
        <f t="shared" si="14"/>
        <v>Pass</v>
      </c>
      <c r="I41" s="1250" t="str">
        <f t="shared" si="14"/>
        <v>Pass</v>
      </c>
    </row>
    <row r="42" spans="1:10" ht="15" customHeight="1" x14ac:dyDescent="0.25">
      <c r="B42" s="1973" t="str">
        <f t="shared" si="12"/>
        <v>Check: row 36 not less than row 19 above</v>
      </c>
      <c r="C42" s="1419"/>
      <c r="D42" s="1374" t="str">
        <f t="shared" si="13"/>
        <v>Pass</v>
      </c>
      <c r="E42" s="1211"/>
      <c r="F42" s="1374" t="str">
        <f t="shared" si="14"/>
        <v>Pass</v>
      </c>
      <c r="G42" s="1374" t="str">
        <f t="shared" si="14"/>
        <v>Pass</v>
      </c>
      <c r="H42" s="1374" t="str">
        <f t="shared" si="14"/>
        <v>Pass</v>
      </c>
      <c r="I42" s="1250" t="str">
        <f t="shared" si="14"/>
        <v>Pass</v>
      </c>
    </row>
    <row r="43" spans="1:10" ht="15" customHeight="1" x14ac:dyDescent="0.25">
      <c r="B43" s="1973" t="str">
        <f t="shared" si="12"/>
        <v>Check: row 37 not less than row 20 above</v>
      </c>
      <c r="C43" s="1419"/>
      <c r="D43" s="1374" t="str">
        <f t="shared" si="13"/>
        <v>Pass</v>
      </c>
      <c r="E43" s="1211"/>
      <c r="F43" s="1374" t="str">
        <f t="shared" si="14"/>
        <v>Pass</v>
      </c>
      <c r="G43" s="1374" t="str">
        <f t="shared" si="14"/>
        <v>Pass</v>
      </c>
      <c r="H43" s="1374" t="str">
        <f t="shared" si="14"/>
        <v>Pass</v>
      </c>
      <c r="I43" s="1250" t="str">
        <f t="shared" si="14"/>
        <v>Pass</v>
      </c>
    </row>
    <row r="44" spans="1:10" ht="15" customHeight="1" x14ac:dyDescent="0.25">
      <c r="B44" s="1973" t="str">
        <f t="shared" si="12"/>
        <v>Check: row 38 not less than row 21 above</v>
      </c>
      <c r="C44" s="1419"/>
      <c r="D44" s="1374" t="str">
        <f t="shared" si="13"/>
        <v>Pass</v>
      </c>
      <c r="E44" s="1211"/>
      <c r="F44" s="1374" t="str">
        <f t="shared" si="14"/>
        <v>Pass</v>
      </c>
      <c r="G44" s="1374" t="str">
        <f t="shared" si="14"/>
        <v>Pass</v>
      </c>
      <c r="H44" s="1374" t="str">
        <f t="shared" si="14"/>
        <v>Pass</v>
      </c>
      <c r="I44" s="1250" t="str">
        <f t="shared" si="14"/>
        <v>Pass</v>
      </c>
    </row>
    <row r="45" spans="1:10" ht="15" customHeight="1" x14ac:dyDescent="0.25">
      <c r="B45" s="1973" t="str">
        <f t="shared" si="12"/>
        <v>Check: row 39 not less than row 22 above</v>
      </c>
      <c r="C45" s="1419"/>
      <c r="D45" s="1374" t="str">
        <f t="shared" si="13"/>
        <v>Pass</v>
      </c>
      <c r="E45" s="1211"/>
      <c r="F45" s="1374" t="str">
        <f t="shared" si="14"/>
        <v>Pass</v>
      </c>
      <c r="G45" s="1374" t="str">
        <f t="shared" si="14"/>
        <v>Pass</v>
      </c>
      <c r="H45" s="1374" t="str">
        <f t="shared" si="14"/>
        <v>Pass</v>
      </c>
      <c r="I45" s="1250" t="str">
        <f t="shared" si="14"/>
        <v>Pass</v>
      </c>
    </row>
    <row r="46" spans="1:10" ht="15" customHeight="1" x14ac:dyDescent="0.25">
      <c r="B46" s="1974" t="str">
        <f t="shared" si="12"/>
        <v>Check: row 40 not less than row 23 above</v>
      </c>
      <c r="C46" s="2058"/>
      <c r="D46" s="1377" t="str">
        <f t="shared" si="13"/>
        <v>Pass</v>
      </c>
      <c r="E46" s="1420"/>
      <c r="F46" s="1377" t="str">
        <f t="shared" si="14"/>
        <v>Pass</v>
      </c>
      <c r="G46" s="1377" t="str">
        <f t="shared" si="14"/>
        <v>Pass</v>
      </c>
      <c r="H46" s="1377" t="str">
        <f t="shared" si="14"/>
        <v>Pass</v>
      </c>
      <c r="I46" s="1387" t="str">
        <f t="shared" si="14"/>
        <v>Pass</v>
      </c>
    </row>
    <row r="47" spans="1:10" ht="15" customHeight="1" x14ac:dyDescent="0.25">
      <c r="A47" s="1903"/>
      <c r="B47" s="1411"/>
      <c r="C47" s="1411"/>
      <c r="D47" s="1411"/>
      <c r="E47" s="1411"/>
      <c r="F47" s="1411"/>
      <c r="G47" s="1411"/>
      <c r="H47" s="1411"/>
      <c r="I47" s="1411"/>
      <c r="J47" s="1412"/>
    </row>
  </sheetData>
  <mergeCells count="18">
    <mergeCell ref="H15:I15"/>
    <mergeCell ref="F4:G4"/>
    <mergeCell ref="F15:G15"/>
    <mergeCell ref="F32:G32"/>
    <mergeCell ref="H32:I32"/>
    <mergeCell ref="H4:I4"/>
    <mergeCell ref="C32:C33"/>
    <mergeCell ref="D32:D33"/>
    <mergeCell ref="B32:B33"/>
    <mergeCell ref="E4:E5"/>
    <mergeCell ref="E15:E16"/>
    <mergeCell ref="E32:E33"/>
    <mergeCell ref="C4:C5"/>
    <mergeCell ref="D4:D5"/>
    <mergeCell ref="B4:B5"/>
    <mergeCell ref="B15:B16"/>
    <mergeCell ref="C15:C16"/>
    <mergeCell ref="D15:D16"/>
  </mergeCells>
  <conditionalFormatting sqref="F34:I40 C34:D40">
    <cfRule type="cellIs" dxfId="71" priority="227" stopIfTrue="1" operator="lessThan">
      <formula>0</formula>
    </cfRule>
  </conditionalFormatting>
  <conditionalFormatting sqref="E7:E12 E18:E23 D24:D29 F24:I29 E35:E40 D41:D46 F41:I46">
    <cfRule type="cellIs" dxfId="70" priority="165" stopIfTrue="1" operator="equal">
      <formula>"Fail"</formula>
    </cfRule>
    <cfRule type="cellIs" dxfId="69" priority="166"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1" manualBreakCount="1">
    <brk id="30" max="9" man="1"/>
  </rowBreaks>
  <ignoredErrors>
    <ignoredError sqref="C23 C40 C18 C20 C21 C22 C35 C37 C38 C39"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C291"/>
  </sheetPr>
  <dimension ref="A1:Z17"/>
  <sheetViews>
    <sheetView zoomScale="75" zoomScaleNormal="75" zoomScaleSheetLayoutView="85" workbookViewId="0">
      <pane ySplit="1" topLeftCell="A2" activePane="bottomLeft" state="frozen"/>
      <selection sqref="A1:B1"/>
      <selection pane="bottomLeft"/>
    </sheetView>
  </sheetViews>
  <sheetFormatPr defaultColWidth="0" defaultRowHeight="14.25" zeroHeight="1" x14ac:dyDescent="0.25"/>
  <cols>
    <col min="1" max="1" width="1.7109375" style="169" customWidth="1"/>
    <col min="2" max="2" width="96.7109375" style="294" customWidth="1"/>
    <col min="3" max="6" width="16.7109375" style="294" customWidth="1"/>
    <col min="7" max="7" width="16.7109375" style="409" customWidth="1"/>
    <col min="8" max="8" width="1.7109375" style="294" customWidth="1"/>
    <col min="9" max="26" width="0" style="294" hidden="1" customWidth="1"/>
    <col min="27" max="16384" width="9.140625" style="294" hidden="1"/>
  </cols>
  <sheetData>
    <row r="1" spans="1:26" s="669" customFormat="1" ht="30" customHeight="1" x14ac:dyDescent="0.55000000000000004">
      <c r="A1" s="522" t="s">
        <v>442</v>
      </c>
      <c r="B1" s="1218"/>
      <c r="C1" s="1126" t="str">
        <f>CONCATENATE("Reporting unit: ", 'General Info'!$C$47, " ", 'General Info'!$C$46)</f>
        <v xml:space="preserve">Reporting unit: 1 </v>
      </c>
      <c r="D1" s="733"/>
      <c r="E1" s="1218"/>
      <c r="F1" s="733"/>
      <c r="G1" s="1126"/>
      <c r="H1" s="1219"/>
      <c r="Z1" s="673"/>
    </row>
    <row r="2" spans="1:26" s="618" customFormat="1" ht="30" customHeight="1" x14ac:dyDescent="0.25">
      <c r="A2" s="1200"/>
      <c r="H2" s="1199"/>
    </row>
    <row r="3" spans="1:26" ht="15" customHeight="1" x14ac:dyDescent="0.25">
      <c r="A3" s="204"/>
      <c r="B3" s="2323" t="s">
        <v>441</v>
      </c>
      <c r="C3" s="2321" t="s">
        <v>1209</v>
      </c>
      <c r="D3" s="2322" t="s">
        <v>445</v>
      </c>
      <c r="E3" s="2322"/>
      <c r="F3" s="2322" t="s">
        <v>446</v>
      </c>
      <c r="G3" s="2259"/>
      <c r="H3" s="304"/>
    </row>
    <row r="4" spans="1:26" ht="15" customHeight="1" x14ac:dyDescent="0.25">
      <c r="A4" s="204"/>
      <c r="B4" s="2323"/>
      <c r="C4" s="2321"/>
      <c r="D4" s="1957" t="s">
        <v>27</v>
      </c>
      <c r="E4" s="1957" t="s">
        <v>440</v>
      </c>
      <c r="F4" s="1957" t="s">
        <v>27</v>
      </c>
      <c r="G4" s="1958" t="s">
        <v>440</v>
      </c>
      <c r="H4" s="304"/>
    </row>
    <row r="5" spans="1:26" ht="15" customHeight="1" x14ac:dyDescent="0.25">
      <c r="A5" s="204"/>
      <c r="B5" s="1277" t="s">
        <v>1275</v>
      </c>
      <c r="C5" s="1201"/>
      <c r="D5" s="1201"/>
      <c r="E5" s="1201"/>
      <c r="F5" s="1201"/>
      <c r="G5" s="1202"/>
      <c r="H5" s="304"/>
    </row>
    <row r="6" spans="1:26" ht="15" customHeight="1" x14ac:dyDescent="0.25">
      <c r="A6" s="204"/>
      <c r="B6" s="1277" t="s">
        <v>1276</v>
      </c>
      <c r="C6" s="1316"/>
      <c r="D6" s="1316"/>
      <c r="E6" s="1316"/>
      <c r="F6" s="1316"/>
      <c r="G6" s="715"/>
      <c r="H6" s="304"/>
    </row>
    <row r="7" spans="1:26" ht="15" customHeight="1" x14ac:dyDescent="0.25">
      <c r="A7" s="204"/>
      <c r="B7" s="1277" t="s">
        <v>1277</v>
      </c>
      <c r="C7" s="1316"/>
      <c r="D7" s="1351"/>
      <c r="E7" s="1316"/>
      <c r="F7" s="1316"/>
      <c r="G7" s="715"/>
      <c r="H7" s="304"/>
    </row>
    <row r="8" spans="1:26" ht="15" customHeight="1" x14ac:dyDescent="0.25">
      <c r="A8" s="204"/>
      <c r="B8" s="1277" t="s">
        <v>1344</v>
      </c>
      <c r="C8" s="1351"/>
      <c r="D8" s="1351"/>
      <c r="E8" s="1351"/>
      <c r="F8" s="1351"/>
      <c r="G8" s="1349"/>
      <c r="H8" s="304"/>
    </row>
    <row r="9" spans="1:26" ht="15" customHeight="1" x14ac:dyDescent="0.25">
      <c r="A9" s="204"/>
      <c r="B9" s="1277" t="s">
        <v>1278</v>
      </c>
      <c r="C9" s="1351"/>
      <c r="D9" s="1351"/>
      <c r="E9" s="1351"/>
      <c r="F9" s="1351"/>
      <c r="G9" s="1349"/>
      <c r="H9" s="304"/>
    </row>
    <row r="10" spans="1:26" ht="15" customHeight="1" x14ac:dyDescent="0.25">
      <c r="A10" s="204"/>
      <c r="B10" s="1277" t="s">
        <v>1279</v>
      </c>
      <c r="C10" s="1351"/>
      <c r="D10" s="1351"/>
      <c r="E10" s="1351"/>
      <c r="F10" s="1351"/>
      <c r="G10" s="1349"/>
      <c r="H10" s="304"/>
    </row>
    <row r="11" spans="1:26" ht="15" customHeight="1" x14ac:dyDescent="0.25">
      <c r="A11" s="204"/>
      <c r="B11" s="1277" t="s">
        <v>1280</v>
      </c>
      <c r="C11" s="1351"/>
      <c r="D11" s="1351"/>
      <c r="E11" s="1351"/>
      <c r="F11" s="1351"/>
      <c r="G11" s="1349"/>
      <c r="H11" s="304"/>
    </row>
    <row r="12" spans="1:26" ht="30" customHeight="1" x14ac:dyDescent="0.25">
      <c r="A12" s="204"/>
      <c r="B12" s="1457" t="s">
        <v>977</v>
      </c>
      <c r="C12" s="1376"/>
      <c r="D12" s="1376"/>
      <c r="E12" s="1376"/>
      <c r="F12" s="1374" t="str">
        <f>IF(F11&gt;=D11, "Pass", "Fail")</f>
        <v>Pass</v>
      </c>
      <c r="G12" s="1250" t="str">
        <f>IF(G11&gt;=E11, "Pass", "Fail")</f>
        <v>Pass</v>
      </c>
      <c r="H12" s="304"/>
    </row>
    <row r="13" spans="1:26" ht="30" customHeight="1" x14ac:dyDescent="0.25">
      <c r="A13" s="204"/>
      <c r="B13" s="1458" t="s">
        <v>1281</v>
      </c>
      <c r="C13" s="1"/>
      <c r="D13" s="1"/>
      <c r="E13" s="1"/>
      <c r="F13" s="1"/>
      <c r="G13" s="1386"/>
      <c r="H13" s="304"/>
    </row>
    <row r="14" spans="1:26" ht="30" customHeight="1" x14ac:dyDescent="0.25">
      <c r="A14" s="204"/>
      <c r="B14" s="1459" t="s">
        <v>977</v>
      </c>
      <c r="C14" s="2"/>
      <c r="D14" s="2"/>
      <c r="E14" s="2"/>
      <c r="F14" s="1377" t="str">
        <f>IF(F13&gt;=D13, "Pass", "Fail")</f>
        <v>Pass</v>
      </c>
      <c r="G14" s="1387" t="str">
        <f>IF(G13&gt;=E13, "Pass", "Fail")</f>
        <v>Pass</v>
      </c>
      <c r="H14" s="304"/>
    </row>
    <row r="15" spans="1:26" ht="15" customHeight="1" x14ac:dyDescent="0.25">
      <c r="A15" s="177"/>
      <c r="B15" s="670"/>
      <c r="C15" s="670"/>
      <c r="D15" s="670"/>
      <c r="E15" s="670"/>
      <c r="F15" s="670"/>
      <c r="G15" s="1378"/>
      <c r="H15" s="327"/>
    </row>
    <row r="16" spans="1:26" hidden="1" x14ac:dyDescent="0.25"/>
    <row r="17" hidden="1" x14ac:dyDescent="0.25"/>
  </sheetData>
  <mergeCells count="4">
    <mergeCell ref="C3:C4"/>
    <mergeCell ref="D3:E3"/>
    <mergeCell ref="B3:B4"/>
    <mergeCell ref="F3:G3"/>
  </mergeCells>
  <conditionalFormatting sqref="F12:G12 F14:G14">
    <cfRule type="cellIs" dxfId="68" priority="2" stopIfTrue="1" operator="equal">
      <formula>"Fail"</formula>
    </cfRule>
    <cfRule type="cellIs" dxfId="67" priority="3" stopIfTrue="1" operator="equal">
      <formula>"Pass"</formula>
    </cfRule>
  </conditionalFormatting>
  <conditionalFormatting sqref="C5:G11 C13:G13">
    <cfRule type="cellIs" dxfId="66"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EC72"/>
  </sheetPr>
  <dimension ref="A1:J43"/>
  <sheetViews>
    <sheetView zoomScale="75" zoomScaleNormal="75" workbookViewId="0">
      <pane ySplit="1" topLeftCell="A18" activePane="bottomLeft" state="frozen"/>
      <selection activeCell="A24" sqref="A24"/>
      <selection pane="bottomLeft" activeCell="A24" sqref="A24"/>
    </sheetView>
  </sheetViews>
  <sheetFormatPr defaultColWidth="0" defaultRowHeight="0" customHeight="1" zeroHeight="1" x14ac:dyDescent="0.25"/>
  <cols>
    <col min="1" max="1" width="1.7109375" style="179" customWidth="1"/>
    <col min="2" max="2" width="100.7109375" style="179" customWidth="1"/>
    <col min="3" max="3" width="16.7109375" style="179" customWidth="1"/>
    <col min="4" max="8" width="16.7109375" style="169" customWidth="1"/>
    <col min="9" max="9" width="1.7109375" style="169" customWidth="1"/>
    <col min="10" max="10" width="0" style="262" hidden="1" customWidth="1"/>
    <col min="11" max="16384" width="16.7109375" style="262" hidden="1"/>
  </cols>
  <sheetData>
    <row r="1" spans="1:9" ht="30" customHeight="1" x14ac:dyDescent="0.55000000000000004">
      <c r="A1" s="156" t="s">
        <v>133</v>
      </c>
      <c r="B1" s="157"/>
      <c r="C1" s="178"/>
      <c r="D1" s="176"/>
      <c r="E1" s="176"/>
      <c r="F1" s="350" t="str">
        <f>CONCATENATE("Reporting unit: ", 'General Info'!$C$47, " ", 'General Info'!$C$46)</f>
        <v xml:space="preserve">Reporting unit: 1 </v>
      </c>
      <c r="G1" s="176"/>
      <c r="H1" s="176"/>
      <c r="I1" s="184"/>
    </row>
    <row r="2" spans="1:9" ht="60" customHeight="1" x14ac:dyDescent="0.55000000000000004">
      <c r="A2" s="156"/>
      <c r="B2" s="2109" t="s">
        <v>220</v>
      </c>
      <c r="C2" s="2109"/>
      <c r="D2" s="2109"/>
      <c r="E2" s="2109"/>
      <c r="F2" s="329"/>
      <c r="G2" s="329"/>
      <c r="H2" s="329"/>
      <c r="I2" s="184"/>
    </row>
    <row r="3" spans="1:9" ht="60" customHeight="1" x14ac:dyDescent="0.25">
      <c r="A3" s="585" t="s">
        <v>395</v>
      </c>
      <c r="B3" s="220"/>
      <c r="C3" s="221"/>
      <c r="D3" s="198"/>
      <c r="E3" s="198"/>
      <c r="F3" s="198"/>
      <c r="G3" s="198"/>
      <c r="H3" s="198"/>
      <c r="I3" s="215"/>
    </row>
    <row r="4" spans="1:9" ht="15" customHeight="1" x14ac:dyDescent="0.25">
      <c r="A4" s="166"/>
      <c r="B4" s="2112"/>
      <c r="C4" s="2114" t="s">
        <v>27</v>
      </c>
      <c r="D4" s="2115"/>
      <c r="E4" s="2115"/>
      <c r="F4" s="2107" t="s">
        <v>42</v>
      </c>
      <c r="G4" s="2108"/>
      <c r="H4" s="2108"/>
      <c r="I4" s="64"/>
    </row>
    <row r="5" spans="1:9" ht="75" customHeight="1" x14ac:dyDescent="0.25">
      <c r="A5" s="217"/>
      <c r="B5" s="2113"/>
      <c r="C5" s="174" t="s">
        <v>30</v>
      </c>
      <c r="D5" s="174" t="s">
        <v>54</v>
      </c>
      <c r="E5" s="171" t="s">
        <v>222</v>
      </c>
      <c r="F5" s="330" t="s">
        <v>30</v>
      </c>
      <c r="G5" s="330" t="s">
        <v>54</v>
      </c>
      <c r="H5" s="328" t="s">
        <v>222</v>
      </c>
      <c r="I5" s="161"/>
    </row>
    <row r="6" spans="1:9" ht="15" customHeight="1" x14ac:dyDescent="0.25">
      <c r="A6" s="164"/>
      <c r="B6" s="222" t="s">
        <v>216</v>
      </c>
      <c r="C6" s="27"/>
      <c r="D6" s="27"/>
      <c r="E6" s="44"/>
      <c r="F6" s="155"/>
      <c r="G6" s="152"/>
      <c r="H6" s="12"/>
      <c r="I6" s="161"/>
    </row>
    <row r="7" spans="1:9" ht="15" customHeight="1" x14ac:dyDescent="0.25">
      <c r="A7" s="164"/>
      <c r="B7" s="223" t="s">
        <v>59</v>
      </c>
      <c r="C7" s="27"/>
      <c r="D7" s="27"/>
      <c r="E7" s="44"/>
      <c r="F7" s="52"/>
      <c r="G7" s="152"/>
      <c r="H7" s="12"/>
      <c r="I7" s="161"/>
    </row>
    <row r="8" spans="1:9" ht="15" customHeight="1" x14ac:dyDescent="0.25">
      <c r="A8" s="164"/>
      <c r="B8" s="224" t="s">
        <v>22</v>
      </c>
      <c r="C8" s="154"/>
      <c r="D8" s="36"/>
      <c r="E8" s="45"/>
      <c r="F8" s="154"/>
      <c r="G8" s="338"/>
      <c r="H8" s="339"/>
      <c r="I8" s="161"/>
    </row>
    <row r="9" spans="1:9" ht="30" customHeight="1" x14ac:dyDescent="0.25">
      <c r="A9" s="218"/>
      <c r="B9" s="167"/>
      <c r="C9" s="167"/>
      <c r="D9" s="168"/>
      <c r="E9" s="168"/>
      <c r="F9" s="168"/>
      <c r="G9" s="168"/>
      <c r="H9" s="168"/>
      <c r="I9" s="64"/>
    </row>
    <row r="10" spans="1:9" ht="15" customHeight="1" x14ac:dyDescent="0.3">
      <c r="A10" s="162"/>
      <c r="B10" s="331"/>
      <c r="C10" s="2110" t="s">
        <v>27</v>
      </c>
      <c r="D10" s="2107" t="s">
        <v>42</v>
      </c>
      <c r="E10" s="2108"/>
      <c r="F10" s="2108"/>
      <c r="G10" s="333"/>
      <c r="H10" s="333"/>
      <c r="I10" s="161"/>
    </row>
    <row r="11" spans="1:9" ht="45" customHeight="1" x14ac:dyDescent="0.3">
      <c r="A11" s="162"/>
      <c r="B11" s="332"/>
      <c r="C11" s="2111"/>
      <c r="D11" s="171" t="s">
        <v>41</v>
      </c>
      <c r="E11" s="171" t="s">
        <v>253</v>
      </c>
      <c r="F11" s="328" t="s">
        <v>85</v>
      </c>
      <c r="G11" s="333"/>
      <c r="H11" s="333"/>
      <c r="I11" s="161"/>
    </row>
    <row r="12" spans="1:9" ht="15" customHeight="1" x14ac:dyDescent="0.25">
      <c r="A12" s="164"/>
      <c r="B12" s="226" t="s">
        <v>131</v>
      </c>
      <c r="C12" s="232" t="str">
        <f>IF(AND(ISNUMBER(C13),ISNUMBER(C14)),C13+C14,"")</f>
        <v/>
      </c>
      <c r="D12" s="150"/>
      <c r="E12" s="95"/>
      <c r="F12" s="12"/>
      <c r="G12" s="335"/>
      <c r="H12" s="335"/>
      <c r="I12" s="180"/>
    </row>
    <row r="13" spans="1:9" ht="15" customHeight="1" x14ac:dyDescent="0.25">
      <c r="A13" s="164"/>
      <c r="B13" s="227" t="s">
        <v>129</v>
      </c>
      <c r="C13" s="80"/>
      <c r="D13" s="152"/>
      <c r="E13" s="12"/>
      <c r="F13" s="12"/>
      <c r="G13" s="335"/>
      <c r="H13" s="335"/>
      <c r="I13" s="180"/>
    </row>
    <row r="14" spans="1:9" ht="15" customHeight="1" x14ac:dyDescent="0.25">
      <c r="A14" s="164"/>
      <c r="B14" s="227" t="s">
        <v>130</v>
      </c>
      <c r="C14" s="80"/>
      <c r="D14" s="152"/>
      <c r="E14" s="12"/>
      <c r="F14" s="12"/>
      <c r="G14" s="335"/>
      <c r="H14" s="335"/>
      <c r="I14" s="180"/>
    </row>
    <row r="15" spans="1:9" ht="15" customHeight="1" x14ac:dyDescent="0.25">
      <c r="A15" s="164"/>
      <c r="B15" s="228" t="s">
        <v>50</v>
      </c>
      <c r="C15" s="191" t="str">
        <f>IF(AND(ISNUMBER(C16),ISNUMBER(C17)),C16+C17,"")</f>
        <v/>
      </c>
      <c r="D15" s="152"/>
      <c r="E15" s="12"/>
      <c r="F15" s="12"/>
      <c r="G15" s="335"/>
      <c r="H15" s="335"/>
      <c r="I15" s="180"/>
    </row>
    <row r="16" spans="1:9" ht="15" customHeight="1" x14ac:dyDescent="0.25">
      <c r="A16" s="164"/>
      <c r="B16" s="229" t="s">
        <v>115</v>
      </c>
      <c r="C16" s="80"/>
      <c r="D16" s="152"/>
      <c r="E16" s="12"/>
      <c r="F16" s="12"/>
      <c r="G16" s="335"/>
      <c r="H16" s="335"/>
      <c r="I16" s="180"/>
    </row>
    <row r="17" spans="1:9" ht="15" customHeight="1" x14ac:dyDescent="0.25">
      <c r="A17" s="164"/>
      <c r="B17" s="229" t="s">
        <v>116</v>
      </c>
      <c r="C17" s="80"/>
      <c r="D17" s="19"/>
      <c r="E17" s="21"/>
      <c r="F17" s="12"/>
      <c r="G17" s="421"/>
      <c r="H17" s="421"/>
      <c r="I17" s="180"/>
    </row>
    <row r="18" spans="1:9" ht="15" customHeight="1" x14ac:dyDescent="0.25">
      <c r="A18" s="164"/>
      <c r="B18" s="230" t="s">
        <v>217</v>
      </c>
      <c r="C18" s="80"/>
      <c r="D18" s="152"/>
      <c r="E18" s="12"/>
      <c r="F18" s="12"/>
      <c r="G18" s="335"/>
      <c r="H18" s="335"/>
      <c r="I18" s="180"/>
    </row>
    <row r="19" spans="1:9" ht="15" customHeight="1" x14ac:dyDescent="0.25">
      <c r="A19" s="164"/>
      <c r="B19" s="287" t="s">
        <v>227</v>
      </c>
      <c r="C19" s="80"/>
      <c r="D19" s="152"/>
      <c r="E19" s="12"/>
      <c r="F19" s="12"/>
      <c r="G19" s="335"/>
      <c r="H19" s="335"/>
      <c r="I19" s="180"/>
    </row>
    <row r="20" spans="1:9" ht="15" customHeight="1" x14ac:dyDescent="0.25">
      <c r="A20" s="164"/>
      <c r="B20" s="230" t="s">
        <v>90</v>
      </c>
      <c r="C20" s="80"/>
      <c r="D20" s="152"/>
      <c r="E20" s="12"/>
      <c r="F20" s="12"/>
      <c r="G20" s="335"/>
      <c r="H20" s="335"/>
      <c r="I20" s="180"/>
    </row>
    <row r="21" spans="1:9" ht="15" customHeight="1" x14ac:dyDescent="0.25">
      <c r="A21" s="164"/>
      <c r="B21" s="230" t="s">
        <v>91</v>
      </c>
      <c r="C21" s="80"/>
      <c r="D21" s="153"/>
      <c r="E21" s="96"/>
      <c r="F21" s="12"/>
      <c r="G21" s="335"/>
      <c r="H21" s="335"/>
      <c r="I21" s="180"/>
    </row>
    <row r="22" spans="1:9" ht="15" customHeight="1" x14ac:dyDescent="0.25">
      <c r="A22" s="164"/>
      <c r="B22" s="231" t="s">
        <v>221</v>
      </c>
      <c r="C22" s="233" t="str">
        <f>IF(AND(ISNUMBER(C6),ISNUMBER(D6),ISNUMBER(E6),ISNUMBER(C12),ISNUMBER(C15), ISNUMBER(C18),ISNUMBER(C19),ISNUMBER(C20),ISNUMBER(C21)),SUM(C6:E6,C12,C15,C18,C19,C20,C21),"")</f>
        <v/>
      </c>
      <c r="D22" s="151"/>
      <c r="E22" s="97"/>
      <c r="F22" s="97"/>
      <c r="G22" s="335"/>
      <c r="H22" s="335"/>
      <c r="I22" s="64"/>
    </row>
    <row r="23" spans="1:9" ht="15" customHeight="1" x14ac:dyDescent="0.25">
      <c r="A23" s="219"/>
      <c r="B23" s="194"/>
      <c r="C23" s="194"/>
      <c r="D23" s="194"/>
      <c r="E23" s="194"/>
      <c r="F23" s="194"/>
      <c r="G23" s="194"/>
      <c r="H23" s="194"/>
      <c r="I23" s="94"/>
    </row>
    <row r="24" spans="1:9" ht="60" customHeight="1" x14ac:dyDescent="0.25">
      <c r="A24" s="585" t="s">
        <v>219</v>
      </c>
      <c r="B24" s="220"/>
      <c r="C24" s="221"/>
      <c r="D24" s="198"/>
      <c r="E24" s="198"/>
      <c r="F24" s="198"/>
      <c r="G24" s="198"/>
      <c r="H24" s="198"/>
      <c r="I24" s="215"/>
    </row>
    <row r="25" spans="1:9" ht="15" customHeight="1" x14ac:dyDescent="0.25">
      <c r="A25" s="218"/>
      <c r="B25" s="234"/>
      <c r="C25" s="2107" t="s">
        <v>27</v>
      </c>
      <c r="D25" s="2108"/>
      <c r="E25" s="168"/>
      <c r="F25" s="168"/>
      <c r="G25" s="168"/>
      <c r="H25" s="168"/>
      <c r="I25" s="64"/>
    </row>
    <row r="26" spans="1:9" ht="30" customHeight="1" x14ac:dyDescent="0.25">
      <c r="A26" s="183"/>
      <c r="B26" s="225"/>
      <c r="C26" s="195" t="s">
        <v>154</v>
      </c>
      <c r="D26" s="196" t="s">
        <v>199</v>
      </c>
      <c r="E26" s="65"/>
      <c r="F26" s="65"/>
      <c r="G26" s="65"/>
      <c r="H26" s="65"/>
      <c r="I26" s="180"/>
    </row>
    <row r="27" spans="1:9" ht="15" customHeight="1" x14ac:dyDescent="0.25">
      <c r="A27" s="218"/>
      <c r="B27" s="235" t="s">
        <v>47</v>
      </c>
      <c r="C27" s="98"/>
      <c r="D27" s="149"/>
      <c r="E27" s="5"/>
      <c r="F27" s="65"/>
      <c r="G27" s="65"/>
      <c r="H27" s="65"/>
      <c r="I27" s="64"/>
    </row>
    <row r="28" spans="1:9" ht="15" customHeight="1" x14ac:dyDescent="0.25">
      <c r="A28" s="218"/>
      <c r="B28" s="236" t="s">
        <v>202</v>
      </c>
      <c r="C28" s="148"/>
      <c r="D28" s="245" t="str">
        <f>IF(AND(ISNUMBER(DefCap!F63),ISNUMBER(DefCap!F80),ISNUMBER(DefCap!F99)),DefCap!F63+DefCap!F80+DefCap!F99,"")</f>
        <v/>
      </c>
      <c r="E28" s="5"/>
      <c r="F28" s="65"/>
      <c r="G28" s="65"/>
      <c r="H28" s="65"/>
      <c r="I28" s="64"/>
    </row>
    <row r="29" spans="1:9" ht="15" customHeight="1" x14ac:dyDescent="0.25">
      <c r="A29" s="218"/>
      <c r="B29" s="237" t="s">
        <v>214</v>
      </c>
      <c r="C29" s="19"/>
      <c r="D29" s="149"/>
      <c r="E29" s="132"/>
      <c r="F29" s="65"/>
      <c r="G29" s="65"/>
      <c r="H29" s="65"/>
      <c r="I29" s="64"/>
    </row>
    <row r="30" spans="1:9" ht="15" customHeight="1" x14ac:dyDescent="0.25">
      <c r="A30" s="218"/>
      <c r="B30" s="238" t="s">
        <v>215</v>
      </c>
      <c r="C30" s="23"/>
      <c r="D30" s="128"/>
      <c r="E30" s="132"/>
      <c r="F30" s="65"/>
      <c r="G30" s="65"/>
      <c r="H30" s="65"/>
      <c r="I30" s="64"/>
    </row>
    <row r="31" spans="1:9" ht="15" customHeight="1" x14ac:dyDescent="0.25">
      <c r="A31" s="164"/>
      <c r="B31" s="239"/>
      <c r="C31" s="167"/>
      <c r="D31" s="168"/>
      <c r="E31" s="168"/>
      <c r="F31" s="168"/>
      <c r="G31" s="168"/>
      <c r="H31" s="168"/>
      <c r="I31" s="64"/>
    </row>
    <row r="32" spans="1:9" ht="60" customHeight="1" x14ac:dyDescent="0.25">
      <c r="A32" s="586" t="s">
        <v>218</v>
      </c>
      <c r="B32" s="240"/>
      <c r="C32" s="246"/>
      <c r="D32" s="247"/>
      <c r="E32" s="247"/>
      <c r="F32" s="247"/>
      <c r="G32" s="247"/>
      <c r="H32" s="247"/>
      <c r="I32" s="216"/>
    </row>
    <row r="33" spans="1:9" ht="15" customHeight="1" x14ac:dyDescent="0.25">
      <c r="A33" s="164"/>
      <c r="B33" s="2105"/>
      <c r="C33" s="2107" t="s">
        <v>27</v>
      </c>
      <c r="D33" s="2108"/>
      <c r="E33" s="2108"/>
      <c r="F33" s="333"/>
      <c r="G33" s="333"/>
      <c r="H33" s="333"/>
      <c r="I33" s="64"/>
    </row>
    <row r="34" spans="1:9" ht="30" customHeight="1" x14ac:dyDescent="0.25">
      <c r="A34" s="218"/>
      <c r="B34" s="2106"/>
      <c r="C34" s="173" t="s">
        <v>56</v>
      </c>
      <c r="D34" s="172" t="s">
        <v>203</v>
      </c>
      <c r="E34" s="171" t="s">
        <v>204</v>
      </c>
      <c r="F34" s="333"/>
      <c r="G34" s="333"/>
      <c r="H34" s="333"/>
      <c r="I34" s="64"/>
    </row>
    <row r="35" spans="1:9" ht="15" customHeight="1" x14ac:dyDescent="0.25">
      <c r="A35" s="164"/>
      <c r="B35" s="190" t="s">
        <v>200</v>
      </c>
      <c r="C35" s="99" t="str">
        <f>IF(ISNUMBER(C22),C22,"")</f>
        <v/>
      </c>
      <c r="D35" s="100" t="str">
        <f>IF(AND(ISNUMBER(C22),ISNUMBER(C27),ISNUMBER(C29),ISNUMBER(C30)),C22+C27+C29+C30,"")</f>
        <v/>
      </c>
      <c r="E35" s="100" t="str">
        <f>IF(AND(ISNUMBER(C22),ISNUMBER(C27),ISNUMBER(D28),ISNUMBER(C29),ISNUMBER(C30)),C22+C27+D28+C29+C30,"")</f>
        <v/>
      </c>
      <c r="F35" s="336"/>
      <c r="G35" s="336"/>
      <c r="H35" s="336"/>
      <c r="I35" s="64"/>
    </row>
    <row r="36" spans="1:9" ht="30" customHeight="1" x14ac:dyDescent="0.25">
      <c r="A36" s="218"/>
      <c r="B36" s="167"/>
      <c r="C36" s="167"/>
      <c r="D36" s="168"/>
      <c r="E36" s="168"/>
      <c r="F36" s="168"/>
      <c r="G36" s="168"/>
      <c r="H36" s="168"/>
      <c r="I36" s="64"/>
    </row>
    <row r="37" spans="1:9" ht="15" customHeight="1" x14ac:dyDescent="0.25">
      <c r="A37" s="164"/>
      <c r="B37" s="2099"/>
      <c r="C37" s="2107" t="s">
        <v>114</v>
      </c>
      <c r="D37" s="2108"/>
      <c r="E37" s="2108"/>
      <c r="F37" s="333"/>
      <c r="G37" s="333"/>
      <c r="H37" s="333"/>
      <c r="I37" s="64"/>
    </row>
    <row r="38" spans="1:9" ht="15" customHeight="1" x14ac:dyDescent="0.25">
      <c r="A38" s="164"/>
      <c r="B38" s="2100"/>
      <c r="C38" s="2101" t="s">
        <v>56</v>
      </c>
      <c r="D38" s="2103" t="s">
        <v>203</v>
      </c>
      <c r="E38" s="2103" t="s">
        <v>204</v>
      </c>
      <c r="F38" s="333"/>
      <c r="G38" s="333"/>
      <c r="H38" s="333"/>
      <c r="I38" s="64"/>
    </row>
    <row r="39" spans="1:9" ht="15" customHeight="1" x14ac:dyDescent="0.25">
      <c r="A39" s="164"/>
      <c r="B39" s="241" t="s">
        <v>84</v>
      </c>
      <c r="C39" s="2102"/>
      <c r="D39" s="2104"/>
      <c r="E39" s="2104"/>
      <c r="F39" s="333"/>
      <c r="G39" s="333"/>
      <c r="H39" s="333"/>
      <c r="I39" s="64"/>
    </row>
    <row r="40" spans="1:9" ht="15" customHeight="1" x14ac:dyDescent="0.25">
      <c r="A40" s="164"/>
      <c r="B40" s="242" t="s">
        <v>1</v>
      </c>
      <c r="C40" s="101" t="str">
        <f>IF(AND(ISNUMBER('General Info'!#REF!),ISNUMBER(C35)),'General Info'!#REF!/C35,"")</f>
        <v/>
      </c>
      <c r="D40" s="102" t="str">
        <f>IF(AND(ISNUMBER('General Info'!#REF!),ISNUMBER(D35)),'General Info'!#REF!/D35,"")</f>
        <v/>
      </c>
      <c r="E40" s="102" t="str">
        <f>IF(AND(ISNUMBER('General Info'!#REF!),ISNUMBER(E35)),'General Info'!#REF!/E35,"")</f>
        <v/>
      </c>
      <c r="F40" s="337"/>
      <c r="G40" s="337"/>
      <c r="H40" s="337"/>
      <c r="I40" s="64"/>
    </row>
    <row r="41" spans="1:9" ht="15" customHeight="1" x14ac:dyDescent="0.25">
      <c r="A41" s="164"/>
      <c r="B41" s="243" t="s">
        <v>2</v>
      </c>
      <c r="C41" s="103" t="str">
        <f>IF(AND(ISNUMBER('General Info'!#REF!),ISNUMBER(C35)),'General Info'!#REF!/C35,"")</f>
        <v/>
      </c>
      <c r="D41" s="104" t="str">
        <f>IF(AND(ISNUMBER('General Info'!#REF!),ISNUMBER(D35)),'General Info'!#REF!/D35,"")</f>
        <v/>
      </c>
      <c r="E41" s="104" t="str">
        <f>IF(AND(ISNUMBER('General Info'!#REF!),ISNUMBER(E35)),'General Info'!#REF!/E35,"")</f>
        <v/>
      </c>
      <c r="F41" s="337"/>
      <c r="G41" s="337"/>
      <c r="H41" s="337"/>
      <c r="I41" s="64"/>
    </row>
    <row r="42" spans="1:9" ht="15" customHeight="1" x14ac:dyDescent="0.25">
      <c r="A42" s="164"/>
      <c r="B42" s="244" t="s">
        <v>16</v>
      </c>
      <c r="C42" s="105" t="str">
        <f>IF(AND(ISNUMBER('General Info'!#REF!),ISNUMBER(C35)),'General Info'!#REF!/C35,"")</f>
        <v/>
      </c>
      <c r="D42" s="106" t="str">
        <f>IF(AND(ISNUMBER('General Info'!#REF!),ISNUMBER(D35)),'General Info'!#REF!/D35,"")</f>
        <v/>
      </c>
      <c r="E42" s="106" t="str">
        <f>IF(AND(ISNUMBER('General Info'!#REF!),ISNUMBER(E35)),'General Info'!#REF!/E35,"")</f>
        <v/>
      </c>
      <c r="F42" s="337"/>
      <c r="G42" s="337"/>
      <c r="H42" s="337"/>
      <c r="I42" s="64"/>
    </row>
    <row r="43" spans="1:9" s="280" customFormat="1" ht="15" customHeight="1" x14ac:dyDescent="0.25">
      <c r="A43" s="278"/>
      <c r="B43" s="334"/>
      <c r="C43" s="197"/>
      <c r="D43" s="194"/>
      <c r="E43" s="194"/>
      <c r="F43" s="194"/>
      <c r="G43" s="194"/>
      <c r="H43" s="194"/>
      <c r="I43" s="94"/>
    </row>
  </sheetData>
  <mergeCells count="14">
    <mergeCell ref="B2:E2"/>
    <mergeCell ref="C10:C11"/>
    <mergeCell ref="B4:B5"/>
    <mergeCell ref="C4:E4"/>
    <mergeCell ref="D10:F10"/>
    <mergeCell ref="F4:H4"/>
    <mergeCell ref="B37:B38"/>
    <mergeCell ref="C38:C39"/>
    <mergeCell ref="D38:D39"/>
    <mergeCell ref="B33:B34"/>
    <mergeCell ref="C25:D25"/>
    <mergeCell ref="C33:E33"/>
    <mergeCell ref="E38:E39"/>
    <mergeCell ref="C37:E37"/>
  </mergeCells>
  <conditionalFormatting sqref="C6:E7 D8:E8 C13:C14 C16:C21 D17:E17">
    <cfRule type="cellIs" dxfId="132"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 manualBreakCount="1">
    <brk id="31" max="9" man="1"/>
  </rowBreaks>
  <ignoredErrors>
    <ignoredError sqref="C9:E9 C31:E32 C36:E36 C34 C33 C39:D39 C38 C42 C41 C37" emptyCellReferenc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C291"/>
  </sheetPr>
  <dimension ref="A1:AB193"/>
  <sheetViews>
    <sheetView zoomScale="75" zoomScaleNormal="75" workbookViewId="0">
      <pane ySplit="1" topLeftCell="A2" activePane="bottomLeft" state="frozen"/>
      <selection sqref="A1:B1"/>
      <selection pane="bottomLeft"/>
    </sheetView>
  </sheetViews>
  <sheetFormatPr defaultColWidth="0" defaultRowHeight="0" customHeight="1" zeroHeight="1" x14ac:dyDescent="0.25"/>
  <cols>
    <col min="1" max="1" width="1.7109375" customWidth="1"/>
    <col min="2" max="8" width="16.7109375" customWidth="1"/>
    <col min="9" max="9" width="1.7109375" customWidth="1"/>
    <col min="10" max="27" width="16.7109375" hidden="1" customWidth="1"/>
    <col min="28" max="28" width="1.5703125" hidden="1" customWidth="1"/>
    <col min="29" max="16384" width="9.140625" hidden="1"/>
  </cols>
  <sheetData>
    <row r="1" spans="1:22" s="699" customFormat="1" ht="30" customHeight="1" x14ac:dyDescent="0.55000000000000004">
      <c r="A1" s="435" t="s">
        <v>432</v>
      </c>
      <c r="B1" s="249"/>
      <c r="C1" s="706"/>
      <c r="D1" s="371"/>
      <c r="E1" s="371"/>
      <c r="F1" s="350"/>
      <c r="G1" s="371"/>
      <c r="H1" s="371"/>
      <c r="I1" s="707"/>
      <c r="J1" s="371"/>
      <c r="K1" s="371"/>
      <c r="L1" s="371"/>
      <c r="M1" s="372"/>
      <c r="N1" s="371"/>
      <c r="O1" s="371"/>
      <c r="P1" s="371"/>
      <c r="Q1" s="371"/>
      <c r="R1" s="371"/>
      <c r="S1" s="371"/>
      <c r="T1" s="371"/>
      <c r="U1" s="371"/>
      <c r="V1" s="371"/>
    </row>
    <row r="2" spans="1:22" ht="15" customHeight="1" x14ac:dyDescent="0.25">
      <c r="A2" s="377"/>
      <c r="B2" s="370"/>
      <c r="C2" s="370"/>
      <c r="D2" s="370"/>
      <c r="E2" s="370"/>
      <c r="F2" s="370"/>
      <c r="G2" s="370"/>
      <c r="H2" s="370"/>
      <c r="I2" s="378"/>
    </row>
    <row r="3" spans="1:22" ht="15" customHeight="1" x14ac:dyDescent="0.25">
      <c r="A3" s="377"/>
      <c r="B3" s="671" t="s">
        <v>368</v>
      </c>
      <c r="C3" s="392" t="s">
        <v>369</v>
      </c>
      <c r="D3" s="2330" t="s">
        <v>370</v>
      </c>
      <c r="E3" s="2330"/>
      <c r="F3" s="2330"/>
      <c r="G3" s="2330"/>
      <c r="H3" s="2331"/>
      <c r="I3" s="378"/>
    </row>
    <row r="4" spans="1:22" ht="15" customHeight="1" x14ac:dyDescent="0.25">
      <c r="A4" s="377"/>
      <c r="B4" s="708" t="str">
        <f>"Q-"&amp;ROW(B1)</f>
        <v>Q-1</v>
      </c>
      <c r="C4" s="710"/>
      <c r="D4" s="2326"/>
      <c r="E4" s="2327"/>
      <c r="F4" s="2327"/>
      <c r="G4" s="2327"/>
      <c r="H4" s="2327"/>
      <c r="I4" s="378"/>
    </row>
    <row r="5" spans="1:22" ht="15" customHeight="1" x14ac:dyDescent="0.25">
      <c r="A5" s="377"/>
      <c r="B5" s="709" t="str">
        <f t="shared" ref="B5:B53" si="0">"Q-"&amp;ROW(B2)</f>
        <v>Q-2</v>
      </c>
      <c r="C5" s="710"/>
      <c r="D5" s="2328"/>
      <c r="E5" s="2329"/>
      <c r="F5" s="2329"/>
      <c r="G5" s="2329"/>
      <c r="H5" s="2329"/>
      <c r="I5" s="378"/>
    </row>
    <row r="6" spans="1:22" ht="15" customHeight="1" x14ac:dyDescent="0.25">
      <c r="A6" s="377"/>
      <c r="B6" s="709" t="str">
        <f t="shared" si="0"/>
        <v>Q-3</v>
      </c>
      <c r="C6" s="710"/>
      <c r="D6" s="2328"/>
      <c r="E6" s="2329"/>
      <c r="F6" s="2329"/>
      <c r="G6" s="2329"/>
      <c r="H6" s="2329"/>
      <c r="I6" s="378"/>
    </row>
    <row r="7" spans="1:22" ht="15" customHeight="1" x14ac:dyDescent="0.25">
      <c r="A7" s="377"/>
      <c r="B7" s="709" t="str">
        <f t="shared" si="0"/>
        <v>Q-4</v>
      </c>
      <c r="C7" s="710"/>
      <c r="D7" s="2328"/>
      <c r="E7" s="2329"/>
      <c r="F7" s="2329"/>
      <c r="G7" s="2329"/>
      <c r="H7" s="2329"/>
      <c r="I7" s="378"/>
    </row>
    <row r="8" spans="1:22" ht="15" customHeight="1" x14ac:dyDescent="0.25">
      <c r="A8" s="377"/>
      <c r="B8" s="709" t="str">
        <f t="shared" si="0"/>
        <v>Q-5</v>
      </c>
      <c r="C8" s="710"/>
      <c r="D8" s="2328"/>
      <c r="E8" s="2329"/>
      <c r="F8" s="2329"/>
      <c r="G8" s="2329"/>
      <c r="H8" s="2329"/>
      <c r="I8" s="378"/>
    </row>
    <row r="9" spans="1:22" ht="15" customHeight="1" x14ac:dyDescent="0.25">
      <c r="A9" s="377"/>
      <c r="B9" s="709" t="str">
        <f t="shared" si="0"/>
        <v>Q-6</v>
      </c>
      <c r="C9" s="710"/>
      <c r="D9" s="2328"/>
      <c r="E9" s="2329"/>
      <c r="F9" s="2329"/>
      <c r="G9" s="2329"/>
      <c r="H9" s="2329"/>
      <c r="I9" s="378"/>
    </row>
    <row r="10" spans="1:22" ht="15" customHeight="1" x14ac:dyDescent="0.25">
      <c r="A10" s="377"/>
      <c r="B10" s="709" t="str">
        <f t="shared" si="0"/>
        <v>Q-7</v>
      </c>
      <c r="C10" s="710"/>
      <c r="D10" s="2328"/>
      <c r="E10" s="2329"/>
      <c r="F10" s="2329"/>
      <c r="G10" s="2329"/>
      <c r="H10" s="2329"/>
      <c r="I10" s="378"/>
    </row>
    <row r="11" spans="1:22" ht="15" customHeight="1" x14ac:dyDescent="0.25">
      <c r="A11" s="377"/>
      <c r="B11" s="709" t="str">
        <f t="shared" si="0"/>
        <v>Q-8</v>
      </c>
      <c r="C11" s="710"/>
      <c r="D11" s="2328"/>
      <c r="E11" s="2329"/>
      <c r="F11" s="2329"/>
      <c r="G11" s="2329"/>
      <c r="H11" s="2329"/>
      <c r="I11" s="378"/>
    </row>
    <row r="12" spans="1:22" ht="15" customHeight="1" x14ac:dyDescent="0.25">
      <c r="A12" s="377"/>
      <c r="B12" s="709" t="str">
        <f t="shared" si="0"/>
        <v>Q-9</v>
      </c>
      <c r="C12" s="710"/>
      <c r="D12" s="2328"/>
      <c r="E12" s="2329"/>
      <c r="F12" s="2329"/>
      <c r="G12" s="2329"/>
      <c r="H12" s="2329"/>
      <c r="I12" s="378"/>
    </row>
    <row r="13" spans="1:22" ht="15" customHeight="1" x14ac:dyDescent="0.25">
      <c r="A13" s="377"/>
      <c r="B13" s="709" t="str">
        <f t="shared" si="0"/>
        <v>Q-10</v>
      </c>
      <c r="C13" s="710"/>
      <c r="D13" s="2328"/>
      <c r="E13" s="2329"/>
      <c r="F13" s="2329"/>
      <c r="G13" s="2329"/>
      <c r="H13" s="2329"/>
      <c r="I13" s="378"/>
    </row>
    <row r="14" spans="1:22" ht="15" customHeight="1" x14ac:dyDescent="0.25">
      <c r="A14" s="377"/>
      <c r="B14" s="709" t="str">
        <f t="shared" si="0"/>
        <v>Q-11</v>
      </c>
      <c r="C14" s="710"/>
      <c r="D14" s="2328"/>
      <c r="E14" s="2329"/>
      <c r="F14" s="2329"/>
      <c r="G14" s="2329"/>
      <c r="H14" s="2329"/>
      <c r="I14" s="378"/>
    </row>
    <row r="15" spans="1:22" ht="15" customHeight="1" x14ac:dyDescent="0.25">
      <c r="A15" s="377"/>
      <c r="B15" s="709" t="str">
        <f t="shared" si="0"/>
        <v>Q-12</v>
      </c>
      <c r="C15" s="710"/>
      <c r="D15" s="2328"/>
      <c r="E15" s="2329"/>
      <c r="F15" s="2329"/>
      <c r="G15" s="2329"/>
      <c r="H15" s="2329"/>
      <c r="I15" s="378"/>
    </row>
    <row r="16" spans="1:22" ht="15" customHeight="1" x14ac:dyDescent="0.25">
      <c r="A16" s="377"/>
      <c r="B16" s="709" t="str">
        <f t="shared" si="0"/>
        <v>Q-13</v>
      </c>
      <c r="C16" s="710"/>
      <c r="D16" s="2328"/>
      <c r="E16" s="2329"/>
      <c r="F16" s="2329"/>
      <c r="G16" s="2329"/>
      <c r="H16" s="2329"/>
      <c r="I16" s="378"/>
    </row>
    <row r="17" spans="1:9" ht="15" customHeight="1" x14ac:dyDescent="0.25">
      <c r="A17" s="377"/>
      <c r="B17" s="709" t="str">
        <f t="shared" si="0"/>
        <v>Q-14</v>
      </c>
      <c r="C17" s="710"/>
      <c r="D17" s="2328"/>
      <c r="E17" s="2329"/>
      <c r="F17" s="2329"/>
      <c r="G17" s="2329"/>
      <c r="H17" s="2329"/>
      <c r="I17" s="378"/>
    </row>
    <row r="18" spans="1:9" ht="15" customHeight="1" x14ac:dyDescent="0.25">
      <c r="A18" s="377"/>
      <c r="B18" s="709" t="str">
        <f t="shared" si="0"/>
        <v>Q-15</v>
      </c>
      <c r="C18" s="710"/>
      <c r="D18" s="2328"/>
      <c r="E18" s="2329"/>
      <c r="F18" s="2329"/>
      <c r="G18" s="2329"/>
      <c r="H18" s="2329"/>
      <c r="I18" s="378"/>
    </row>
    <row r="19" spans="1:9" ht="15" customHeight="1" x14ac:dyDescent="0.25">
      <c r="A19" s="377"/>
      <c r="B19" s="709" t="str">
        <f t="shared" si="0"/>
        <v>Q-16</v>
      </c>
      <c r="C19" s="710"/>
      <c r="D19" s="2328"/>
      <c r="E19" s="2329"/>
      <c r="F19" s="2329"/>
      <c r="G19" s="2329"/>
      <c r="H19" s="2329"/>
      <c r="I19" s="378"/>
    </row>
    <row r="20" spans="1:9" ht="15" customHeight="1" x14ac:dyDescent="0.25">
      <c r="A20" s="377"/>
      <c r="B20" s="709" t="str">
        <f t="shared" si="0"/>
        <v>Q-17</v>
      </c>
      <c r="C20" s="710"/>
      <c r="D20" s="2328"/>
      <c r="E20" s="2329"/>
      <c r="F20" s="2329"/>
      <c r="G20" s="2329"/>
      <c r="H20" s="2329"/>
      <c r="I20" s="378"/>
    </row>
    <row r="21" spans="1:9" ht="15" customHeight="1" x14ac:dyDescent="0.25">
      <c r="A21" s="377"/>
      <c r="B21" s="709" t="str">
        <f t="shared" si="0"/>
        <v>Q-18</v>
      </c>
      <c r="C21" s="710"/>
      <c r="D21" s="2328"/>
      <c r="E21" s="2329"/>
      <c r="F21" s="2329"/>
      <c r="G21" s="2329"/>
      <c r="H21" s="2329"/>
      <c r="I21" s="378"/>
    </row>
    <row r="22" spans="1:9" ht="15" customHeight="1" x14ac:dyDescent="0.25">
      <c r="A22" s="377"/>
      <c r="B22" s="709" t="str">
        <f t="shared" si="0"/>
        <v>Q-19</v>
      </c>
      <c r="C22" s="710"/>
      <c r="D22" s="2328"/>
      <c r="E22" s="2329"/>
      <c r="F22" s="2329"/>
      <c r="G22" s="2329"/>
      <c r="H22" s="2329"/>
      <c r="I22" s="378"/>
    </row>
    <row r="23" spans="1:9" ht="15" customHeight="1" x14ac:dyDescent="0.25">
      <c r="A23" s="377"/>
      <c r="B23" s="709" t="str">
        <f t="shared" si="0"/>
        <v>Q-20</v>
      </c>
      <c r="C23" s="710"/>
      <c r="D23" s="2328"/>
      <c r="E23" s="2329"/>
      <c r="F23" s="2329"/>
      <c r="G23" s="2329"/>
      <c r="H23" s="2329"/>
      <c r="I23" s="378"/>
    </row>
    <row r="24" spans="1:9" ht="15" customHeight="1" x14ac:dyDescent="0.25">
      <c r="A24" s="377"/>
      <c r="B24" s="709" t="str">
        <f t="shared" si="0"/>
        <v>Q-21</v>
      </c>
      <c r="C24" s="710"/>
      <c r="D24" s="2328"/>
      <c r="E24" s="2329"/>
      <c r="F24" s="2329"/>
      <c r="G24" s="2329"/>
      <c r="H24" s="2329"/>
      <c r="I24" s="378"/>
    </row>
    <row r="25" spans="1:9" ht="15" customHeight="1" x14ac:dyDescent="0.25">
      <c r="A25" s="377"/>
      <c r="B25" s="709" t="str">
        <f t="shared" si="0"/>
        <v>Q-22</v>
      </c>
      <c r="C25" s="710"/>
      <c r="D25" s="2328"/>
      <c r="E25" s="2329"/>
      <c r="F25" s="2329"/>
      <c r="G25" s="2329"/>
      <c r="H25" s="2329"/>
      <c r="I25" s="378"/>
    </row>
    <row r="26" spans="1:9" ht="15" customHeight="1" x14ac:dyDescent="0.25">
      <c r="A26" s="377"/>
      <c r="B26" s="709" t="str">
        <f t="shared" si="0"/>
        <v>Q-23</v>
      </c>
      <c r="C26" s="710"/>
      <c r="D26" s="2328"/>
      <c r="E26" s="2329"/>
      <c r="F26" s="2329"/>
      <c r="G26" s="2329"/>
      <c r="H26" s="2329"/>
      <c r="I26" s="378"/>
    </row>
    <row r="27" spans="1:9" ht="15" customHeight="1" x14ac:dyDescent="0.25">
      <c r="A27" s="377"/>
      <c r="B27" s="709" t="str">
        <f t="shared" si="0"/>
        <v>Q-24</v>
      </c>
      <c r="C27" s="710"/>
      <c r="D27" s="2328"/>
      <c r="E27" s="2329"/>
      <c r="F27" s="2329"/>
      <c r="G27" s="2329"/>
      <c r="H27" s="2329"/>
      <c r="I27" s="378"/>
    </row>
    <row r="28" spans="1:9" ht="15" customHeight="1" x14ac:dyDescent="0.25">
      <c r="A28" s="377"/>
      <c r="B28" s="709" t="str">
        <f t="shared" si="0"/>
        <v>Q-25</v>
      </c>
      <c r="C28" s="710"/>
      <c r="D28" s="2328"/>
      <c r="E28" s="2329"/>
      <c r="F28" s="2329"/>
      <c r="G28" s="2329"/>
      <c r="H28" s="2329"/>
      <c r="I28" s="378"/>
    </row>
    <row r="29" spans="1:9" ht="15" customHeight="1" x14ac:dyDescent="0.25">
      <c r="A29" s="377"/>
      <c r="B29" s="709" t="str">
        <f t="shared" si="0"/>
        <v>Q-26</v>
      </c>
      <c r="C29" s="710"/>
      <c r="D29" s="2328"/>
      <c r="E29" s="2329"/>
      <c r="F29" s="2329"/>
      <c r="G29" s="2329"/>
      <c r="H29" s="2329"/>
      <c r="I29" s="378"/>
    </row>
    <row r="30" spans="1:9" ht="15" customHeight="1" x14ac:dyDescent="0.25">
      <c r="A30" s="377"/>
      <c r="B30" s="709" t="str">
        <f t="shared" si="0"/>
        <v>Q-27</v>
      </c>
      <c r="C30" s="710"/>
      <c r="D30" s="2328"/>
      <c r="E30" s="2329"/>
      <c r="F30" s="2329"/>
      <c r="G30" s="2329"/>
      <c r="H30" s="2329"/>
      <c r="I30" s="378"/>
    </row>
    <row r="31" spans="1:9" ht="15" customHeight="1" x14ac:dyDescent="0.25">
      <c r="A31" s="377"/>
      <c r="B31" s="709" t="str">
        <f t="shared" si="0"/>
        <v>Q-28</v>
      </c>
      <c r="C31" s="710"/>
      <c r="D31" s="2328"/>
      <c r="E31" s="2329"/>
      <c r="F31" s="2329"/>
      <c r="G31" s="2329"/>
      <c r="H31" s="2329"/>
      <c r="I31" s="378"/>
    </row>
    <row r="32" spans="1:9" ht="15" customHeight="1" x14ac:dyDescent="0.25">
      <c r="A32" s="377"/>
      <c r="B32" s="709" t="str">
        <f t="shared" si="0"/>
        <v>Q-29</v>
      </c>
      <c r="C32" s="710"/>
      <c r="D32" s="2328"/>
      <c r="E32" s="2329"/>
      <c r="F32" s="2329"/>
      <c r="G32" s="2329"/>
      <c r="H32" s="2329"/>
      <c r="I32" s="378"/>
    </row>
    <row r="33" spans="1:9" ht="15" customHeight="1" x14ac:dyDescent="0.25">
      <c r="A33" s="377"/>
      <c r="B33" s="709" t="str">
        <f t="shared" si="0"/>
        <v>Q-30</v>
      </c>
      <c r="C33" s="710"/>
      <c r="D33" s="2328"/>
      <c r="E33" s="2329"/>
      <c r="F33" s="2329"/>
      <c r="G33" s="2329"/>
      <c r="H33" s="2329"/>
      <c r="I33" s="378"/>
    </row>
    <row r="34" spans="1:9" ht="15" customHeight="1" x14ac:dyDescent="0.25">
      <c r="A34" s="377"/>
      <c r="B34" s="709" t="str">
        <f t="shared" si="0"/>
        <v>Q-31</v>
      </c>
      <c r="C34" s="710"/>
      <c r="D34" s="2328"/>
      <c r="E34" s="2329"/>
      <c r="F34" s="2329"/>
      <c r="G34" s="2329"/>
      <c r="H34" s="2329"/>
      <c r="I34" s="378"/>
    </row>
    <row r="35" spans="1:9" ht="15" customHeight="1" x14ac:dyDescent="0.25">
      <c r="A35" s="377"/>
      <c r="B35" s="709" t="str">
        <f t="shared" si="0"/>
        <v>Q-32</v>
      </c>
      <c r="C35" s="710"/>
      <c r="D35" s="2328"/>
      <c r="E35" s="2329"/>
      <c r="F35" s="2329"/>
      <c r="G35" s="2329"/>
      <c r="H35" s="2329"/>
      <c r="I35" s="378"/>
    </row>
    <row r="36" spans="1:9" ht="15" customHeight="1" x14ac:dyDescent="0.25">
      <c r="A36" s="377"/>
      <c r="B36" s="709" t="str">
        <f t="shared" si="0"/>
        <v>Q-33</v>
      </c>
      <c r="C36" s="710"/>
      <c r="D36" s="2328"/>
      <c r="E36" s="2329"/>
      <c r="F36" s="2329"/>
      <c r="G36" s="2329"/>
      <c r="H36" s="2329"/>
      <c r="I36" s="378"/>
    </row>
    <row r="37" spans="1:9" ht="15" customHeight="1" x14ac:dyDescent="0.25">
      <c r="A37" s="377"/>
      <c r="B37" s="709" t="str">
        <f t="shared" si="0"/>
        <v>Q-34</v>
      </c>
      <c r="C37" s="710"/>
      <c r="D37" s="2328"/>
      <c r="E37" s="2329"/>
      <c r="F37" s="2329"/>
      <c r="G37" s="2329"/>
      <c r="H37" s="2329"/>
      <c r="I37" s="378"/>
    </row>
    <row r="38" spans="1:9" ht="15" customHeight="1" x14ac:dyDescent="0.25">
      <c r="A38" s="377"/>
      <c r="B38" s="709" t="str">
        <f t="shared" si="0"/>
        <v>Q-35</v>
      </c>
      <c r="C38" s="710"/>
      <c r="D38" s="2328"/>
      <c r="E38" s="2329"/>
      <c r="F38" s="2329"/>
      <c r="G38" s="2329"/>
      <c r="H38" s="2329"/>
      <c r="I38" s="378"/>
    </row>
    <row r="39" spans="1:9" ht="15" customHeight="1" x14ac:dyDescent="0.25">
      <c r="A39" s="377"/>
      <c r="B39" s="709" t="str">
        <f t="shared" si="0"/>
        <v>Q-36</v>
      </c>
      <c r="C39" s="710"/>
      <c r="D39" s="2328"/>
      <c r="E39" s="2329"/>
      <c r="F39" s="2329"/>
      <c r="G39" s="2329"/>
      <c r="H39" s="2329"/>
      <c r="I39" s="378"/>
    </row>
    <row r="40" spans="1:9" ht="15" customHeight="1" x14ac:dyDescent="0.25">
      <c r="A40" s="377"/>
      <c r="B40" s="709" t="str">
        <f t="shared" si="0"/>
        <v>Q-37</v>
      </c>
      <c r="C40" s="710"/>
      <c r="D40" s="2328"/>
      <c r="E40" s="2329"/>
      <c r="F40" s="2329"/>
      <c r="G40" s="2329"/>
      <c r="H40" s="2329"/>
      <c r="I40" s="378"/>
    </row>
    <row r="41" spans="1:9" ht="15" customHeight="1" x14ac:dyDescent="0.25">
      <c r="A41" s="377"/>
      <c r="B41" s="709" t="str">
        <f t="shared" si="0"/>
        <v>Q-38</v>
      </c>
      <c r="C41" s="710"/>
      <c r="D41" s="2328"/>
      <c r="E41" s="2329"/>
      <c r="F41" s="2329"/>
      <c r="G41" s="2329"/>
      <c r="H41" s="2329"/>
      <c r="I41" s="378"/>
    </row>
    <row r="42" spans="1:9" ht="15" customHeight="1" x14ac:dyDescent="0.25">
      <c r="A42" s="377"/>
      <c r="B42" s="709" t="str">
        <f t="shared" si="0"/>
        <v>Q-39</v>
      </c>
      <c r="C42" s="710"/>
      <c r="D42" s="2328"/>
      <c r="E42" s="2329"/>
      <c r="F42" s="2329"/>
      <c r="G42" s="2329"/>
      <c r="H42" s="2329"/>
      <c r="I42" s="378"/>
    </row>
    <row r="43" spans="1:9" ht="15" customHeight="1" x14ac:dyDescent="0.25">
      <c r="A43" s="377"/>
      <c r="B43" s="709" t="str">
        <f t="shared" si="0"/>
        <v>Q-40</v>
      </c>
      <c r="C43" s="710"/>
      <c r="D43" s="2328"/>
      <c r="E43" s="2329"/>
      <c r="F43" s="2329"/>
      <c r="G43" s="2329"/>
      <c r="H43" s="2329"/>
      <c r="I43" s="378"/>
    </row>
    <row r="44" spans="1:9" ht="15" customHeight="1" x14ac:dyDescent="0.25">
      <c r="A44" s="377"/>
      <c r="B44" s="709" t="str">
        <f t="shared" si="0"/>
        <v>Q-41</v>
      </c>
      <c r="C44" s="710"/>
      <c r="D44" s="2328"/>
      <c r="E44" s="2329"/>
      <c r="F44" s="2329"/>
      <c r="G44" s="2329"/>
      <c r="H44" s="2329"/>
      <c r="I44" s="378"/>
    </row>
    <row r="45" spans="1:9" ht="15" customHeight="1" x14ac:dyDescent="0.25">
      <c r="A45" s="377"/>
      <c r="B45" s="709" t="str">
        <f t="shared" si="0"/>
        <v>Q-42</v>
      </c>
      <c r="C45" s="710"/>
      <c r="D45" s="2328"/>
      <c r="E45" s="2329"/>
      <c r="F45" s="2329"/>
      <c r="G45" s="2329"/>
      <c r="H45" s="2329"/>
      <c r="I45" s="378"/>
    </row>
    <row r="46" spans="1:9" ht="15" customHeight="1" x14ac:dyDescent="0.25">
      <c r="A46" s="377"/>
      <c r="B46" s="709" t="str">
        <f t="shared" si="0"/>
        <v>Q-43</v>
      </c>
      <c r="C46" s="710"/>
      <c r="D46" s="2328"/>
      <c r="E46" s="2329"/>
      <c r="F46" s="2329"/>
      <c r="G46" s="2329"/>
      <c r="H46" s="2329"/>
      <c r="I46" s="378"/>
    </row>
    <row r="47" spans="1:9" ht="15" customHeight="1" x14ac:dyDescent="0.25">
      <c r="A47" s="377"/>
      <c r="B47" s="709" t="str">
        <f t="shared" si="0"/>
        <v>Q-44</v>
      </c>
      <c r="C47" s="710"/>
      <c r="D47" s="2328"/>
      <c r="E47" s="2329"/>
      <c r="F47" s="2329"/>
      <c r="G47" s="2329"/>
      <c r="H47" s="2329"/>
      <c r="I47" s="378"/>
    </row>
    <row r="48" spans="1:9" ht="15" customHeight="1" x14ac:dyDescent="0.25">
      <c r="A48" s="377"/>
      <c r="B48" s="709" t="str">
        <f t="shared" si="0"/>
        <v>Q-45</v>
      </c>
      <c r="C48" s="710"/>
      <c r="D48" s="2328"/>
      <c r="E48" s="2329"/>
      <c r="F48" s="2329"/>
      <c r="G48" s="2329"/>
      <c r="H48" s="2329"/>
      <c r="I48" s="378"/>
    </row>
    <row r="49" spans="1:9" ht="15" customHeight="1" x14ac:dyDescent="0.25">
      <c r="A49" s="377"/>
      <c r="B49" s="709" t="str">
        <f t="shared" si="0"/>
        <v>Q-46</v>
      </c>
      <c r="C49" s="710"/>
      <c r="D49" s="2328"/>
      <c r="E49" s="2329"/>
      <c r="F49" s="2329"/>
      <c r="G49" s="2329"/>
      <c r="H49" s="2329"/>
      <c r="I49" s="378"/>
    </row>
    <row r="50" spans="1:9" ht="15" customHeight="1" x14ac:dyDescent="0.25">
      <c r="A50" s="377"/>
      <c r="B50" s="709" t="str">
        <f t="shared" si="0"/>
        <v>Q-47</v>
      </c>
      <c r="C50" s="710"/>
      <c r="D50" s="2328"/>
      <c r="E50" s="2329"/>
      <c r="F50" s="2329"/>
      <c r="G50" s="2329"/>
      <c r="H50" s="2329"/>
      <c r="I50" s="378"/>
    </row>
    <row r="51" spans="1:9" ht="15" customHeight="1" x14ac:dyDescent="0.25">
      <c r="A51" s="377"/>
      <c r="B51" s="709" t="str">
        <f t="shared" si="0"/>
        <v>Q-48</v>
      </c>
      <c r="C51" s="710"/>
      <c r="D51" s="2328"/>
      <c r="E51" s="2329"/>
      <c r="F51" s="2329"/>
      <c r="G51" s="2329"/>
      <c r="H51" s="2329"/>
      <c r="I51" s="378"/>
    </row>
    <row r="52" spans="1:9" ht="15" customHeight="1" x14ac:dyDescent="0.25">
      <c r="A52" s="377"/>
      <c r="B52" s="709" t="str">
        <f t="shared" si="0"/>
        <v>Q-49</v>
      </c>
      <c r="C52" s="710"/>
      <c r="D52" s="2328"/>
      <c r="E52" s="2329"/>
      <c r="F52" s="2329"/>
      <c r="G52" s="2329"/>
      <c r="H52" s="2329"/>
      <c r="I52" s="378"/>
    </row>
    <row r="53" spans="1:9" ht="15" customHeight="1" x14ac:dyDescent="0.25">
      <c r="A53" s="377"/>
      <c r="B53" s="1479" t="str">
        <f t="shared" si="0"/>
        <v>Q-50</v>
      </c>
      <c r="C53" s="1480"/>
      <c r="D53" s="2324"/>
      <c r="E53" s="2325"/>
      <c r="F53" s="2325"/>
      <c r="G53" s="2325"/>
      <c r="H53" s="2325"/>
      <c r="I53" s="378"/>
    </row>
    <row r="54" spans="1:9" s="591" customFormat="1" ht="15" customHeight="1" x14ac:dyDescent="0.25">
      <c r="A54" s="379"/>
      <c r="I54" s="380"/>
    </row>
    <row r="55" spans="1:9" ht="15" hidden="1" customHeight="1" x14ac:dyDescent="0.25"/>
    <row r="56" spans="1:9" ht="15" hidden="1" customHeight="1" x14ac:dyDescent="0.25"/>
    <row r="57" spans="1:9" ht="15" hidden="1" customHeight="1" x14ac:dyDescent="0.25"/>
    <row r="58" spans="1:9" ht="15" hidden="1" customHeight="1" x14ac:dyDescent="0.25"/>
    <row r="59" spans="1:9" ht="15" hidden="1" customHeight="1" x14ac:dyDescent="0.25"/>
    <row r="60" spans="1:9" ht="15" hidden="1" customHeight="1" x14ac:dyDescent="0.25"/>
    <row r="61" spans="1:9" ht="15" hidden="1" customHeight="1" x14ac:dyDescent="0.25"/>
    <row r="62" spans="1:9" ht="15" hidden="1" customHeight="1" x14ac:dyDescent="0.25"/>
    <row r="63" spans="1:9" ht="15" hidden="1" customHeight="1" x14ac:dyDescent="0.25"/>
    <row r="64" spans="1:9"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sheetData>
  <mergeCells count="51">
    <mergeCell ref="D3:H3"/>
    <mergeCell ref="D8:H8"/>
    <mergeCell ref="D9:H9"/>
    <mergeCell ref="D10:H10"/>
    <mergeCell ref="D11:H11"/>
    <mergeCell ref="D12:H12"/>
    <mergeCell ref="D13:H13"/>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39:H39"/>
    <mergeCell ref="D40:H40"/>
    <mergeCell ref="D41:H41"/>
    <mergeCell ref="D42:H42"/>
    <mergeCell ref="D33:H33"/>
    <mergeCell ref="D34:H34"/>
    <mergeCell ref="D35:H35"/>
    <mergeCell ref="D36:H36"/>
    <mergeCell ref="D37:H37"/>
    <mergeCell ref="D53:H53"/>
    <mergeCell ref="D4:H4"/>
    <mergeCell ref="D5:H5"/>
    <mergeCell ref="D6:H6"/>
    <mergeCell ref="D7:H7"/>
    <mergeCell ref="D48:H48"/>
    <mergeCell ref="D49:H49"/>
    <mergeCell ref="D50:H50"/>
    <mergeCell ref="D51:H51"/>
    <mergeCell ref="D52:H52"/>
    <mergeCell ref="D43:H43"/>
    <mergeCell ref="D44:H44"/>
    <mergeCell ref="D45:H45"/>
    <mergeCell ref="D46:H46"/>
    <mergeCell ref="D47:H47"/>
    <mergeCell ref="D38:H38"/>
  </mergeCells>
  <dataValidations count="1">
    <dataValidation type="list" allowBlank="1" showInputMessage="1" showErrorMessage="1" sqref="C4:C53">
      <formula1>QNumericZ10</formula1>
    </dataValidation>
  </dataValidations>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4" manualBreakCount="4">
    <brk id="42" max="8" man="1"/>
    <brk id="83" max="13" man="1"/>
    <brk id="128" max="13" man="1"/>
    <brk id="171"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C99"/>
  </sheetPr>
  <dimension ref="A1:AL629"/>
  <sheetViews>
    <sheetView topLeftCell="A135" zoomScale="75" zoomScaleNormal="75" workbookViewId="0"/>
  </sheetViews>
  <sheetFormatPr defaultColWidth="0" defaultRowHeight="0" customHeight="1" zeroHeight="1" x14ac:dyDescent="0.25"/>
  <cols>
    <col min="1" max="1" width="1.7109375" style="169" customWidth="1"/>
    <col min="2" max="2" width="120.7109375" style="394" customWidth="1"/>
    <col min="3" max="11" width="16.7109375" style="394" customWidth="1"/>
    <col min="12" max="12" width="16.7109375" style="169" customWidth="1"/>
    <col min="13" max="13" width="16.7109375" style="515" customWidth="1"/>
    <col min="14" max="14" width="16.7109375" style="499" customWidth="1"/>
    <col min="15" max="37" width="16.7109375" style="394" customWidth="1"/>
    <col min="38" max="38" width="1.7109375" style="394" customWidth="1"/>
    <col min="39" max="16384" width="16.7109375" style="394" hidden="1"/>
  </cols>
  <sheetData>
    <row r="1" spans="1:38" s="169" customFormat="1" ht="30" customHeight="1" x14ac:dyDescent="0.55000000000000004">
      <c r="A1" s="522" t="s">
        <v>247</v>
      </c>
      <c r="B1" s="523"/>
      <c r="C1" s="523"/>
      <c r="D1" s="350" t="str">
        <f>CONCATENATE("Reporting unit: ", 'General Info'!$C$47, " ", 'General Info'!$C$46)</f>
        <v xml:space="preserve">Reporting unit: 1 </v>
      </c>
      <c r="E1" s="523"/>
      <c r="F1" s="523"/>
      <c r="G1" s="523"/>
      <c r="H1" s="523"/>
      <c r="I1" s="269"/>
      <c r="J1" s="523"/>
      <c r="K1" s="523"/>
      <c r="L1" s="269"/>
      <c r="M1" s="524"/>
      <c r="N1" s="525"/>
      <c r="O1" s="176"/>
      <c r="P1" s="176"/>
      <c r="Q1" s="176"/>
      <c r="R1" s="176"/>
      <c r="S1" s="176"/>
      <c r="T1" s="176"/>
      <c r="U1" s="176"/>
      <c r="V1" s="176"/>
      <c r="W1" s="176"/>
      <c r="X1" s="176"/>
      <c r="Y1" s="176"/>
      <c r="Z1" s="176"/>
      <c r="AA1" s="176"/>
      <c r="AB1" s="176"/>
      <c r="AC1" s="176"/>
      <c r="AD1" s="176"/>
      <c r="AE1" s="176"/>
      <c r="AF1" s="176"/>
      <c r="AG1" s="176"/>
      <c r="AH1" s="176"/>
      <c r="AI1" s="176"/>
      <c r="AJ1" s="176"/>
      <c r="AK1" s="176"/>
      <c r="AL1" s="184"/>
    </row>
    <row r="2" spans="1:38" s="169" customFormat="1" ht="45" customHeight="1" x14ac:dyDescent="0.35">
      <c r="A2" s="590" t="s">
        <v>250</v>
      </c>
      <c r="B2" s="165"/>
      <c r="C2" s="165"/>
      <c r="D2" s="165"/>
      <c r="E2" s="165"/>
      <c r="F2" s="165"/>
      <c r="G2" s="165"/>
      <c r="H2" s="165"/>
      <c r="I2" s="165"/>
      <c r="J2" s="165"/>
      <c r="K2" s="165"/>
      <c r="L2" s="165"/>
      <c r="M2" s="493"/>
      <c r="N2" s="492"/>
      <c r="O2" s="410"/>
      <c r="P2" s="410"/>
      <c r="Q2" s="410"/>
      <c r="R2" s="410"/>
      <c r="S2" s="410"/>
      <c r="T2" s="410"/>
      <c r="U2" s="410"/>
      <c r="V2" s="410"/>
      <c r="W2" s="410"/>
      <c r="X2" s="410"/>
      <c r="Y2" s="410"/>
      <c r="Z2" s="410"/>
      <c r="AA2" s="410"/>
      <c r="AB2" s="410"/>
      <c r="AC2" s="410"/>
      <c r="AD2" s="410"/>
      <c r="AE2" s="410"/>
      <c r="AF2" s="410"/>
      <c r="AG2" s="410"/>
      <c r="AH2" s="410"/>
      <c r="AI2" s="410"/>
      <c r="AJ2" s="410"/>
      <c r="AK2" s="410"/>
      <c r="AL2" s="161"/>
    </row>
    <row r="3" spans="1:38" s="410" customFormat="1" ht="15" customHeight="1" x14ac:dyDescent="0.3">
      <c r="A3" s="364"/>
      <c r="B3" s="165"/>
      <c r="C3" s="165"/>
      <c r="D3" s="165"/>
      <c r="E3" s="165"/>
      <c r="F3" s="165"/>
      <c r="G3" s="165"/>
      <c r="H3" s="165"/>
      <c r="I3" s="165"/>
      <c r="J3" s="165"/>
      <c r="K3" s="165"/>
      <c r="L3" s="165"/>
      <c r="M3" s="493"/>
      <c r="N3" s="492"/>
      <c r="AL3" s="161"/>
    </row>
    <row r="4" spans="1:38" ht="15" customHeight="1" x14ac:dyDescent="0.25">
      <c r="A4" s="204"/>
      <c r="B4" s="494"/>
      <c r="C4" s="495"/>
      <c r="D4" s="2338" t="s">
        <v>361</v>
      </c>
      <c r="E4" s="2339"/>
      <c r="F4" s="2339"/>
      <c r="G4" s="2339"/>
      <c r="H4" s="2339"/>
      <c r="I4" s="2340"/>
      <c r="J4" s="2341" t="s">
        <v>360</v>
      </c>
      <c r="K4" s="2342"/>
      <c r="L4" s="2343"/>
      <c r="M4" s="2332" t="s">
        <v>251</v>
      </c>
      <c r="N4" s="2333"/>
      <c r="O4" s="496"/>
      <c r="P4" s="496"/>
      <c r="Q4" s="496"/>
      <c r="R4" s="496"/>
      <c r="S4" s="496"/>
      <c r="T4" s="496"/>
      <c r="U4" s="496"/>
      <c r="V4" s="496"/>
      <c r="W4" s="496"/>
      <c r="X4" s="496"/>
      <c r="Y4" s="496"/>
      <c r="Z4" s="496"/>
      <c r="AA4" s="496"/>
      <c r="AB4" s="496"/>
      <c r="AC4" s="496"/>
      <c r="AD4" s="496"/>
      <c r="AE4" s="496"/>
      <c r="AF4" s="496"/>
      <c r="AG4" s="496"/>
      <c r="AH4" s="496"/>
      <c r="AI4" s="496"/>
      <c r="AJ4" s="496"/>
      <c r="AK4" s="496"/>
      <c r="AL4" s="393"/>
    </row>
    <row r="5" spans="1:38" ht="15" customHeight="1" x14ac:dyDescent="0.25">
      <c r="A5" s="204"/>
      <c r="B5" s="497"/>
      <c r="C5" s="2336" t="s">
        <v>282</v>
      </c>
      <c r="D5" s="2338" t="s">
        <v>283</v>
      </c>
      <c r="E5" s="2339"/>
      <c r="F5" s="2340"/>
      <c r="G5" s="2338" t="s">
        <v>284</v>
      </c>
      <c r="H5" s="2339"/>
      <c r="I5" s="2340"/>
      <c r="J5" s="2344"/>
      <c r="K5" s="2345"/>
      <c r="L5" s="2346"/>
      <c r="M5" s="2334"/>
      <c r="N5" s="2335"/>
      <c r="O5" s="496"/>
      <c r="P5" s="496"/>
      <c r="Q5" s="496"/>
      <c r="R5" s="496"/>
      <c r="S5" s="496"/>
      <c r="T5" s="496"/>
      <c r="U5" s="496"/>
      <c r="V5" s="496"/>
      <c r="W5" s="496"/>
      <c r="X5" s="496"/>
      <c r="Y5" s="496"/>
      <c r="Z5" s="496"/>
      <c r="AA5" s="496"/>
      <c r="AB5" s="496"/>
      <c r="AC5" s="496"/>
      <c r="AD5" s="496"/>
      <c r="AE5" s="496"/>
      <c r="AF5" s="496"/>
      <c r="AG5" s="496"/>
      <c r="AH5" s="496"/>
      <c r="AI5" s="496"/>
      <c r="AJ5" s="496"/>
      <c r="AK5" s="496"/>
      <c r="AL5" s="393"/>
    </row>
    <row r="6" spans="1:38" ht="90" customHeight="1" x14ac:dyDescent="0.25">
      <c r="A6" s="204"/>
      <c r="B6" s="498"/>
      <c r="C6" s="2337"/>
      <c r="D6" s="397" t="s">
        <v>27</v>
      </c>
      <c r="E6" s="330" t="s">
        <v>248</v>
      </c>
      <c r="F6" s="458" t="s">
        <v>366</v>
      </c>
      <c r="G6" s="397" t="s">
        <v>27</v>
      </c>
      <c r="H6" s="330" t="s">
        <v>248</v>
      </c>
      <c r="I6" s="398" t="s">
        <v>366</v>
      </c>
      <c r="J6" s="397" t="s">
        <v>285</v>
      </c>
      <c r="K6" s="458" t="s">
        <v>359</v>
      </c>
      <c r="L6" s="398" t="s">
        <v>287</v>
      </c>
      <c r="M6" s="530" t="s">
        <v>288</v>
      </c>
      <c r="N6" s="531" t="s">
        <v>289</v>
      </c>
      <c r="O6" s="496"/>
      <c r="P6" s="496"/>
      <c r="Q6" s="496"/>
      <c r="R6" s="496"/>
      <c r="S6" s="496"/>
      <c r="T6" s="496"/>
      <c r="U6" s="496"/>
      <c r="V6" s="496"/>
      <c r="W6" s="496"/>
      <c r="X6" s="496"/>
      <c r="Y6" s="496"/>
      <c r="Z6" s="496"/>
      <c r="AA6" s="496"/>
      <c r="AB6" s="496"/>
      <c r="AC6" s="496"/>
      <c r="AD6" s="496"/>
      <c r="AE6" s="496"/>
      <c r="AF6" s="496"/>
      <c r="AG6" s="496"/>
      <c r="AH6" s="496"/>
      <c r="AI6" s="496"/>
      <c r="AJ6" s="496"/>
      <c r="AK6" s="496"/>
      <c r="AL6" s="393"/>
    </row>
    <row r="7" spans="1:38" ht="15" customHeight="1" x14ac:dyDescent="0.25">
      <c r="A7" s="204"/>
      <c r="B7" s="399" t="s">
        <v>290</v>
      </c>
      <c r="C7" s="557" t="s">
        <v>291</v>
      </c>
      <c r="D7" s="638"/>
      <c r="E7" s="639"/>
      <c r="F7" s="640"/>
      <c r="G7" s="431"/>
      <c r="H7" s="73"/>
      <c r="I7" s="432"/>
      <c r="J7" s="431"/>
      <c r="K7" s="74"/>
      <c r="L7" s="504"/>
      <c r="M7" s="503"/>
      <c r="N7" s="134"/>
      <c r="O7" s="496"/>
      <c r="P7" s="496"/>
      <c r="Q7" s="496"/>
      <c r="R7" s="496"/>
      <c r="S7" s="496"/>
      <c r="T7" s="496"/>
      <c r="U7" s="496"/>
      <c r="V7" s="496"/>
      <c r="W7" s="496"/>
      <c r="X7" s="496"/>
      <c r="Y7" s="496"/>
      <c r="Z7" s="496"/>
      <c r="AA7" s="496"/>
      <c r="AB7" s="496"/>
      <c r="AC7" s="496"/>
      <c r="AD7" s="496"/>
      <c r="AE7" s="496"/>
      <c r="AF7" s="496"/>
      <c r="AG7" s="496"/>
      <c r="AH7" s="496"/>
      <c r="AI7" s="496"/>
      <c r="AJ7" s="496"/>
      <c r="AK7" s="496"/>
      <c r="AL7" s="393"/>
    </row>
    <row r="8" spans="1:38" ht="15" customHeight="1" x14ac:dyDescent="0.25">
      <c r="A8" s="204"/>
      <c r="B8" s="509" t="s">
        <v>411</v>
      </c>
      <c r="C8" s="656"/>
      <c r="D8" s="641" t="str">
        <f>IF(MAX(D11-D10,D10-D9,D9-D7,D12-D7,D13-D7)&gt;0,"No","Yes")</f>
        <v>Yes</v>
      </c>
      <c r="E8" s="642" t="str">
        <f t="shared" ref="E8:L8" si="0">IF(MAX(E11-E10,E10-E9,E9-E7,E12-E7,E13-E7)&gt;0,"No","Yes")</f>
        <v>Yes</v>
      </c>
      <c r="F8" s="643" t="str">
        <f t="shared" si="0"/>
        <v>Yes</v>
      </c>
      <c r="G8" s="641" t="str">
        <f t="shared" si="0"/>
        <v>Yes</v>
      </c>
      <c r="H8" s="642" t="str">
        <f t="shared" si="0"/>
        <v>Yes</v>
      </c>
      <c r="I8" s="643" t="str">
        <f t="shared" si="0"/>
        <v>Yes</v>
      </c>
      <c r="J8" s="641" t="str">
        <f t="shared" si="0"/>
        <v>Yes</v>
      </c>
      <c r="K8" s="642" t="str">
        <f t="shared" si="0"/>
        <v>Yes</v>
      </c>
      <c r="L8" s="643" t="str">
        <f t="shared" si="0"/>
        <v>Yes</v>
      </c>
      <c r="M8" s="637"/>
      <c r="N8" s="29"/>
      <c r="O8" s="496"/>
      <c r="P8" s="496"/>
      <c r="Q8" s="496"/>
      <c r="R8" s="496"/>
      <c r="S8" s="496"/>
      <c r="T8" s="496"/>
      <c r="U8" s="496"/>
      <c r="V8" s="496"/>
      <c r="W8" s="496"/>
      <c r="X8" s="496"/>
      <c r="Y8" s="496"/>
      <c r="Z8" s="496"/>
      <c r="AA8" s="496"/>
      <c r="AB8" s="496"/>
      <c r="AC8" s="496"/>
      <c r="AD8" s="496"/>
      <c r="AE8" s="496"/>
      <c r="AF8" s="496"/>
      <c r="AG8" s="496"/>
      <c r="AH8" s="496"/>
      <c r="AI8" s="496"/>
      <c r="AJ8" s="496"/>
      <c r="AK8" s="496"/>
      <c r="AL8" s="393"/>
    </row>
    <row r="9" spans="1:38" ht="15" customHeight="1" x14ac:dyDescent="0.25">
      <c r="A9" s="204"/>
      <c r="B9" s="400" t="str">
        <f>CONCATENATE("as part of the total under row ", ROW(B7), ", the legal entity (owner) has an exposure to a domestic issuer")</f>
        <v>as part of the total under row 7, the legal entity (owner) has an exposure to a domestic issuer</v>
      </c>
      <c r="C9" s="558" t="s">
        <v>292</v>
      </c>
      <c r="D9" s="503"/>
      <c r="E9" s="25"/>
      <c r="F9" s="134"/>
      <c r="G9" s="433"/>
      <c r="H9" s="35"/>
      <c r="I9" s="434"/>
      <c r="J9" s="433"/>
      <c r="K9" s="48"/>
      <c r="L9" s="434"/>
      <c r="M9" s="433"/>
      <c r="N9" s="48"/>
      <c r="O9" s="496"/>
      <c r="P9" s="496"/>
      <c r="Q9" s="496"/>
      <c r="R9" s="496"/>
      <c r="S9" s="496"/>
      <c r="T9" s="496"/>
      <c r="U9" s="496"/>
      <c r="V9" s="496"/>
      <c r="W9" s="496"/>
      <c r="X9" s="496"/>
      <c r="Y9" s="496"/>
      <c r="Z9" s="496"/>
      <c r="AA9" s="496"/>
      <c r="AB9" s="496"/>
      <c r="AC9" s="496"/>
      <c r="AD9" s="496"/>
      <c r="AE9" s="496"/>
      <c r="AF9" s="496"/>
      <c r="AG9" s="496"/>
      <c r="AH9" s="496"/>
      <c r="AI9" s="496"/>
      <c r="AJ9" s="496"/>
      <c r="AK9" s="496"/>
      <c r="AL9" s="393"/>
    </row>
    <row r="10" spans="1:38" ht="15" customHeight="1" x14ac:dyDescent="0.25">
      <c r="A10" s="204"/>
      <c r="B10" s="401" t="str">
        <f>CONCATENATE("as part of the total under row ", ROW(B9), ", the exposure in domestic currency")</f>
        <v>as part of the total under row 9, the exposure in domestic currency</v>
      </c>
      <c r="C10" s="558" t="s">
        <v>293</v>
      </c>
      <c r="D10" s="433"/>
      <c r="E10" s="35"/>
      <c r="F10" s="48"/>
      <c r="G10" s="433"/>
      <c r="H10" s="35"/>
      <c r="I10" s="434"/>
      <c r="J10" s="433"/>
      <c r="K10" s="48"/>
      <c r="L10" s="434"/>
      <c r="M10" s="433"/>
      <c r="N10" s="48"/>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393"/>
    </row>
    <row r="11" spans="1:38" ht="15" customHeight="1" x14ac:dyDescent="0.25">
      <c r="A11" s="204"/>
      <c r="B11" s="402" t="str">
        <f>CONCATENATE("as part of the total under row ", ROW(B10), ", the jurisdiction of the legal entity (owner) is different from that of the group")</f>
        <v>as part of the total under row 10, the jurisdiction of the legal entity (owner) is different from that of the group</v>
      </c>
      <c r="C11" s="562" t="s">
        <v>145</v>
      </c>
      <c r="D11" s="433"/>
      <c r="E11" s="35"/>
      <c r="F11" s="48"/>
      <c r="G11" s="433"/>
      <c r="H11" s="35"/>
      <c r="I11" s="434"/>
      <c r="J11" s="433"/>
      <c r="K11" s="48"/>
      <c r="L11" s="434"/>
      <c r="M11" s="433"/>
      <c r="N11" s="48"/>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393"/>
    </row>
    <row r="12" spans="1:38" ht="15" customHeight="1" x14ac:dyDescent="0.25">
      <c r="A12" s="204"/>
      <c r="B12" s="400" t="str">
        <f>CONCATENATE("as part of the total under row ", ROW(B7), ", the group has an exposure to the domestic issuer of the same jurisdiction as the group")</f>
        <v>as part of the total under row 7, the group has an exposure to the domestic issuer of the same jurisdiction as the group</v>
      </c>
      <c r="C12" s="558" t="s">
        <v>294</v>
      </c>
      <c r="D12" s="47"/>
      <c r="E12" s="35"/>
      <c r="F12" s="48"/>
      <c r="G12" s="433"/>
      <c r="H12" s="35"/>
      <c r="I12" s="434"/>
      <c r="J12" s="433"/>
      <c r="K12" s="48"/>
      <c r="L12" s="434"/>
      <c r="M12" s="433"/>
      <c r="N12" s="48"/>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393"/>
    </row>
    <row r="13" spans="1:38" ht="30" customHeight="1" x14ac:dyDescent="0.25">
      <c r="A13" s="204"/>
      <c r="B13" s="526" t="str">
        <f>CONCATENATE("as part of the total under row ", ROW(B7), ", exposures risk-weighted as denominated and funded in domestic currency based on paragraph 54 (or for the trading book paragraph 711)")</f>
        <v>as part of the total under row 7, exposures risk-weighted as denominated and funded in domestic currency based on paragraph 54 (or for the trading book paragraph 711)</v>
      </c>
      <c r="C13" s="559" t="s">
        <v>291</v>
      </c>
      <c r="D13" s="501"/>
      <c r="E13" s="31"/>
      <c r="F13" s="133"/>
      <c r="G13" s="647"/>
      <c r="H13" s="30"/>
      <c r="I13" s="648"/>
      <c r="J13" s="33"/>
      <c r="K13" s="30"/>
      <c r="L13" s="648"/>
      <c r="M13" s="501"/>
      <c r="N13" s="133"/>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393"/>
    </row>
    <row r="14" spans="1:38" ht="15" customHeight="1" x14ac:dyDescent="0.25">
      <c r="A14" s="204"/>
      <c r="B14" s="502" t="s">
        <v>295</v>
      </c>
      <c r="C14" s="557" t="s">
        <v>291</v>
      </c>
      <c r="D14" s="503"/>
      <c r="E14" s="25"/>
      <c r="F14" s="134"/>
      <c r="G14" s="503"/>
      <c r="H14" s="25"/>
      <c r="I14" s="504"/>
      <c r="J14" s="503"/>
      <c r="K14" s="134"/>
      <c r="L14" s="504"/>
      <c r="M14" s="503"/>
      <c r="N14" s="134"/>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393"/>
    </row>
    <row r="15" spans="1:38" ht="15" customHeight="1" x14ac:dyDescent="0.25">
      <c r="A15" s="204"/>
      <c r="B15" s="509" t="s">
        <v>411</v>
      </c>
      <c r="C15" s="656"/>
      <c r="D15" s="641" t="str">
        <f>IF(MAX(D18-D17,D17-D16,D16-D14,D19-D14,D20-D14)&gt;0,"No","Yes")</f>
        <v>Yes</v>
      </c>
      <c r="E15" s="642" t="str">
        <f t="shared" ref="E15:L15" si="1">IF(MAX(E18-E17,E17-E16,E16-E14,E19-E14,E20-E14)&gt;0,"No","Yes")</f>
        <v>Yes</v>
      </c>
      <c r="F15" s="643" t="str">
        <f t="shared" si="1"/>
        <v>Yes</v>
      </c>
      <c r="G15" s="641" t="str">
        <f t="shared" si="1"/>
        <v>Yes</v>
      </c>
      <c r="H15" s="642" t="str">
        <f t="shared" si="1"/>
        <v>Yes</v>
      </c>
      <c r="I15" s="643" t="str">
        <f t="shared" si="1"/>
        <v>Yes</v>
      </c>
      <c r="J15" s="641" t="str">
        <f t="shared" si="1"/>
        <v>Yes</v>
      </c>
      <c r="K15" s="642" t="str">
        <f t="shared" si="1"/>
        <v>Yes</v>
      </c>
      <c r="L15" s="643" t="str">
        <f t="shared" si="1"/>
        <v>Yes</v>
      </c>
      <c r="M15" s="637"/>
      <c r="N15" s="29"/>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393"/>
    </row>
    <row r="16" spans="1:38" ht="15" customHeight="1" x14ac:dyDescent="0.25">
      <c r="A16" s="204"/>
      <c r="B16" s="400" t="str">
        <f>CONCATENATE("as part of the total under row ", ROW(B14), ", the legal entity (owner) has an exposure to a domestic issuer")</f>
        <v>as part of the total under row 14, the legal entity (owner) has an exposure to a domestic issuer</v>
      </c>
      <c r="C16" s="558" t="s">
        <v>292</v>
      </c>
      <c r="D16" s="433"/>
      <c r="E16" s="35"/>
      <c r="F16" s="48"/>
      <c r="G16" s="433"/>
      <c r="H16" s="35"/>
      <c r="I16" s="434"/>
      <c r="J16" s="433"/>
      <c r="K16" s="48"/>
      <c r="L16" s="434"/>
      <c r="M16" s="433"/>
      <c r="N16" s="48"/>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393"/>
    </row>
    <row r="17" spans="1:38" ht="15" customHeight="1" x14ac:dyDescent="0.25">
      <c r="A17" s="204"/>
      <c r="B17" s="401" t="str">
        <f>CONCATENATE("as part of the total under row ", ROW(B16), ", the exposure in domestic currency")</f>
        <v>as part of the total under row 16, the exposure in domestic currency</v>
      </c>
      <c r="C17" s="558" t="s">
        <v>293</v>
      </c>
      <c r="D17" s="433"/>
      <c r="E17" s="35"/>
      <c r="F17" s="48"/>
      <c r="G17" s="433"/>
      <c r="H17" s="35"/>
      <c r="I17" s="434"/>
      <c r="J17" s="433"/>
      <c r="K17" s="48"/>
      <c r="L17" s="434"/>
      <c r="M17" s="433"/>
      <c r="N17" s="48"/>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393"/>
    </row>
    <row r="18" spans="1:38" ht="15" customHeight="1" x14ac:dyDescent="0.25">
      <c r="A18" s="204"/>
      <c r="B18" s="402" t="str">
        <f>CONCATENATE("as part of the total under row ", ROW(B17), ", the jurisdiction of the legal entity (owner) is different from that of the group")</f>
        <v>as part of the total under row 17, the jurisdiction of the legal entity (owner) is different from that of the group</v>
      </c>
      <c r="C18" s="558" t="s">
        <v>145</v>
      </c>
      <c r="D18" s="433"/>
      <c r="E18" s="35"/>
      <c r="F18" s="48"/>
      <c r="G18" s="433"/>
      <c r="H18" s="35"/>
      <c r="I18" s="434"/>
      <c r="J18" s="433"/>
      <c r="K18" s="48"/>
      <c r="L18" s="434"/>
      <c r="M18" s="433"/>
      <c r="N18" s="48"/>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393"/>
    </row>
    <row r="19" spans="1:38" ht="15" customHeight="1" x14ac:dyDescent="0.25">
      <c r="A19" s="204"/>
      <c r="B19" s="400" t="str">
        <f>CONCATENATE("as part of the total under row ", ROW(B14), ", the group has an exposure to the domestic issuer of the same juristiction as the group")</f>
        <v>as part of the total under row 14, the group has an exposure to the domestic issuer of the same juristiction as the group</v>
      </c>
      <c r="C19" s="558" t="s">
        <v>294</v>
      </c>
      <c r="D19" s="433"/>
      <c r="E19" s="35"/>
      <c r="F19" s="48"/>
      <c r="G19" s="433"/>
      <c r="H19" s="35"/>
      <c r="I19" s="434"/>
      <c r="J19" s="433"/>
      <c r="K19" s="48"/>
      <c r="L19" s="434"/>
      <c r="M19" s="433"/>
      <c r="N19" s="48"/>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393"/>
    </row>
    <row r="20" spans="1:38" ht="30" customHeight="1" x14ac:dyDescent="0.25">
      <c r="A20" s="204"/>
      <c r="B20" s="526" t="str">
        <f>CONCATENATE("as part of the total under row ", ROW(B14), ", exposures risk-weighted as denominated and funded in domestic currency based on paragraph 54 (or for the trading book paragraph 711)")</f>
        <v>as part of the total under row 14, exposures risk-weighted as denominated and funded in domestic currency based on paragraph 54 (or for the trading book paragraph 711)</v>
      </c>
      <c r="C20" s="559" t="s">
        <v>291</v>
      </c>
      <c r="D20" s="501"/>
      <c r="E20" s="31"/>
      <c r="F20" s="133"/>
      <c r="G20" s="647"/>
      <c r="H20" s="30"/>
      <c r="I20" s="648"/>
      <c r="J20" s="33"/>
      <c r="K20" s="30"/>
      <c r="L20" s="648"/>
      <c r="M20" s="501"/>
      <c r="N20" s="133"/>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393"/>
    </row>
    <row r="21" spans="1:38" ht="15" customHeight="1" x14ac:dyDescent="0.25">
      <c r="A21" s="204"/>
      <c r="B21" s="349" t="s">
        <v>296</v>
      </c>
      <c r="C21" s="657"/>
      <c r="D21" s="505"/>
      <c r="E21" s="506"/>
      <c r="F21" s="507"/>
      <c r="G21" s="505"/>
      <c r="H21" s="506"/>
      <c r="I21" s="508"/>
      <c r="J21" s="505"/>
      <c r="K21" s="507"/>
      <c r="L21" s="508"/>
      <c r="M21" s="505"/>
      <c r="N21" s="507"/>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393"/>
    </row>
    <row r="22" spans="1:38" ht="15" customHeight="1" x14ac:dyDescent="0.25">
      <c r="A22" s="204"/>
      <c r="B22" s="502" t="s">
        <v>297</v>
      </c>
      <c r="C22" s="559" t="s">
        <v>298</v>
      </c>
      <c r="D22" s="503"/>
      <c r="E22" s="25"/>
      <c r="F22" s="134"/>
      <c r="G22" s="503"/>
      <c r="H22" s="25"/>
      <c r="I22" s="504"/>
      <c r="J22" s="503"/>
      <c r="K22" s="134"/>
      <c r="L22" s="504"/>
      <c r="M22" s="503"/>
      <c r="N22" s="134"/>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393"/>
    </row>
    <row r="23" spans="1:38" ht="15" customHeight="1" x14ac:dyDescent="0.25">
      <c r="A23" s="204"/>
      <c r="B23" s="509" t="s">
        <v>411</v>
      </c>
      <c r="C23" s="656"/>
      <c r="D23" s="631" t="str">
        <f>IF(MAX(D28-D27,D27-D26,D26-D25,D29-D25,D30-D25,D31-D25,D35-D34,D34-D33,D33-D32,D36-D32,D37-D32,D38-D32,D42-D41,D41-D40,D40-D39,D43-D39,D44-D39,D45-D39)&gt;0,"No","Yes")</f>
        <v>Yes</v>
      </c>
      <c r="E23" s="649" t="str">
        <f t="shared" ref="E23:L23" si="2">IF(MAX(E28-E27,E27-E26,E26-E25,E29-E25,E30-E25,E31-E25,E35-E34,E34-E33,E33-E32,E36-E32,E37-E32,E38-E32,E42-E41,E41-E40,E40-E39,E43-E39,E44-E39,E45-E39)&gt;0,"No","Yes")</f>
        <v>Yes</v>
      </c>
      <c r="F23" s="649" t="str">
        <f t="shared" si="2"/>
        <v>Yes</v>
      </c>
      <c r="G23" s="653" t="str">
        <f t="shared" si="2"/>
        <v>Yes</v>
      </c>
      <c r="H23" s="654" t="str">
        <f t="shared" si="2"/>
        <v>Yes</v>
      </c>
      <c r="I23" s="655" t="str">
        <f t="shared" si="2"/>
        <v>Yes</v>
      </c>
      <c r="J23" s="650" t="str">
        <f t="shared" si="2"/>
        <v>Yes</v>
      </c>
      <c r="K23" s="649" t="str">
        <f t="shared" si="2"/>
        <v>Yes</v>
      </c>
      <c r="L23" s="651" t="str">
        <f t="shared" si="2"/>
        <v>Yes</v>
      </c>
      <c r="M23" s="652"/>
      <c r="N23" s="29"/>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393"/>
    </row>
    <row r="24" spans="1:38" ht="15" customHeight="1" x14ac:dyDescent="0.25">
      <c r="A24" s="204"/>
      <c r="B24" s="509" t="str">
        <f>CONCATENATE("Check: sum of rows ", ROW(B25), ", ", ROW(B32), " and ", ROW(B39), " should be equal to overall exposures to non-central government PSEs in row ", ROW(B22))</f>
        <v>Check: sum of rows 25, 32 and 39 should be equal to overall exposures to non-central government PSEs in row 22</v>
      </c>
      <c r="C24" s="656"/>
      <c r="D24" s="546" t="str">
        <f t="shared" ref="D24:M24" si="3">IF(D25+D32+D39 =D22,"Yes","No")</f>
        <v>Yes</v>
      </c>
      <c r="E24" s="259" t="str">
        <f t="shared" si="3"/>
        <v>Yes</v>
      </c>
      <c r="F24" s="259" t="str">
        <f t="shared" si="3"/>
        <v>Yes</v>
      </c>
      <c r="G24" s="546" t="str">
        <f t="shared" si="3"/>
        <v>Yes</v>
      </c>
      <c r="H24" s="259" t="str">
        <f t="shared" si="3"/>
        <v>Yes</v>
      </c>
      <c r="I24" s="547" t="str">
        <f t="shared" si="3"/>
        <v>Yes</v>
      </c>
      <c r="J24" s="546" t="str">
        <f t="shared" si="3"/>
        <v>Yes</v>
      </c>
      <c r="K24" s="259" t="str">
        <f t="shared" si="3"/>
        <v>Yes</v>
      </c>
      <c r="L24" s="547" t="str">
        <f t="shared" si="3"/>
        <v>Yes</v>
      </c>
      <c r="M24" s="261" t="str">
        <f t="shared" si="3"/>
        <v>Yes</v>
      </c>
      <c r="N24" s="29"/>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393"/>
    </row>
    <row r="25" spans="1:38" ht="15" customHeight="1" x14ac:dyDescent="0.25">
      <c r="A25" s="204"/>
      <c r="B25" s="400" t="s">
        <v>299</v>
      </c>
      <c r="C25" s="558" t="s">
        <v>291</v>
      </c>
      <c r="D25" s="433"/>
      <c r="E25" s="35"/>
      <c r="F25" s="48"/>
      <c r="G25" s="433"/>
      <c r="H25" s="35"/>
      <c r="I25" s="434"/>
      <c r="J25" s="433"/>
      <c r="K25" s="48"/>
      <c r="L25" s="434"/>
      <c r="M25" s="433"/>
      <c r="N25" s="48"/>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393"/>
    </row>
    <row r="26" spans="1:38" ht="15" customHeight="1" x14ac:dyDescent="0.25">
      <c r="A26" s="204"/>
      <c r="B26" s="401" t="str">
        <f>CONCATENATE("as part of the total under row ", ROW(B25), ", the legal entity (owner) has an exposure to a domestic issuer")</f>
        <v>as part of the total under row 25, the legal entity (owner) has an exposure to a domestic issuer</v>
      </c>
      <c r="C26" s="558" t="s">
        <v>292</v>
      </c>
      <c r="D26" s="433"/>
      <c r="E26" s="35"/>
      <c r="F26" s="48"/>
      <c r="G26" s="433"/>
      <c r="H26" s="35"/>
      <c r="I26" s="434"/>
      <c r="J26" s="433"/>
      <c r="K26" s="48"/>
      <c r="L26" s="434"/>
      <c r="M26" s="433"/>
      <c r="N26" s="48"/>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393"/>
    </row>
    <row r="27" spans="1:38" ht="15" customHeight="1" x14ac:dyDescent="0.25">
      <c r="A27" s="204"/>
      <c r="B27" s="402" t="str">
        <f>CONCATENATE("as part of the total under row ", ROW(B26), ", the exposure in domestic currency")</f>
        <v>as part of the total under row 26, the exposure in domestic currency</v>
      </c>
      <c r="C27" s="558" t="s">
        <v>293</v>
      </c>
      <c r="D27" s="433"/>
      <c r="E27" s="35"/>
      <c r="F27" s="48"/>
      <c r="G27" s="433"/>
      <c r="H27" s="35"/>
      <c r="I27" s="434"/>
      <c r="J27" s="433"/>
      <c r="K27" s="48"/>
      <c r="L27" s="434"/>
      <c r="M27" s="433"/>
      <c r="N27" s="48"/>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393"/>
    </row>
    <row r="28" spans="1:38" ht="15" customHeight="1" x14ac:dyDescent="0.25">
      <c r="A28" s="204"/>
      <c r="B28" s="404" t="str">
        <f>CONCATENATE("as part of the total under row ", ROW(B27), ", the jurisdiction of the legal entity (owner) is different from that of the group")</f>
        <v>as part of the total under row 27, the jurisdiction of the legal entity (owner) is different from that of the group</v>
      </c>
      <c r="C28" s="558" t="s">
        <v>145</v>
      </c>
      <c r="D28" s="433"/>
      <c r="E28" s="35"/>
      <c r="F28" s="48"/>
      <c r="G28" s="433"/>
      <c r="H28" s="35"/>
      <c r="I28" s="434"/>
      <c r="J28" s="433"/>
      <c r="K28" s="48"/>
      <c r="L28" s="434"/>
      <c r="M28" s="433"/>
      <c r="N28" s="48"/>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393"/>
    </row>
    <row r="29" spans="1:38" ht="15" customHeight="1" x14ac:dyDescent="0.25">
      <c r="A29" s="204"/>
      <c r="B29" s="401" t="str">
        <f>CONCATENATE("as part of the total under row ", ROW(B25), ", the group has an exposure to the domestic issuer of the same juristiction as the group")</f>
        <v>as part of the total under row 25, the group has an exposure to the domestic issuer of the same juristiction as the group</v>
      </c>
      <c r="C29" s="558" t="s">
        <v>294</v>
      </c>
      <c r="D29" s="433"/>
      <c r="E29" s="35"/>
      <c r="F29" s="48"/>
      <c r="G29" s="433"/>
      <c r="H29" s="35"/>
      <c r="I29" s="434"/>
      <c r="J29" s="433"/>
      <c r="K29" s="48"/>
      <c r="L29" s="434"/>
      <c r="M29" s="433"/>
      <c r="N29" s="48"/>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393"/>
    </row>
    <row r="30" spans="1:38" ht="15" customHeight="1" x14ac:dyDescent="0.25">
      <c r="A30" s="204"/>
      <c r="B30" s="401" t="str">
        <f>CONCATENATE("as part of the total under row ", ROW(B25), ", exposures risk-weighted like sovereigns based on paragraph 58")</f>
        <v>as part of the total under row 25, exposures risk-weighted like sovereigns based on paragraph 58</v>
      </c>
      <c r="C30" s="558" t="s">
        <v>291</v>
      </c>
      <c r="D30" s="433"/>
      <c r="E30" s="35"/>
      <c r="F30" s="48"/>
      <c r="G30" s="433"/>
      <c r="H30" s="35"/>
      <c r="I30" s="434"/>
      <c r="J30" s="433"/>
      <c r="K30" s="48"/>
      <c r="L30" s="434"/>
      <c r="M30" s="433"/>
      <c r="N30" s="48"/>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393"/>
    </row>
    <row r="31" spans="1:38" ht="30" customHeight="1" x14ac:dyDescent="0.25">
      <c r="A31" s="204"/>
      <c r="B31" s="527" t="str">
        <f>CONCATENATE("as part of the total under row ", ROW(B25), ", exposures risk-weighted as denominated and funded in domestic currency based on paragraph 54 (or for the trading book paragraph 711)")</f>
        <v>as part of the total under row 25, exposures risk-weighted as denominated and funded in domestic currency based on paragraph 54 (or for the trading book paragraph 711)</v>
      </c>
      <c r="C31" s="558" t="s">
        <v>291</v>
      </c>
      <c r="D31" s="433"/>
      <c r="E31" s="35"/>
      <c r="F31" s="48"/>
      <c r="G31" s="658"/>
      <c r="H31" s="659"/>
      <c r="I31" s="660"/>
      <c r="J31" s="661"/>
      <c r="K31" s="659"/>
      <c r="L31" s="659"/>
      <c r="M31" s="433"/>
      <c r="N31" s="48"/>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393"/>
    </row>
    <row r="32" spans="1:38" ht="15" customHeight="1" x14ac:dyDescent="0.25">
      <c r="A32" s="204"/>
      <c r="B32" s="400" t="s">
        <v>300</v>
      </c>
      <c r="C32" s="558" t="s">
        <v>291</v>
      </c>
      <c r="D32" s="433"/>
      <c r="E32" s="35"/>
      <c r="F32" s="48"/>
      <c r="G32" s="433"/>
      <c r="H32" s="35"/>
      <c r="I32" s="434"/>
      <c r="J32" s="47"/>
      <c r="K32" s="48"/>
      <c r="L32" s="434"/>
      <c r="M32" s="433"/>
      <c r="N32" s="48"/>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393"/>
    </row>
    <row r="33" spans="1:38" ht="15" customHeight="1" x14ac:dyDescent="0.25">
      <c r="A33" s="204"/>
      <c r="B33" s="401" t="str">
        <f>CONCATENATE("as part of the total under row ", ROW(B32), ", the legal entity (owner) has an exposure to a domestic issuer")</f>
        <v>as part of the total under row 32, the legal entity (owner) has an exposure to a domestic issuer</v>
      </c>
      <c r="C33" s="558" t="s">
        <v>292</v>
      </c>
      <c r="D33" s="433"/>
      <c r="E33" s="35"/>
      <c r="F33" s="48"/>
      <c r="G33" s="433"/>
      <c r="H33" s="35"/>
      <c r="I33" s="434"/>
      <c r="J33" s="47"/>
      <c r="K33" s="48"/>
      <c r="L33" s="434"/>
      <c r="M33" s="433"/>
      <c r="N33" s="48"/>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393"/>
    </row>
    <row r="34" spans="1:38" ht="15" customHeight="1" x14ac:dyDescent="0.25">
      <c r="A34" s="204"/>
      <c r="B34" s="402" t="str">
        <f>CONCATENATE("as part of the total under row ", ROW(B33), ", the exposure in domestic currency")</f>
        <v>as part of the total under row 33, the exposure in domestic currency</v>
      </c>
      <c r="C34" s="558" t="s">
        <v>293</v>
      </c>
      <c r="D34" s="433"/>
      <c r="E34" s="35"/>
      <c r="F34" s="48"/>
      <c r="G34" s="433"/>
      <c r="H34" s="35"/>
      <c r="I34" s="434"/>
      <c r="J34" s="47"/>
      <c r="K34" s="48"/>
      <c r="L34" s="434"/>
      <c r="M34" s="433"/>
      <c r="N34" s="48"/>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393"/>
    </row>
    <row r="35" spans="1:38" ht="15" customHeight="1" x14ac:dyDescent="0.25">
      <c r="A35" s="204"/>
      <c r="B35" s="404" t="str">
        <f>CONCATENATE("as part of the total under row ", ROW(B34), ", the jurisdiction of the legal entity (owner) is different from that of the group")</f>
        <v>as part of the total under row 34, the jurisdiction of the legal entity (owner) is different from that of the group</v>
      </c>
      <c r="C35" s="558" t="s">
        <v>145</v>
      </c>
      <c r="D35" s="433"/>
      <c r="E35" s="35"/>
      <c r="F35" s="48"/>
      <c r="G35" s="433"/>
      <c r="H35" s="35"/>
      <c r="I35" s="434"/>
      <c r="J35" s="47"/>
      <c r="K35" s="48"/>
      <c r="L35" s="434"/>
      <c r="M35" s="433"/>
      <c r="N35" s="48"/>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393"/>
    </row>
    <row r="36" spans="1:38" ht="15" customHeight="1" x14ac:dyDescent="0.25">
      <c r="A36" s="204"/>
      <c r="B36" s="401" t="str">
        <f>CONCATENATE("as part of the total under row ", ROW(B32), ", the group has an exposure to the domestic issuer of the same juristiction as the group")</f>
        <v>as part of the total under row 32, the group has an exposure to the domestic issuer of the same juristiction as the group</v>
      </c>
      <c r="C36" s="558" t="s">
        <v>294</v>
      </c>
      <c r="D36" s="433"/>
      <c r="E36" s="35"/>
      <c r="F36" s="48"/>
      <c r="G36" s="433"/>
      <c r="H36" s="35"/>
      <c r="I36" s="434"/>
      <c r="J36" s="47"/>
      <c r="K36" s="48"/>
      <c r="L36" s="434"/>
      <c r="M36" s="433"/>
      <c r="N36" s="48"/>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393"/>
    </row>
    <row r="37" spans="1:38" ht="15" customHeight="1" x14ac:dyDescent="0.25">
      <c r="A37" s="204"/>
      <c r="B37" s="401" t="str">
        <f>CONCATENATE("as part of the total under row ", ROW(B32), ", exposures risk-weighted like sovereigns based on paragraph 58")</f>
        <v>as part of the total under row 32, exposures risk-weighted like sovereigns based on paragraph 58</v>
      </c>
      <c r="C37" s="558" t="s">
        <v>291</v>
      </c>
      <c r="D37" s="433"/>
      <c r="E37" s="35"/>
      <c r="F37" s="48"/>
      <c r="G37" s="433"/>
      <c r="H37" s="35"/>
      <c r="I37" s="434"/>
      <c r="J37" s="47"/>
      <c r="K37" s="48"/>
      <c r="L37" s="434"/>
      <c r="M37" s="433"/>
      <c r="N37" s="48"/>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393"/>
    </row>
    <row r="38" spans="1:38" ht="30" customHeight="1" x14ac:dyDescent="0.25">
      <c r="A38" s="204"/>
      <c r="B38" s="527" t="str">
        <f>CONCATENATE("as part of the total under row ", ROW(B32), ", exposures risk-weighted as denominated and funded in domestic currency based on paragraph 54 (or for the trading book paragraph 711)")</f>
        <v>as part of the total under row 32, exposures risk-weighted as denominated and funded in domestic currency based on paragraph 54 (or for the trading book paragraph 711)</v>
      </c>
      <c r="C38" s="558" t="s">
        <v>291</v>
      </c>
      <c r="D38" s="433"/>
      <c r="E38" s="35"/>
      <c r="F38" s="48"/>
      <c r="G38" s="658"/>
      <c r="H38" s="659"/>
      <c r="I38" s="660"/>
      <c r="J38" s="661"/>
      <c r="K38" s="659"/>
      <c r="L38" s="659"/>
      <c r="M38" s="433"/>
      <c r="N38" s="48"/>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393"/>
    </row>
    <row r="39" spans="1:38" ht="15" customHeight="1" x14ac:dyDescent="0.25">
      <c r="A39" s="204"/>
      <c r="B39" s="400" t="s">
        <v>301</v>
      </c>
      <c r="C39" s="558" t="s">
        <v>291</v>
      </c>
      <c r="D39" s="433"/>
      <c r="E39" s="35"/>
      <c r="F39" s="48"/>
      <c r="G39" s="433"/>
      <c r="H39" s="35"/>
      <c r="I39" s="434"/>
      <c r="J39" s="433"/>
      <c r="K39" s="48"/>
      <c r="L39" s="434"/>
      <c r="M39" s="433"/>
      <c r="N39" s="48"/>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393"/>
    </row>
    <row r="40" spans="1:38" ht="15" customHeight="1" x14ac:dyDescent="0.25">
      <c r="A40" s="204"/>
      <c r="B40" s="401" t="str">
        <f>CONCATENATE("as part of the total under row ", ROW(B39), ", the legal entity (owner) has an exposure to a domestic issuer")</f>
        <v>as part of the total under row 39, the legal entity (owner) has an exposure to a domestic issuer</v>
      </c>
      <c r="C40" s="558" t="s">
        <v>292</v>
      </c>
      <c r="D40" s="433"/>
      <c r="E40" s="35"/>
      <c r="F40" s="48"/>
      <c r="G40" s="433"/>
      <c r="H40" s="35"/>
      <c r="I40" s="434"/>
      <c r="J40" s="433"/>
      <c r="K40" s="48"/>
      <c r="L40" s="434"/>
      <c r="M40" s="433"/>
      <c r="N40" s="48"/>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393"/>
    </row>
    <row r="41" spans="1:38" ht="15" customHeight="1" x14ac:dyDescent="0.25">
      <c r="A41" s="204"/>
      <c r="B41" s="402" t="str">
        <f>CONCATENATE("as part of the total under row ", ROW(B40), ", the exposure in domestic currency")</f>
        <v>as part of the total under row 40, the exposure in domestic currency</v>
      </c>
      <c r="C41" s="558" t="s">
        <v>293</v>
      </c>
      <c r="D41" s="433"/>
      <c r="E41" s="35"/>
      <c r="F41" s="48"/>
      <c r="G41" s="433"/>
      <c r="H41" s="35"/>
      <c r="I41" s="434"/>
      <c r="J41" s="433"/>
      <c r="K41" s="48"/>
      <c r="L41" s="434"/>
      <c r="M41" s="433"/>
      <c r="N41" s="48"/>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393"/>
    </row>
    <row r="42" spans="1:38" ht="15" customHeight="1" x14ac:dyDescent="0.25">
      <c r="A42" s="204"/>
      <c r="B42" s="404" t="str">
        <f>CONCATENATE("as part of the total under row ", ROW(B41), ", the jurisdiction of the legal entity (owner) is different from that of the group")</f>
        <v>as part of the total under row 41, the jurisdiction of the legal entity (owner) is different from that of the group</v>
      </c>
      <c r="C42" s="558" t="s">
        <v>145</v>
      </c>
      <c r="D42" s="433"/>
      <c r="E42" s="35"/>
      <c r="F42" s="48"/>
      <c r="G42" s="433"/>
      <c r="H42" s="35"/>
      <c r="I42" s="434"/>
      <c r="J42" s="433"/>
      <c r="K42" s="48"/>
      <c r="L42" s="434"/>
      <c r="M42" s="433"/>
      <c r="N42" s="48"/>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393"/>
    </row>
    <row r="43" spans="1:38" ht="15" customHeight="1" x14ac:dyDescent="0.25">
      <c r="A43" s="204"/>
      <c r="B43" s="401" t="str">
        <f>CONCATENATE("as part of the total under row ", ROW(B39), ", the group has an exposure to the domestic issuer of the same juristiction as the group")</f>
        <v>as part of the total under row 39, the group has an exposure to the domestic issuer of the same juristiction as the group</v>
      </c>
      <c r="C43" s="558" t="s">
        <v>294</v>
      </c>
      <c r="D43" s="433"/>
      <c r="E43" s="35"/>
      <c r="F43" s="48"/>
      <c r="G43" s="433"/>
      <c r="H43" s="35"/>
      <c r="I43" s="434"/>
      <c r="J43" s="433"/>
      <c r="K43" s="48"/>
      <c r="L43" s="434"/>
      <c r="M43" s="433"/>
      <c r="N43" s="48"/>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393"/>
    </row>
    <row r="44" spans="1:38" ht="15" customHeight="1" x14ac:dyDescent="0.25">
      <c r="A44" s="204"/>
      <c r="B44" s="401" t="str">
        <f>CONCATENATE("as part of the total under row ", ROW(B39), ", exposures risk-weighted like sovereigns based on paragraph 58")</f>
        <v>as part of the total under row 39, exposures risk-weighted like sovereigns based on paragraph 58</v>
      </c>
      <c r="C44" s="558" t="s">
        <v>291</v>
      </c>
      <c r="D44" s="510"/>
      <c r="E44" s="40"/>
      <c r="F44" s="57"/>
      <c r="G44" s="510"/>
      <c r="H44" s="40"/>
      <c r="I44" s="511"/>
      <c r="J44" s="510"/>
      <c r="K44" s="57"/>
      <c r="L44" s="511"/>
      <c r="M44" s="510"/>
      <c r="N44" s="57"/>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393"/>
    </row>
    <row r="45" spans="1:38" ht="30" customHeight="1" x14ac:dyDescent="0.25">
      <c r="A45" s="204"/>
      <c r="B45" s="528" t="str">
        <f>CONCATENATE("as part of the total under row ", ROW(B39), ", exposures risk-weighted as denominated and funded in domestic currency based on paragraph 54 (or for the trading book paragraph 711)")</f>
        <v>as part of the total under row 39, exposures risk-weighted as denominated and funded in domestic currency based on paragraph 54 (or for the trading book paragraph 711)</v>
      </c>
      <c r="C45" s="559" t="s">
        <v>291</v>
      </c>
      <c r="D45" s="501"/>
      <c r="E45" s="31"/>
      <c r="F45" s="133"/>
      <c r="G45" s="659"/>
      <c r="H45" s="659"/>
      <c r="I45" s="659"/>
      <c r="J45" s="659"/>
      <c r="K45" s="659"/>
      <c r="L45" s="659"/>
      <c r="M45" s="501"/>
      <c r="N45" s="133"/>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393"/>
    </row>
    <row r="46" spans="1:38" ht="15" customHeight="1" x14ac:dyDescent="0.25">
      <c r="A46" s="204"/>
      <c r="B46" s="512" t="s">
        <v>302</v>
      </c>
      <c r="C46" s="560" t="s">
        <v>303</v>
      </c>
      <c r="D46" s="548">
        <f t="shared" ref="D46:N46" si="4">D7+D14+D21+D22</f>
        <v>0</v>
      </c>
      <c r="E46" s="550">
        <f t="shared" si="4"/>
        <v>0</v>
      </c>
      <c r="F46" s="551">
        <f t="shared" si="4"/>
        <v>0</v>
      </c>
      <c r="G46" s="548">
        <f t="shared" si="4"/>
        <v>0</v>
      </c>
      <c r="H46" s="550">
        <f t="shared" si="4"/>
        <v>0</v>
      </c>
      <c r="I46" s="551">
        <f t="shared" si="4"/>
        <v>0</v>
      </c>
      <c r="J46" s="548">
        <f t="shared" si="4"/>
        <v>0</v>
      </c>
      <c r="K46" s="550">
        <f t="shared" si="4"/>
        <v>0</v>
      </c>
      <c r="L46" s="550">
        <f t="shared" si="4"/>
        <v>0</v>
      </c>
      <c r="M46" s="548">
        <f t="shared" si="4"/>
        <v>0</v>
      </c>
      <c r="N46" s="549">
        <f t="shared" si="4"/>
        <v>0</v>
      </c>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393"/>
    </row>
    <row r="47" spans="1:38" ht="30" customHeight="1" x14ac:dyDescent="0.25">
      <c r="A47" s="204"/>
      <c r="B47" s="538"/>
      <c r="C47" s="539"/>
      <c r="D47" s="2347" t="str">
        <f>IFERROR(IF((E46+H46)/#REF!&gt;1.05,"The sum of categories 1. to 4. of direct exposure under SA and IRB prior to CCF/CRM in the banking book is greater than 105% of the reported exposures in the Leverage Ratio worksheet, please confirm and provide comment"," "), "")</f>
        <v/>
      </c>
      <c r="E47" s="2348"/>
      <c r="F47" s="2348"/>
      <c r="G47" s="2348"/>
      <c r="H47" s="2348"/>
      <c r="I47" s="2349"/>
      <c r="J47" s="540"/>
      <c r="K47" s="542"/>
      <c r="L47" s="541"/>
      <c r="M47" s="540"/>
      <c r="N47" s="542"/>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393"/>
    </row>
    <row r="48" spans="1:38" ht="15" customHeight="1" x14ac:dyDescent="0.25">
      <c r="A48" s="204"/>
      <c r="B48" s="502" t="s">
        <v>304</v>
      </c>
      <c r="C48" s="559" t="s">
        <v>305</v>
      </c>
      <c r="D48" s="503"/>
      <c r="E48" s="25"/>
      <c r="F48" s="134"/>
      <c r="G48" s="503"/>
      <c r="H48" s="25"/>
      <c r="I48" s="504"/>
      <c r="J48" s="503"/>
      <c r="K48" s="134"/>
      <c r="L48" s="504"/>
      <c r="M48" s="503"/>
      <c r="N48" s="134"/>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393"/>
    </row>
    <row r="49" spans="1:38" ht="15" customHeight="1" x14ac:dyDescent="0.25">
      <c r="A49" s="204"/>
      <c r="B49" s="509" t="s">
        <v>411</v>
      </c>
      <c r="C49" s="656"/>
      <c r="D49" s="631" t="str">
        <f>IF(MAX(D54-D53,D53-D52,D52-D51,D55-D51,D56-D51,D60-D59,D59-D58,D58-D57,D61-D57,D62-D57,D66-D65,D65-D64,D64-D63,D67-D63,D68-D63)&gt;0,"No","Yes")</f>
        <v>Yes</v>
      </c>
      <c r="E49" s="649" t="str">
        <f t="shared" ref="E49:L49" si="5">IF(MAX(E54-E53,E53-E52,E52-E51,E55-E51,E56-E51,E60-E59,E59-E58,E58-E57,E61-E57,E62-E57,E66-E65,E65-E64,E64-E63,E67-E63,E68-E63)&gt;0,"No","Yes")</f>
        <v>Yes</v>
      </c>
      <c r="F49" s="649" t="str">
        <f t="shared" si="5"/>
        <v>Yes</v>
      </c>
      <c r="G49" s="653" t="str">
        <f t="shared" si="5"/>
        <v>Yes</v>
      </c>
      <c r="H49" s="654" t="str">
        <f t="shared" si="5"/>
        <v>Yes</v>
      </c>
      <c r="I49" s="655" t="str">
        <f t="shared" si="5"/>
        <v>Yes</v>
      </c>
      <c r="J49" s="650" t="str">
        <f t="shared" si="5"/>
        <v>Yes</v>
      </c>
      <c r="K49" s="649" t="str">
        <f t="shared" si="5"/>
        <v>Yes</v>
      </c>
      <c r="L49" s="651" t="str">
        <f t="shared" si="5"/>
        <v>Yes</v>
      </c>
      <c r="M49" s="652"/>
      <c r="N49" s="20"/>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393"/>
    </row>
    <row r="50" spans="1:38" ht="30" customHeight="1" x14ac:dyDescent="0.25">
      <c r="A50" s="204"/>
      <c r="B50" s="529" t="str">
        <f>CONCATENATE("Check: sum of rows ", ROW(B51), ", ", ROW(B57), " and ", ROW(B63), " should be equal to overall exposures to commercial undertakings related to the public sector in row ", ROW(B48))</f>
        <v>Check: sum of rows 51, 57 and 63 should be equal to overall exposures to commercial undertakings related to the public sector in row 48</v>
      </c>
      <c r="C50" s="656"/>
      <c r="D50" s="546" t="str">
        <f>IF(D51+D57+D63 =D48,"Yes","No")</f>
        <v>Yes</v>
      </c>
      <c r="E50" s="259" t="str">
        <f t="shared" ref="E50:L50" si="6">IF(E51+E57+E63 =E48,"Yes","No")</f>
        <v>Yes</v>
      </c>
      <c r="F50" s="259" t="str">
        <f t="shared" si="6"/>
        <v>Yes</v>
      </c>
      <c r="G50" s="546" t="str">
        <f t="shared" si="6"/>
        <v>Yes</v>
      </c>
      <c r="H50" s="259" t="str">
        <f t="shared" si="6"/>
        <v>Yes</v>
      </c>
      <c r="I50" s="547" t="str">
        <f t="shared" si="6"/>
        <v>Yes</v>
      </c>
      <c r="J50" s="546" t="str">
        <f t="shared" si="6"/>
        <v>Yes</v>
      </c>
      <c r="K50" s="259" t="str">
        <f t="shared" si="6"/>
        <v>Yes</v>
      </c>
      <c r="L50" s="547" t="str">
        <f t="shared" si="6"/>
        <v>Yes</v>
      </c>
      <c r="M50" s="261" t="str">
        <f>IF(M51+M57+M63 =M48,"Yes","No")</f>
        <v>Yes</v>
      </c>
      <c r="N50" s="20"/>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393"/>
    </row>
    <row r="51" spans="1:38" ht="15" customHeight="1" x14ac:dyDescent="0.25">
      <c r="A51" s="204"/>
      <c r="B51" s="400" t="s">
        <v>249</v>
      </c>
      <c r="C51" s="558" t="s">
        <v>291</v>
      </c>
      <c r="D51" s="433"/>
      <c r="E51" s="35"/>
      <c r="F51" s="48"/>
      <c r="G51" s="433"/>
      <c r="H51" s="35"/>
      <c r="I51" s="434"/>
      <c r="J51" s="433"/>
      <c r="K51" s="48"/>
      <c r="L51" s="434"/>
      <c r="M51" s="433"/>
      <c r="N51" s="48"/>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393"/>
    </row>
    <row r="52" spans="1:38" ht="15" customHeight="1" x14ac:dyDescent="0.25">
      <c r="A52" s="204"/>
      <c r="B52" s="401" t="str">
        <f>CONCATENATE("as part of the total under row ", ROW(B51), ", the legal entity (owner) has an exposure to a domestic issuer")</f>
        <v>as part of the total under row 51, the legal entity (owner) has an exposure to a domestic issuer</v>
      </c>
      <c r="C52" s="558" t="s">
        <v>292</v>
      </c>
      <c r="D52" s="433"/>
      <c r="E52" s="35"/>
      <c r="F52" s="48"/>
      <c r="G52" s="433"/>
      <c r="H52" s="35"/>
      <c r="I52" s="434"/>
      <c r="J52" s="433"/>
      <c r="K52" s="48"/>
      <c r="L52" s="434"/>
      <c r="M52" s="433"/>
      <c r="N52" s="48"/>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393"/>
    </row>
    <row r="53" spans="1:38" ht="15" customHeight="1" x14ac:dyDescent="0.25">
      <c r="A53" s="204"/>
      <c r="B53" s="402" t="str">
        <f>CONCATENATE("as part of the total under row ", ROW(B52), ", the exposure in domestic currency")</f>
        <v>as part of the total under row 52, the exposure in domestic currency</v>
      </c>
      <c r="C53" s="558" t="s">
        <v>293</v>
      </c>
      <c r="D53" s="433"/>
      <c r="E53" s="35"/>
      <c r="F53" s="48"/>
      <c r="G53" s="433"/>
      <c r="H53" s="35"/>
      <c r="I53" s="434"/>
      <c r="J53" s="433"/>
      <c r="K53" s="48"/>
      <c r="L53" s="434"/>
      <c r="M53" s="433"/>
      <c r="N53" s="48"/>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393"/>
    </row>
    <row r="54" spans="1:38" ht="15" customHeight="1" x14ac:dyDescent="0.25">
      <c r="A54" s="204"/>
      <c r="B54" s="404" t="str">
        <f>CONCATENATE("as part of the total under row ", ROW(B53), ", the jurisdiction of the legal entity (owner) is different from that of the group")</f>
        <v>as part of the total under row 53, the jurisdiction of the legal entity (owner) is different from that of the group</v>
      </c>
      <c r="C54" s="558" t="s">
        <v>145</v>
      </c>
      <c r="D54" s="433"/>
      <c r="E54" s="35"/>
      <c r="F54" s="48"/>
      <c r="G54" s="433"/>
      <c r="H54" s="35"/>
      <c r="I54" s="434"/>
      <c r="J54" s="433"/>
      <c r="K54" s="48"/>
      <c r="L54" s="434"/>
      <c r="M54" s="433"/>
      <c r="N54" s="48"/>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393"/>
    </row>
    <row r="55" spans="1:38" ht="15" customHeight="1" x14ac:dyDescent="0.25">
      <c r="A55" s="204"/>
      <c r="B55" s="401" t="str">
        <f>CONCATENATE("as part of the total under row ", ROW(B51), ", the group has an exposure to the domestic issuer of the same juristiction as the group")</f>
        <v>as part of the total under row 51, the group has an exposure to the domestic issuer of the same juristiction as the group</v>
      </c>
      <c r="C55" s="558" t="s">
        <v>294</v>
      </c>
      <c r="D55" s="433"/>
      <c r="E55" s="35"/>
      <c r="F55" s="48"/>
      <c r="G55" s="433"/>
      <c r="H55" s="35"/>
      <c r="I55" s="434"/>
      <c r="J55" s="47"/>
      <c r="K55" s="48"/>
      <c r="L55" s="434"/>
      <c r="M55" s="433"/>
      <c r="N55" s="48"/>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496"/>
      <c r="AL55" s="393"/>
    </row>
    <row r="56" spans="1:38" ht="30" customHeight="1" x14ac:dyDescent="0.25">
      <c r="A56" s="204"/>
      <c r="B56" s="527" t="str">
        <f>CONCATENATE("as part of the total under row ", ROW(B51), ", exposures risk-weighted as denominated and funded in domestic currency based on paragraph 54 (or for the trading book paragraph 711)")</f>
        <v>as part of the total under row 51, exposures risk-weighted as denominated and funded in domestic currency based on paragraph 54 (or for the trading book paragraph 711)</v>
      </c>
      <c r="C56" s="558" t="s">
        <v>291</v>
      </c>
      <c r="D56" s="433"/>
      <c r="E56" s="35"/>
      <c r="F56" s="48"/>
      <c r="G56" s="645"/>
      <c r="H56" s="28"/>
      <c r="I56" s="646"/>
      <c r="J56" s="644"/>
      <c r="K56" s="28"/>
      <c r="L56" s="28"/>
      <c r="M56" s="433"/>
      <c r="N56" s="48"/>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393"/>
    </row>
    <row r="57" spans="1:38" ht="15" customHeight="1" x14ac:dyDescent="0.25">
      <c r="A57" s="204"/>
      <c r="B57" s="417" t="s">
        <v>254</v>
      </c>
      <c r="C57" s="558" t="s">
        <v>291</v>
      </c>
      <c r="D57" s="433"/>
      <c r="E57" s="35"/>
      <c r="F57" s="48"/>
      <c r="G57" s="433"/>
      <c r="H57" s="35"/>
      <c r="I57" s="434"/>
      <c r="J57" s="47"/>
      <c r="K57" s="48"/>
      <c r="L57" s="434"/>
      <c r="M57" s="433"/>
      <c r="N57" s="48"/>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393"/>
    </row>
    <row r="58" spans="1:38" ht="15" customHeight="1" x14ac:dyDescent="0.25">
      <c r="A58" s="204"/>
      <c r="B58" s="401" t="str">
        <f>CONCATENATE("as part of the total under row ", ROW(B57), ", the legal entity (owner) has an exposure to a domestic issuer")</f>
        <v>as part of the total under row 57, the legal entity (owner) has an exposure to a domestic issuer</v>
      </c>
      <c r="C58" s="558" t="s">
        <v>292</v>
      </c>
      <c r="D58" s="433"/>
      <c r="E58" s="35"/>
      <c r="F58" s="48"/>
      <c r="G58" s="433"/>
      <c r="H58" s="35"/>
      <c r="I58" s="434"/>
      <c r="J58" s="47"/>
      <c r="K58" s="48"/>
      <c r="L58" s="434"/>
      <c r="M58" s="433"/>
      <c r="N58" s="48"/>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393"/>
    </row>
    <row r="59" spans="1:38" ht="15" customHeight="1" x14ac:dyDescent="0.25">
      <c r="A59" s="204"/>
      <c r="B59" s="402" t="str">
        <f>CONCATENATE("as part of the total under row ", ROW(B58), ", the exposure in domestic currency")</f>
        <v>as part of the total under row 58, the exposure in domestic currency</v>
      </c>
      <c r="C59" s="558" t="s">
        <v>293</v>
      </c>
      <c r="D59" s="433"/>
      <c r="E59" s="35"/>
      <c r="F59" s="48"/>
      <c r="G59" s="433"/>
      <c r="H59" s="35"/>
      <c r="I59" s="434"/>
      <c r="J59" s="47"/>
      <c r="K59" s="48"/>
      <c r="L59" s="434"/>
      <c r="M59" s="433"/>
      <c r="N59" s="48"/>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393"/>
    </row>
    <row r="60" spans="1:38" ht="15" customHeight="1" x14ac:dyDescent="0.25">
      <c r="A60" s="204"/>
      <c r="B60" s="404" t="str">
        <f>CONCATENATE("as part of the total under row ", ROW(B59), ", the jurisdiction of the legal entity (owner) is different from that of the group")</f>
        <v>as part of the total under row 59, the jurisdiction of the legal entity (owner) is different from that of the group</v>
      </c>
      <c r="C60" s="558" t="s">
        <v>145</v>
      </c>
      <c r="D60" s="433"/>
      <c r="E60" s="35"/>
      <c r="F60" s="48"/>
      <c r="G60" s="433"/>
      <c r="H60" s="35"/>
      <c r="I60" s="434"/>
      <c r="J60" s="47"/>
      <c r="K60" s="48"/>
      <c r="L60" s="434"/>
      <c r="M60" s="433"/>
      <c r="N60" s="48"/>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393"/>
    </row>
    <row r="61" spans="1:38" ht="15" customHeight="1" x14ac:dyDescent="0.25">
      <c r="A61" s="204"/>
      <c r="B61" s="401" t="str">
        <f>CONCATENATE("as part of the total under row ", ROW(B57), ", the group has an exposure to the domestic issuer of the same juristiction as the group")</f>
        <v>as part of the total under row 57, the group has an exposure to the domestic issuer of the same juristiction as the group</v>
      </c>
      <c r="C61" s="558" t="s">
        <v>294</v>
      </c>
      <c r="D61" s="433"/>
      <c r="E61" s="35"/>
      <c r="F61" s="48"/>
      <c r="G61" s="433"/>
      <c r="H61" s="35"/>
      <c r="I61" s="434"/>
      <c r="J61" s="47"/>
      <c r="K61" s="48"/>
      <c r="L61" s="434"/>
      <c r="M61" s="433"/>
      <c r="N61" s="48"/>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393"/>
    </row>
    <row r="62" spans="1:38" ht="30" customHeight="1" x14ac:dyDescent="0.25">
      <c r="A62" s="204"/>
      <c r="B62" s="527" t="str">
        <f>CONCATENATE("as part of the total under row ", ROW(B57), ", exposures risk-weighted as denominated and funded in domestic currency based on paragraph 54 (or for the trading book paragraph 711)")</f>
        <v>as part of the total under row 57, exposures risk-weighted as denominated and funded in domestic currency based on paragraph 54 (or for the trading book paragraph 711)</v>
      </c>
      <c r="C62" s="558" t="s">
        <v>291</v>
      </c>
      <c r="D62" s="433"/>
      <c r="E62" s="35"/>
      <c r="F62" s="48"/>
      <c r="G62" s="645"/>
      <c r="H62" s="28"/>
      <c r="I62" s="646"/>
      <c r="J62" s="644"/>
      <c r="K62" s="28"/>
      <c r="L62" s="28"/>
      <c r="M62" s="433"/>
      <c r="N62" s="48"/>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393"/>
    </row>
    <row r="63" spans="1:38" ht="15" customHeight="1" x14ac:dyDescent="0.25">
      <c r="A63" s="204"/>
      <c r="B63" s="417" t="s">
        <v>255</v>
      </c>
      <c r="C63" s="558" t="s">
        <v>291</v>
      </c>
      <c r="D63" s="433"/>
      <c r="E63" s="35"/>
      <c r="F63" s="48"/>
      <c r="G63" s="433"/>
      <c r="H63" s="35"/>
      <c r="I63" s="434"/>
      <c r="J63" s="47"/>
      <c r="K63" s="48"/>
      <c r="L63" s="434"/>
      <c r="M63" s="433"/>
      <c r="N63" s="48"/>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L63" s="393"/>
    </row>
    <row r="64" spans="1:38" ht="15" customHeight="1" x14ac:dyDescent="0.25">
      <c r="A64" s="204"/>
      <c r="B64" s="401" t="str">
        <f>CONCATENATE("as part of the total under row ", ROW(B63), ", the legal entity (owner) has an exposure to a domestic issuer")</f>
        <v>as part of the total under row 63, the legal entity (owner) has an exposure to a domestic issuer</v>
      </c>
      <c r="C64" s="558" t="s">
        <v>292</v>
      </c>
      <c r="D64" s="433"/>
      <c r="E64" s="35"/>
      <c r="F64" s="48"/>
      <c r="G64" s="433"/>
      <c r="H64" s="35"/>
      <c r="I64" s="434"/>
      <c r="J64" s="47"/>
      <c r="K64" s="48"/>
      <c r="L64" s="434"/>
      <c r="M64" s="433"/>
      <c r="N64" s="48"/>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393"/>
    </row>
    <row r="65" spans="1:38" ht="15" customHeight="1" x14ac:dyDescent="0.25">
      <c r="A65" s="204"/>
      <c r="B65" s="402" t="str">
        <f>CONCATENATE("as part of the total under row ", ROW(B64), ", the exposure in domestic currency")</f>
        <v>as part of the total under row 64, the exposure in domestic currency</v>
      </c>
      <c r="C65" s="558" t="s">
        <v>293</v>
      </c>
      <c r="D65" s="433"/>
      <c r="E65" s="35"/>
      <c r="F65" s="48"/>
      <c r="G65" s="433"/>
      <c r="H65" s="35"/>
      <c r="I65" s="434"/>
      <c r="J65" s="47"/>
      <c r="K65" s="48"/>
      <c r="L65" s="434"/>
      <c r="M65" s="433"/>
      <c r="N65" s="48"/>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393"/>
    </row>
    <row r="66" spans="1:38" ht="15" customHeight="1" x14ac:dyDescent="0.25">
      <c r="A66" s="204"/>
      <c r="B66" s="404" t="str">
        <f>CONCATENATE("as part of the total under row ", ROW(B65), ", the jurisdiction of the legal entity (owner) is different from that of the group")</f>
        <v>as part of the total under row 65, the jurisdiction of the legal entity (owner) is different from that of the group</v>
      </c>
      <c r="C66" s="558" t="s">
        <v>145</v>
      </c>
      <c r="D66" s="433"/>
      <c r="E66" s="35"/>
      <c r="F66" s="48"/>
      <c r="G66" s="433"/>
      <c r="H66" s="35"/>
      <c r="I66" s="434"/>
      <c r="J66" s="47"/>
      <c r="K66" s="48"/>
      <c r="L66" s="434"/>
      <c r="M66" s="433"/>
      <c r="N66" s="48"/>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393"/>
    </row>
    <row r="67" spans="1:38" ht="15" customHeight="1" x14ac:dyDescent="0.25">
      <c r="A67" s="204"/>
      <c r="B67" s="401" t="str">
        <f>CONCATENATE("as part of the total under row ", ROW(B63), ", the group has an exposure to the domestic issuer of the same juristiction as the group")</f>
        <v>as part of the total under row 63, the group has an exposure to the domestic issuer of the same juristiction as the group</v>
      </c>
      <c r="C67" s="558" t="s">
        <v>294</v>
      </c>
      <c r="D67" s="433"/>
      <c r="E67" s="35"/>
      <c r="F67" s="48"/>
      <c r="G67" s="433"/>
      <c r="H67" s="35"/>
      <c r="I67" s="434"/>
      <c r="J67" s="47"/>
      <c r="K67" s="48"/>
      <c r="L67" s="434"/>
      <c r="M67" s="433"/>
      <c r="N67" s="48"/>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393"/>
    </row>
    <row r="68" spans="1:38" ht="30" customHeight="1" x14ac:dyDescent="0.25">
      <c r="A68" s="204"/>
      <c r="B68" s="528" t="str">
        <f>CONCATENATE("as part of the total under row ", ROW(B63), ", exposures risk-weighted as denominated and funded in domestic currency based on paragraph 54 (or for the trading book paragraph 711)")</f>
        <v>as part of the total under row 63, exposures risk-weighted as denominated and funded in domestic currency based on paragraph 54 (or for the trading book paragraph 711)</v>
      </c>
      <c r="C68" s="559" t="s">
        <v>291</v>
      </c>
      <c r="D68" s="501"/>
      <c r="E68" s="31"/>
      <c r="F68" s="133"/>
      <c r="G68" s="647"/>
      <c r="H68" s="30"/>
      <c r="I68" s="648"/>
      <c r="J68" s="644"/>
      <c r="K68" s="28"/>
      <c r="L68" s="28"/>
      <c r="M68" s="501"/>
      <c r="N68" s="133"/>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393"/>
    </row>
    <row r="69" spans="1:38" ht="15" customHeight="1" x14ac:dyDescent="0.25">
      <c r="A69" s="204"/>
      <c r="B69" s="512" t="s">
        <v>306</v>
      </c>
      <c r="C69" s="560" t="s">
        <v>307</v>
      </c>
      <c r="D69" s="548">
        <f>D46+D48</f>
        <v>0</v>
      </c>
      <c r="E69" s="550">
        <f t="shared" ref="E69:L69" si="7">E46+E48</f>
        <v>0</v>
      </c>
      <c r="F69" s="551">
        <f t="shared" si="7"/>
        <v>0</v>
      </c>
      <c r="G69" s="548">
        <f t="shared" si="7"/>
        <v>0</v>
      </c>
      <c r="H69" s="550">
        <f t="shared" si="7"/>
        <v>0</v>
      </c>
      <c r="I69" s="551">
        <f t="shared" si="7"/>
        <v>0</v>
      </c>
      <c r="J69" s="548">
        <f t="shared" si="7"/>
        <v>0</v>
      </c>
      <c r="K69" s="550">
        <f t="shared" si="7"/>
        <v>0</v>
      </c>
      <c r="L69" s="550">
        <f t="shared" si="7"/>
        <v>0</v>
      </c>
      <c r="M69" s="548">
        <f>M46+M48</f>
        <v>0</v>
      </c>
      <c r="N69" s="549">
        <f>N46+N48</f>
        <v>0</v>
      </c>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393"/>
    </row>
    <row r="70" spans="1:38" ht="30" customHeight="1" x14ac:dyDescent="0.25">
      <c r="A70" s="204"/>
      <c r="B70" s="636"/>
      <c r="C70" s="664"/>
      <c r="D70" s="2350" t="str">
        <f>IFERROR(IF((E69+H69)/#REF!&lt;0.95,"The sum of categories 1. to 5. of direct exposures under SA and IRB prior to CCF/CRM in the Banking Book is less than 0.95% of the reported exposures in the Leverage Ratio sheet, please confirm and provide comment"," "), "")</f>
        <v/>
      </c>
      <c r="E70" s="2351"/>
      <c r="F70" s="2351"/>
      <c r="G70" s="2351"/>
      <c r="H70" s="2351"/>
      <c r="I70" s="2352"/>
      <c r="J70" s="540"/>
      <c r="K70" s="542"/>
      <c r="L70" s="541"/>
      <c r="M70" s="662"/>
      <c r="N70" s="663"/>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393"/>
    </row>
    <row r="71" spans="1:38" ht="15" customHeight="1" x14ac:dyDescent="0.25">
      <c r="A71" s="204"/>
      <c r="B71" s="2353"/>
      <c r="C71" s="2353"/>
      <c r="D71" s="2353"/>
      <c r="E71" s="2353"/>
      <c r="F71" s="2353"/>
      <c r="G71" s="2353"/>
      <c r="H71" s="2353"/>
      <c r="I71" s="2353"/>
      <c r="J71" s="2353"/>
      <c r="K71" s="2353"/>
      <c r="L71" s="2353"/>
      <c r="M71" s="544"/>
      <c r="N71" s="54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6"/>
    </row>
    <row r="72" spans="1:38" ht="45" customHeight="1" x14ac:dyDescent="0.35">
      <c r="A72" s="589" t="s">
        <v>252</v>
      </c>
      <c r="B72" s="413"/>
      <c r="C72" s="413"/>
      <c r="D72" s="413"/>
      <c r="E72" s="413"/>
      <c r="F72" s="413"/>
      <c r="G72" s="413"/>
      <c r="H72" s="413"/>
      <c r="I72" s="413"/>
      <c r="J72" s="413"/>
      <c r="K72" s="413"/>
      <c r="L72" s="413"/>
      <c r="O72" s="496"/>
      <c r="P72" s="496"/>
      <c r="Q72" s="496"/>
      <c r="R72" s="496"/>
      <c r="S72" s="496"/>
      <c r="T72" s="496"/>
      <c r="U72" s="496"/>
      <c r="V72" s="496"/>
      <c r="W72" s="496"/>
      <c r="X72" s="496"/>
      <c r="Y72" s="496"/>
      <c r="Z72" s="496"/>
      <c r="AA72" s="496"/>
      <c r="AB72" s="496"/>
      <c r="AC72" s="496"/>
      <c r="AD72" s="496"/>
      <c r="AE72" s="496"/>
      <c r="AF72" s="496"/>
      <c r="AG72" s="496"/>
      <c r="AH72" s="496"/>
      <c r="AI72" s="496"/>
      <c r="AJ72" s="496"/>
      <c r="AK72" s="496"/>
      <c r="AL72" s="393"/>
    </row>
    <row r="73" spans="1:38" s="410" customFormat="1" ht="15" customHeight="1" x14ac:dyDescent="0.3">
      <c r="A73" s="364"/>
      <c r="B73" s="165"/>
      <c r="C73" s="165"/>
      <c r="D73" s="165"/>
      <c r="E73" s="165"/>
      <c r="F73" s="165"/>
      <c r="G73" s="165"/>
      <c r="H73" s="165"/>
      <c r="I73" s="165"/>
      <c r="J73" s="165"/>
      <c r="K73" s="165"/>
      <c r="L73" s="165"/>
      <c r="M73" s="493"/>
      <c r="N73" s="492"/>
      <c r="AL73" s="161"/>
    </row>
    <row r="74" spans="1:38" ht="15" customHeight="1" x14ac:dyDescent="0.25">
      <c r="A74" s="204"/>
      <c r="B74" s="494"/>
      <c r="C74" s="495"/>
      <c r="D74" s="2338" t="s">
        <v>280</v>
      </c>
      <c r="E74" s="2339"/>
      <c r="F74" s="2339"/>
      <c r="G74" s="2339"/>
      <c r="H74" s="2339"/>
      <c r="I74" s="2340"/>
      <c r="J74" s="2341" t="s">
        <v>281</v>
      </c>
      <c r="K74" s="2342"/>
      <c r="L74" s="2343"/>
      <c r="M74" s="2332" t="s">
        <v>251</v>
      </c>
      <c r="N74" s="2333"/>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393"/>
    </row>
    <row r="75" spans="1:38" ht="15" customHeight="1" x14ac:dyDescent="0.25">
      <c r="A75" s="204"/>
      <c r="B75" s="497"/>
      <c r="C75" s="2336" t="s">
        <v>282</v>
      </c>
      <c r="D75" s="2338" t="s">
        <v>283</v>
      </c>
      <c r="E75" s="2339"/>
      <c r="F75" s="2340"/>
      <c r="G75" s="2338" t="s">
        <v>284</v>
      </c>
      <c r="H75" s="2339"/>
      <c r="I75" s="2340"/>
      <c r="J75" s="2344"/>
      <c r="K75" s="2345"/>
      <c r="L75" s="2346"/>
      <c r="M75" s="2334"/>
      <c r="N75" s="2335"/>
      <c r="O75" s="496"/>
      <c r="P75" s="496"/>
      <c r="Q75" s="496"/>
      <c r="R75" s="496"/>
      <c r="S75" s="496"/>
      <c r="T75" s="496"/>
      <c r="U75" s="496"/>
      <c r="V75" s="496"/>
      <c r="W75" s="496"/>
      <c r="X75" s="496"/>
      <c r="Y75" s="496"/>
      <c r="Z75" s="496"/>
      <c r="AA75" s="496"/>
      <c r="AB75" s="496"/>
      <c r="AC75" s="496"/>
      <c r="AD75" s="496"/>
      <c r="AE75" s="496"/>
      <c r="AF75" s="496"/>
      <c r="AG75" s="496"/>
      <c r="AH75" s="496"/>
      <c r="AI75" s="496"/>
      <c r="AJ75" s="496"/>
      <c r="AK75" s="496"/>
      <c r="AL75" s="393"/>
    </row>
    <row r="76" spans="1:38" ht="90" customHeight="1" x14ac:dyDescent="0.25">
      <c r="A76" s="204"/>
      <c r="B76" s="498"/>
      <c r="C76" s="2337"/>
      <c r="D76" s="397" t="s">
        <v>27</v>
      </c>
      <c r="E76" s="330" t="s">
        <v>248</v>
      </c>
      <c r="F76" s="458" t="s">
        <v>366</v>
      </c>
      <c r="G76" s="397" t="s">
        <v>27</v>
      </c>
      <c r="H76" s="330" t="s">
        <v>248</v>
      </c>
      <c r="I76" s="398" t="s">
        <v>366</v>
      </c>
      <c r="J76" s="397" t="s">
        <v>285</v>
      </c>
      <c r="K76" s="330" t="s">
        <v>286</v>
      </c>
      <c r="L76" s="398" t="s">
        <v>287</v>
      </c>
      <c r="M76" s="530" t="s">
        <v>288</v>
      </c>
      <c r="N76" s="531" t="s">
        <v>289</v>
      </c>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393"/>
    </row>
    <row r="77" spans="1:38" ht="15" customHeight="1" x14ac:dyDescent="0.25">
      <c r="A77" s="204"/>
      <c r="B77" s="399" t="s">
        <v>290</v>
      </c>
      <c r="C77" s="557" t="s">
        <v>291</v>
      </c>
      <c r="D77" s="431"/>
      <c r="E77" s="73"/>
      <c r="F77" s="74"/>
      <c r="G77" s="431"/>
      <c r="H77" s="73"/>
      <c r="I77" s="432"/>
      <c r="J77" s="431"/>
      <c r="K77" s="73"/>
      <c r="L77" s="432"/>
      <c r="M77" s="431"/>
      <c r="N77" s="74"/>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393"/>
    </row>
    <row r="78" spans="1:38" ht="15" customHeight="1" x14ac:dyDescent="0.25">
      <c r="A78" s="204"/>
      <c r="B78" s="509" t="s">
        <v>411</v>
      </c>
      <c r="C78" s="576"/>
      <c r="D78" s="546" t="str">
        <f>IF(MAX(D81-D80,D80-D79,D79-D77,D82-D77,D83-D77)&gt;0,"No","Yes")</f>
        <v>Yes</v>
      </c>
      <c r="E78" s="665" t="str">
        <f t="shared" ref="E78:L78" si="8">IF(MAX(E81-E80,E80-E79,E79-E77,E82-E77,E83-E77)&gt;0,"No","Yes")</f>
        <v>Yes</v>
      </c>
      <c r="F78" s="649" t="str">
        <f t="shared" si="8"/>
        <v>Yes</v>
      </c>
      <c r="G78" s="666" t="str">
        <f t="shared" si="8"/>
        <v>Yes</v>
      </c>
      <c r="H78" s="665" t="str">
        <f t="shared" si="8"/>
        <v>Yes</v>
      </c>
      <c r="I78" s="651" t="str">
        <f t="shared" si="8"/>
        <v>Yes</v>
      </c>
      <c r="J78" s="666" t="str">
        <f t="shared" si="8"/>
        <v>Yes</v>
      </c>
      <c r="K78" s="665" t="str">
        <f t="shared" si="8"/>
        <v>Yes</v>
      </c>
      <c r="L78" s="651" t="str">
        <f t="shared" si="8"/>
        <v>Yes</v>
      </c>
      <c r="M78" s="652"/>
      <c r="N78" s="20"/>
      <c r="O78" s="496"/>
      <c r="P78" s="496"/>
      <c r="Q78" s="496"/>
      <c r="R78" s="496"/>
      <c r="S78" s="496"/>
      <c r="T78" s="496"/>
      <c r="U78" s="496"/>
      <c r="V78" s="496"/>
      <c r="W78" s="496"/>
      <c r="X78" s="496"/>
      <c r="Y78" s="496"/>
      <c r="Z78" s="496"/>
      <c r="AA78" s="496"/>
      <c r="AB78" s="496"/>
      <c r="AC78" s="496"/>
      <c r="AD78" s="496"/>
      <c r="AE78" s="496"/>
      <c r="AF78" s="496"/>
      <c r="AG78" s="496"/>
      <c r="AH78" s="496"/>
      <c r="AI78" s="496"/>
      <c r="AJ78" s="496"/>
      <c r="AK78" s="496"/>
      <c r="AL78" s="393"/>
    </row>
    <row r="79" spans="1:38" ht="15" customHeight="1" x14ac:dyDescent="0.25">
      <c r="A79" s="204"/>
      <c r="B79" s="400" t="str">
        <f>CONCATENATE("as part of the total under row ", ROW(B77), ", the legal entity (owner) has an exposure to a domestic issuer")</f>
        <v>as part of the total under row 77, the legal entity (owner) has an exposure to a domestic issuer</v>
      </c>
      <c r="C79" s="558" t="s">
        <v>292</v>
      </c>
      <c r="D79" s="433"/>
      <c r="E79" s="35"/>
      <c r="F79" s="48"/>
      <c r="G79" s="433"/>
      <c r="H79" s="35"/>
      <c r="I79" s="434"/>
      <c r="J79" s="433"/>
      <c r="K79" s="35"/>
      <c r="L79" s="434"/>
      <c r="M79" s="433"/>
      <c r="N79" s="48"/>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393"/>
    </row>
    <row r="80" spans="1:38" ht="15" customHeight="1" x14ac:dyDescent="0.25">
      <c r="A80" s="204"/>
      <c r="B80" s="401" t="str">
        <f>CONCATENATE("as part of the total under row ", ROW(B79), ", the exposure in domestic currency")</f>
        <v>as part of the total under row 79, the exposure in domestic currency</v>
      </c>
      <c r="C80" s="558" t="s">
        <v>293</v>
      </c>
      <c r="D80" s="433"/>
      <c r="E80" s="35"/>
      <c r="F80" s="48"/>
      <c r="G80" s="433"/>
      <c r="H80" s="35"/>
      <c r="I80" s="434"/>
      <c r="J80" s="433"/>
      <c r="K80" s="35"/>
      <c r="L80" s="434"/>
      <c r="M80" s="433"/>
      <c r="N80" s="48"/>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393"/>
    </row>
    <row r="81" spans="1:38" ht="15" customHeight="1" x14ac:dyDescent="0.25">
      <c r="A81" s="204"/>
      <c r="B81" s="402" t="str">
        <f>CONCATENATE("as part of the total under row ", ROW(B80), ", the jurisdiction of the legal entity (owner) is different from that of the group")</f>
        <v>as part of the total under row 80, the jurisdiction of the legal entity (owner) is different from that of the group</v>
      </c>
      <c r="C81" s="558" t="s">
        <v>145</v>
      </c>
      <c r="D81" s="433"/>
      <c r="E81" s="35"/>
      <c r="F81" s="48"/>
      <c r="G81" s="433"/>
      <c r="H81" s="35"/>
      <c r="I81" s="434"/>
      <c r="J81" s="433"/>
      <c r="K81" s="35"/>
      <c r="L81" s="434"/>
      <c r="M81" s="433"/>
      <c r="N81" s="48"/>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393"/>
    </row>
    <row r="82" spans="1:38" ht="15" customHeight="1" x14ac:dyDescent="0.25">
      <c r="A82" s="204"/>
      <c r="B82" s="400" t="str">
        <f>CONCATENATE("as part of the total under row ", ROW(B77), ", the group has an exposure to the domestic issuer of the same juristiction as the group")</f>
        <v>as part of the total under row 77, the group has an exposure to the domestic issuer of the same juristiction as the group</v>
      </c>
      <c r="C82" s="558" t="s">
        <v>294</v>
      </c>
      <c r="D82" s="433"/>
      <c r="E82" s="35"/>
      <c r="F82" s="48"/>
      <c r="G82" s="433"/>
      <c r="H82" s="35"/>
      <c r="I82" s="434"/>
      <c r="J82" s="433"/>
      <c r="K82" s="35"/>
      <c r="L82" s="434"/>
      <c r="M82" s="433"/>
      <c r="N82" s="48"/>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393"/>
    </row>
    <row r="83" spans="1:38" ht="30" customHeight="1" x14ac:dyDescent="0.25">
      <c r="A83" s="204"/>
      <c r="B83" s="526" t="str">
        <f>CONCATENATE("as part of the total under row ", ROW(B77), ", exposures risk-weighted as denominated and funded in domestic currency based on paragraph 54 (or for the trading book paragraph 711)")</f>
        <v>as part of the total under row 77, exposures risk-weighted as denominated and funded in domestic currency based on paragraph 54 (or for the trading book paragraph 711)</v>
      </c>
      <c r="C83" s="559" t="s">
        <v>291</v>
      </c>
      <c r="D83" s="501"/>
      <c r="E83" s="31"/>
      <c r="F83" s="133"/>
      <c r="G83" s="647"/>
      <c r="H83" s="30"/>
      <c r="I83" s="648"/>
      <c r="J83" s="33"/>
      <c r="K83" s="30"/>
      <c r="L83" s="648"/>
      <c r="M83" s="501"/>
      <c r="N83" s="133"/>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393"/>
    </row>
    <row r="84" spans="1:38" ht="15" customHeight="1" x14ac:dyDescent="0.25">
      <c r="A84" s="204"/>
      <c r="B84" s="502" t="s">
        <v>295</v>
      </c>
      <c r="C84" s="557" t="s">
        <v>291</v>
      </c>
      <c r="D84" s="503"/>
      <c r="E84" s="25"/>
      <c r="F84" s="134"/>
      <c r="G84" s="503"/>
      <c r="H84" s="25"/>
      <c r="I84" s="504"/>
      <c r="J84" s="503"/>
      <c r="K84" s="25"/>
      <c r="L84" s="504"/>
      <c r="M84" s="503"/>
      <c r="N84" s="134"/>
      <c r="O84" s="496"/>
      <c r="P84" s="496"/>
      <c r="Q84" s="496"/>
      <c r="R84" s="496"/>
      <c r="S84" s="496"/>
      <c r="T84" s="496"/>
      <c r="U84" s="496"/>
      <c r="V84" s="496"/>
      <c r="W84" s="496"/>
      <c r="X84" s="496"/>
      <c r="Y84" s="496"/>
      <c r="Z84" s="496"/>
      <c r="AA84" s="496"/>
      <c r="AB84" s="496"/>
      <c r="AC84" s="496"/>
      <c r="AD84" s="496"/>
      <c r="AE84" s="496"/>
      <c r="AF84" s="496"/>
      <c r="AG84" s="496"/>
      <c r="AH84" s="496"/>
      <c r="AI84" s="496"/>
      <c r="AJ84" s="496"/>
      <c r="AK84" s="496"/>
      <c r="AL84" s="393"/>
    </row>
    <row r="85" spans="1:38" ht="15" customHeight="1" x14ac:dyDescent="0.25">
      <c r="A85" s="204"/>
      <c r="B85" s="509" t="s">
        <v>411</v>
      </c>
      <c r="C85" s="576"/>
      <c r="D85" s="546" t="str">
        <f>IF(MAX(D88-D87,D87-D86,D86-D84,D89-D84,D90-D84)&gt;0,"No","Yes")</f>
        <v>Yes</v>
      </c>
      <c r="E85" s="665" t="str">
        <f t="shared" ref="E85:L85" si="9">IF(MAX(E88-E87,E87-E86,E86-E84,E89-E84,E90-E84)&gt;0,"No","Yes")</f>
        <v>Yes</v>
      </c>
      <c r="F85" s="649" t="str">
        <f t="shared" si="9"/>
        <v>Yes</v>
      </c>
      <c r="G85" s="666" t="str">
        <f t="shared" si="9"/>
        <v>Yes</v>
      </c>
      <c r="H85" s="665" t="str">
        <f t="shared" si="9"/>
        <v>Yes</v>
      </c>
      <c r="I85" s="651" t="str">
        <f t="shared" si="9"/>
        <v>Yes</v>
      </c>
      <c r="J85" s="666" t="str">
        <f t="shared" si="9"/>
        <v>Yes</v>
      </c>
      <c r="K85" s="665" t="str">
        <f t="shared" si="9"/>
        <v>Yes</v>
      </c>
      <c r="L85" s="651" t="str">
        <f t="shared" si="9"/>
        <v>Yes</v>
      </c>
      <c r="M85" s="652"/>
      <c r="N85" s="20"/>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393"/>
    </row>
    <row r="86" spans="1:38" ht="15" customHeight="1" x14ac:dyDescent="0.25">
      <c r="A86" s="204"/>
      <c r="B86" s="400" t="str">
        <f>CONCATENATE("as part of the total under row ", ROW(B84), ", the legal entity (owner) has an exposure to a domestic issuer")</f>
        <v>as part of the total under row 84, the legal entity (owner) has an exposure to a domestic issuer</v>
      </c>
      <c r="C86" s="558" t="s">
        <v>292</v>
      </c>
      <c r="D86" s="433"/>
      <c r="E86" s="35"/>
      <c r="F86" s="48"/>
      <c r="G86" s="433"/>
      <c r="H86" s="35"/>
      <c r="I86" s="434"/>
      <c r="J86" s="433"/>
      <c r="K86" s="35"/>
      <c r="L86" s="434"/>
      <c r="M86" s="433"/>
      <c r="N86" s="48"/>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393"/>
    </row>
    <row r="87" spans="1:38" ht="15" customHeight="1" x14ac:dyDescent="0.25">
      <c r="A87" s="204"/>
      <c r="B87" s="401" t="str">
        <f>CONCATENATE("as part of the total under row ", ROW(B86), ", the exposure in domestic currency")</f>
        <v>as part of the total under row 86, the exposure in domestic currency</v>
      </c>
      <c r="C87" s="558" t="s">
        <v>293</v>
      </c>
      <c r="D87" s="433"/>
      <c r="E87" s="35"/>
      <c r="F87" s="48"/>
      <c r="G87" s="433"/>
      <c r="H87" s="35"/>
      <c r="I87" s="434"/>
      <c r="J87" s="433"/>
      <c r="K87" s="35"/>
      <c r="L87" s="434"/>
      <c r="M87" s="433"/>
      <c r="N87" s="48"/>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393"/>
    </row>
    <row r="88" spans="1:38" ht="15" customHeight="1" x14ac:dyDescent="0.25">
      <c r="A88" s="204"/>
      <c r="B88" s="402" t="str">
        <f>CONCATENATE("as part of the total under row ", ROW(B87), ", the jurisdiction of the legal entity (owner) is different from that of the group")</f>
        <v>as part of the total under row 87, the jurisdiction of the legal entity (owner) is different from that of the group</v>
      </c>
      <c r="C88" s="558" t="s">
        <v>145</v>
      </c>
      <c r="D88" s="433"/>
      <c r="E88" s="35"/>
      <c r="F88" s="48"/>
      <c r="G88" s="433"/>
      <c r="H88" s="35"/>
      <c r="I88" s="434"/>
      <c r="J88" s="433"/>
      <c r="K88" s="35"/>
      <c r="L88" s="434"/>
      <c r="M88" s="433"/>
      <c r="N88" s="48"/>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393"/>
    </row>
    <row r="89" spans="1:38" ht="15" customHeight="1" x14ac:dyDescent="0.25">
      <c r="A89" s="204"/>
      <c r="B89" s="400" t="str">
        <f>CONCATENATE("as part of the total under row ", ROW(B84), ", the group has an exposure to the domestic issuer of the same juristiction as the group")</f>
        <v>as part of the total under row 84, the group has an exposure to the domestic issuer of the same juristiction as the group</v>
      </c>
      <c r="C89" s="558" t="s">
        <v>294</v>
      </c>
      <c r="D89" s="433"/>
      <c r="E89" s="35"/>
      <c r="F89" s="48"/>
      <c r="G89" s="433"/>
      <c r="H89" s="35"/>
      <c r="I89" s="434"/>
      <c r="J89" s="433"/>
      <c r="K89" s="35"/>
      <c r="L89" s="434"/>
      <c r="M89" s="433"/>
      <c r="N89" s="48"/>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393"/>
    </row>
    <row r="90" spans="1:38" ht="30" customHeight="1" x14ac:dyDescent="0.25">
      <c r="A90" s="204"/>
      <c r="B90" s="526" t="str">
        <f>CONCATENATE("as part of the total under row ", ROW(B84), ", exposures risk-weighted as denominated and funded in domestic currency based on paragraph 54 (or for the trading book paragraph 711)")</f>
        <v>as part of the total under row 84, exposures risk-weighted as denominated and funded in domestic currency based on paragraph 54 (or for the trading book paragraph 711)</v>
      </c>
      <c r="C90" s="559" t="s">
        <v>291</v>
      </c>
      <c r="D90" s="501"/>
      <c r="E90" s="31"/>
      <c r="F90" s="133"/>
      <c r="G90" s="647"/>
      <c r="H90" s="30"/>
      <c r="I90" s="648"/>
      <c r="J90" s="644"/>
      <c r="K90" s="28"/>
      <c r="L90" s="28"/>
      <c r="M90" s="501"/>
      <c r="N90" s="133"/>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496"/>
      <c r="AL90" s="393"/>
    </row>
    <row r="91" spans="1:38" ht="15" customHeight="1" x14ac:dyDescent="0.25">
      <c r="A91" s="204"/>
      <c r="B91" s="349" t="s">
        <v>296</v>
      </c>
      <c r="C91" s="575"/>
      <c r="D91" s="505"/>
      <c r="E91" s="506"/>
      <c r="F91" s="667"/>
      <c r="G91" s="505"/>
      <c r="H91" s="506"/>
      <c r="I91" s="508"/>
      <c r="J91" s="505"/>
      <c r="K91" s="506"/>
      <c r="L91" s="508"/>
      <c r="M91" s="505"/>
      <c r="N91" s="507"/>
      <c r="O91" s="496"/>
      <c r="P91" s="496"/>
      <c r="Q91" s="496"/>
      <c r="R91" s="496"/>
      <c r="S91" s="496"/>
      <c r="T91" s="496"/>
      <c r="U91" s="496"/>
      <c r="V91" s="496"/>
      <c r="W91" s="496"/>
      <c r="X91" s="496"/>
      <c r="Y91" s="496"/>
      <c r="Z91" s="496"/>
      <c r="AA91" s="496"/>
      <c r="AB91" s="496"/>
      <c r="AC91" s="496"/>
      <c r="AD91" s="496"/>
      <c r="AE91" s="496"/>
      <c r="AF91" s="496"/>
      <c r="AG91" s="496"/>
      <c r="AH91" s="496"/>
      <c r="AI91" s="496"/>
      <c r="AJ91" s="496"/>
      <c r="AK91" s="496"/>
      <c r="AL91" s="393"/>
    </row>
    <row r="92" spans="1:38" ht="15" customHeight="1" x14ac:dyDescent="0.25">
      <c r="A92" s="204"/>
      <c r="B92" s="502" t="s">
        <v>297</v>
      </c>
      <c r="C92" s="559" t="s">
        <v>308</v>
      </c>
      <c r="D92" s="503"/>
      <c r="E92" s="25"/>
      <c r="F92" s="134"/>
      <c r="G92" s="503"/>
      <c r="H92" s="25"/>
      <c r="I92" s="504"/>
      <c r="J92" s="503"/>
      <c r="K92" s="25"/>
      <c r="L92" s="504"/>
      <c r="M92" s="503"/>
      <c r="N92" s="134"/>
      <c r="O92" s="496"/>
      <c r="P92" s="496"/>
      <c r="Q92" s="496"/>
      <c r="R92" s="496"/>
      <c r="S92" s="496"/>
      <c r="T92" s="496"/>
      <c r="U92" s="496"/>
      <c r="V92" s="496"/>
      <c r="W92" s="496"/>
      <c r="X92" s="496"/>
      <c r="Y92" s="496"/>
      <c r="Z92" s="496"/>
      <c r="AA92" s="496"/>
      <c r="AB92" s="496"/>
      <c r="AC92" s="496"/>
      <c r="AD92" s="496"/>
      <c r="AE92" s="496"/>
      <c r="AF92" s="496"/>
      <c r="AG92" s="496"/>
      <c r="AH92" s="496"/>
      <c r="AI92" s="496"/>
      <c r="AJ92" s="496"/>
      <c r="AK92" s="496"/>
      <c r="AL92" s="393"/>
    </row>
    <row r="93" spans="1:38" ht="15" customHeight="1" x14ac:dyDescent="0.25">
      <c r="A93" s="204"/>
      <c r="B93" s="509" t="s">
        <v>411</v>
      </c>
      <c r="C93" s="576"/>
      <c r="D93" s="650" t="str">
        <f>IF(MAX(D98-D97,D97-D96,D96-D95,D99-D95,D100-D95,D101-D95,D105-D104,D104-D103,D103-D102,D106-D102,D107-D102,D108-D102)&gt;0,"No","Yes")</f>
        <v>Yes</v>
      </c>
      <c r="E93" s="649" t="str">
        <f t="shared" ref="E93:L93" si="10">IF(MAX(E98-E97,E97-E96,E96-E95,E99-E95,E100-E95,E101-E95,E105-E104,E104-E103,E103-E102,E106-E102,E107-E102,E108-E102)&gt;0,"No","Yes")</f>
        <v>Yes</v>
      </c>
      <c r="F93" s="649" t="str">
        <f t="shared" si="10"/>
        <v>Yes</v>
      </c>
      <c r="G93" s="650" t="str">
        <f t="shared" si="10"/>
        <v>Yes</v>
      </c>
      <c r="H93" s="649" t="str">
        <f t="shared" si="10"/>
        <v>Yes</v>
      </c>
      <c r="I93" s="651" t="str">
        <f t="shared" si="10"/>
        <v>Yes</v>
      </c>
      <c r="J93" s="650" t="str">
        <f t="shared" si="10"/>
        <v>Yes</v>
      </c>
      <c r="K93" s="649" t="str">
        <f t="shared" si="10"/>
        <v>Yes</v>
      </c>
      <c r="L93" s="651" t="str">
        <f t="shared" si="10"/>
        <v>Yes</v>
      </c>
      <c r="M93" s="652"/>
      <c r="N93" s="20"/>
      <c r="O93" s="496"/>
      <c r="P93" s="496"/>
      <c r="Q93" s="496"/>
      <c r="R93" s="496"/>
      <c r="S93" s="496"/>
      <c r="T93" s="496"/>
      <c r="U93" s="496"/>
      <c r="V93" s="496"/>
      <c r="W93" s="496"/>
      <c r="X93" s="496"/>
      <c r="Y93" s="496"/>
      <c r="Z93" s="496"/>
      <c r="AA93" s="496"/>
      <c r="AB93" s="496"/>
      <c r="AC93" s="496"/>
      <c r="AD93" s="496"/>
      <c r="AE93" s="496"/>
      <c r="AF93" s="496"/>
      <c r="AG93" s="496"/>
      <c r="AH93" s="496"/>
      <c r="AI93" s="496"/>
      <c r="AJ93" s="496"/>
      <c r="AK93" s="496"/>
      <c r="AL93" s="393"/>
    </row>
    <row r="94" spans="1:38" ht="15" customHeight="1" x14ac:dyDescent="0.25">
      <c r="A94" s="204"/>
      <c r="B94" s="509" t="str">
        <f>CONCATENATE("Check: sum of rows ", ROW(B95), " and ", ROW(B102), " should be equal to overall exposures to non-central government PSEs in row ", ROW(B92))</f>
        <v>Check: sum of rows 95 and 102 should be equal to overall exposures to non-central government PSEs in row 92</v>
      </c>
      <c r="C94" s="576"/>
      <c r="D94" s="546" t="str">
        <f>IF(D95+D102 =D92,"Yes","No")</f>
        <v>Yes</v>
      </c>
      <c r="E94" s="259" t="str">
        <f t="shared" ref="E94:L94" si="11">IF(E95+E102 =E92,"Yes","No")</f>
        <v>Yes</v>
      </c>
      <c r="F94" s="259" t="str">
        <f t="shared" si="11"/>
        <v>Yes</v>
      </c>
      <c r="G94" s="546" t="str">
        <f t="shared" si="11"/>
        <v>Yes</v>
      </c>
      <c r="H94" s="259" t="str">
        <f t="shared" si="11"/>
        <v>Yes</v>
      </c>
      <c r="I94" s="547" t="str">
        <f t="shared" si="11"/>
        <v>Yes</v>
      </c>
      <c r="J94" s="546" t="str">
        <f t="shared" si="11"/>
        <v>Yes</v>
      </c>
      <c r="K94" s="259" t="str">
        <f t="shared" si="11"/>
        <v>Yes</v>
      </c>
      <c r="L94" s="547" t="str">
        <f t="shared" si="11"/>
        <v>Yes</v>
      </c>
      <c r="M94" s="261" t="str">
        <f>IF(M95+M102 =M92,"Yes","No")</f>
        <v>Yes</v>
      </c>
      <c r="N94" s="259" t="str">
        <f>IF(N95+N102 =N92,"Yes","No")</f>
        <v>Yes</v>
      </c>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393"/>
    </row>
    <row r="95" spans="1:38" ht="15" customHeight="1" x14ac:dyDescent="0.25">
      <c r="A95" s="204"/>
      <c r="B95" s="400" t="s">
        <v>363</v>
      </c>
      <c r="C95" s="558" t="s">
        <v>291</v>
      </c>
      <c r="D95" s="433"/>
      <c r="E95" s="35"/>
      <c r="F95" s="48"/>
      <c r="G95" s="433"/>
      <c r="H95" s="35"/>
      <c r="I95" s="434"/>
      <c r="J95" s="433"/>
      <c r="K95" s="35"/>
      <c r="L95" s="434"/>
      <c r="M95" s="433"/>
      <c r="N95" s="48"/>
      <c r="O95" s="496"/>
      <c r="P95" s="496"/>
      <c r="Q95" s="496"/>
      <c r="R95" s="496"/>
      <c r="S95" s="496"/>
      <c r="T95" s="496"/>
      <c r="U95" s="496"/>
      <c r="V95" s="496"/>
      <c r="W95" s="496"/>
      <c r="X95" s="496"/>
      <c r="Y95" s="496"/>
      <c r="Z95" s="496"/>
      <c r="AA95" s="496"/>
      <c r="AB95" s="496"/>
      <c r="AC95" s="496"/>
      <c r="AD95" s="496"/>
      <c r="AE95" s="496"/>
      <c r="AF95" s="496"/>
      <c r="AG95" s="496"/>
      <c r="AH95" s="496"/>
      <c r="AI95" s="496"/>
      <c r="AJ95" s="496"/>
      <c r="AK95" s="496"/>
      <c r="AL95" s="393"/>
    </row>
    <row r="96" spans="1:38" ht="15" customHeight="1" x14ac:dyDescent="0.25">
      <c r="A96" s="204"/>
      <c r="B96" s="401" t="str">
        <f>CONCATENATE("as part of the total under row ", ROW(B95), ", the legal entity (owner) has an exposure to a domestic issuer")</f>
        <v>as part of the total under row 95, the legal entity (owner) has an exposure to a domestic issuer</v>
      </c>
      <c r="C96" s="558" t="s">
        <v>292</v>
      </c>
      <c r="D96" s="433"/>
      <c r="E96" s="35"/>
      <c r="F96" s="48"/>
      <c r="G96" s="433"/>
      <c r="H96" s="35"/>
      <c r="I96" s="434"/>
      <c r="J96" s="433"/>
      <c r="K96" s="35"/>
      <c r="L96" s="434"/>
      <c r="M96" s="433"/>
      <c r="N96" s="48"/>
      <c r="O96" s="496"/>
      <c r="P96" s="496"/>
      <c r="Q96" s="496"/>
      <c r="R96" s="496"/>
      <c r="S96" s="496"/>
      <c r="T96" s="496"/>
      <c r="U96" s="496"/>
      <c r="V96" s="496"/>
      <c r="W96" s="496"/>
      <c r="X96" s="496"/>
      <c r="Y96" s="496"/>
      <c r="Z96" s="496"/>
      <c r="AA96" s="496"/>
      <c r="AB96" s="496"/>
      <c r="AC96" s="496"/>
      <c r="AD96" s="496"/>
      <c r="AE96" s="496"/>
      <c r="AF96" s="496"/>
      <c r="AG96" s="496"/>
      <c r="AH96" s="496"/>
      <c r="AI96" s="496"/>
      <c r="AJ96" s="496"/>
      <c r="AK96" s="496"/>
      <c r="AL96" s="393"/>
    </row>
    <row r="97" spans="1:38" ht="15" customHeight="1" x14ac:dyDescent="0.25">
      <c r="A97" s="204"/>
      <c r="B97" s="402" t="str">
        <f>CONCATENATE("as part of the total under row ", ROW(B96), ", the exposure in domestic currency")</f>
        <v>as part of the total under row 96, the exposure in domestic currency</v>
      </c>
      <c r="C97" s="558" t="s">
        <v>293</v>
      </c>
      <c r="D97" s="433"/>
      <c r="E97" s="35"/>
      <c r="F97" s="48"/>
      <c r="G97" s="433"/>
      <c r="H97" s="35"/>
      <c r="I97" s="434"/>
      <c r="J97" s="433"/>
      <c r="K97" s="35"/>
      <c r="L97" s="434"/>
      <c r="M97" s="433"/>
      <c r="N97" s="48"/>
      <c r="O97" s="496"/>
      <c r="P97" s="496"/>
      <c r="Q97" s="496"/>
      <c r="R97" s="496"/>
      <c r="S97" s="496"/>
      <c r="T97" s="496"/>
      <c r="U97" s="496"/>
      <c r="V97" s="496"/>
      <c r="W97" s="496"/>
      <c r="X97" s="496"/>
      <c r="Y97" s="496"/>
      <c r="Z97" s="496"/>
      <c r="AA97" s="496"/>
      <c r="AB97" s="496"/>
      <c r="AC97" s="496"/>
      <c r="AD97" s="496"/>
      <c r="AE97" s="496"/>
      <c r="AF97" s="496"/>
      <c r="AG97" s="496"/>
      <c r="AH97" s="496"/>
      <c r="AI97" s="496"/>
      <c r="AJ97" s="496"/>
      <c r="AK97" s="496"/>
      <c r="AL97" s="393"/>
    </row>
    <row r="98" spans="1:38" ht="15" customHeight="1" x14ac:dyDescent="0.25">
      <c r="A98" s="204"/>
      <c r="B98" s="404" t="str">
        <f>CONCATENATE("as part of the total under row ", ROW(B97), ", the jurisdiction of the legal entity (owner) is different from that of the group")</f>
        <v>as part of the total under row 97, the jurisdiction of the legal entity (owner) is different from that of the group</v>
      </c>
      <c r="C98" s="558" t="s">
        <v>145</v>
      </c>
      <c r="D98" s="433"/>
      <c r="E98" s="35"/>
      <c r="F98" s="48"/>
      <c r="G98" s="433"/>
      <c r="H98" s="35"/>
      <c r="I98" s="434"/>
      <c r="J98" s="433"/>
      <c r="K98" s="35"/>
      <c r="L98" s="434"/>
      <c r="M98" s="433"/>
      <c r="N98" s="48"/>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393"/>
    </row>
    <row r="99" spans="1:38" ht="15" customHeight="1" x14ac:dyDescent="0.25">
      <c r="A99" s="204"/>
      <c r="B99" s="401" t="str">
        <f>CONCATENATE("as part of the total under row ", ROW(B95), ", the group has an exposure to the domestic issuer of the same juristiction as the group")</f>
        <v>as part of the total under row 95, the group has an exposure to the domestic issuer of the same juristiction as the group</v>
      </c>
      <c r="C99" s="558" t="s">
        <v>294</v>
      </c>
      <c r="D99" s="433"/>
      <c r="E99" s="35"/>
      <c r="F99" s="48"/>
      <c r="G99" s="433"/>
      <c r="H99" s="35"/>
      <c r="I99" s="434"/>
      <c r="J99" s="433"/>
      <c r="K99" s="35"/>
      <c r="L99" s="434"/>
      <c r="M99" s="433"/>
      <c r="N99" s="48"/>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393"/>
    </row>
    <row r="100" spans="1:38" ht="15" customHeight="1" x14ac:dyDescent="0.25">
      <c r="A100" s="204"/>
      <c r="B100" s="401" t="str">
        <f>CONCATENATE("as part of the total under row ", ROW(B95), ", exposures risk-weighted like sovereigns based on paragraph 58")</f>
        <v>as part of the total under row 95, exposures risk-weighted like sovereigns based on paragraph 58</v>
      </c>
      <c r="C100" s="558" t="s">
        <v>291</v>
      </c>
      <c r="D100" s="433"/>
      <c r="E100" s="35"/>
      <c r="F100" s="48"/>
      <c r="G100" s="433"/>
      <c r="H100" s="35"/>
      <c r="I100" s="434"/>
      <c r="J100" s="433"/>
      <c r="K100" s="35"/>
      <c r="L100" s="434"/>
      <c r="M100" s="433"/>
      <c r="N100" s="48"/>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393"/>
    </row>
    <row r="101" spans="1:38" ht="30" customHeight="1" x14ac:dyDescent="0.25">
      <c r="A101" s="204"/>
      <c r="B101" s="527" t="str">
        <f>CONCATENATE("as part of the total under row ", ROW(B95), ", exposures risk-weighted as denominated and funded in domestic currency based on paragraph 54 (or for the trading book paragraph 711)")</f>
        <v>as part of the total under row 95, exposures risk-weighted as denominated and funded in domestic currency based on paragraph 54 (or for the trading book paragraph 711)</v>
      </c>
      <c r="C101" s="558" t="s">
        <v>291</v>
      </c>
      <c r="D101" s="433"/>
      <c r="E101" s="35"/>
      <c r="F101" s="48"/>
      <c r="G101" s="645"/>
      <c r="H101" s="28"/>
      <c r="I101" s="646"/>
      <c r="J101" s="644"/>
      <c r="K101" s="28"/>
      <c r="L101" s="28"/>
      <c r="M101" s="433"/>
      <c r="N101" s="48"/>
      <c r="O101" s="496"/>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496"/>
      <c r="AL101" s="393"/>
    </row>
    <row r="102" spans="1:38" ht="15" customHeight="1" x14ac:dyDescent="0.25">
      <c r="A102" s="204"/>
      <c r="B102" s="400" t="s">
        <v>309</v>
      </c>
      <c r="C102" s="558" t="s">
        <v>291</v>
      </c>
      <c r="D102" s="433"/>
      <c r="E102" s="35"/>
      <c r="F102" s="48"/>
      <c r="G102" s="433"/>
      <c r="H102" s="35"/>
      <c r="I102" s="434"/>
      <c r="J102" s="47"/>
      <c r="K102" s="35"/>
      <c r="L102" s="434"/>
      <c r="M102" s="433"/>
      <c r="N102" s="48"/>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393"/>
    </row>
    <row r="103" spans="1:38" ht="15" customHeight="1" x14ac:dyDescent="0.25">
      <c r="A103" s="204"/>
      <c r="B103" s="401" t="str">
        <f>CONCATENATE("as part of the total under row ", ROW(B102), ", the legal entity (owner) has an exposure to a domestic issuer")</f>
        <v>as part of the total under row 102, the legal entity (owner) has an exposure to a domestic issuer</v>
      </c>
      <c r="C103" s="558" t="s">
        <v>292</v>
      </c>
      <c r="D103" s="433"/>
      <c r="E103" s="35"/>
      <c r="F103" s="48"/>
      <c r="G103" s="433"/>
      <c r="H103" s="35"/>
      <c r="I103" s="434"/>
      <c r="J103" s="47"/>
      <c r="K103" s="35"/>
      <c r="L103" s="434"/>
      <c r="M103" s="433"/>
      <c r="N103" s="48"/>
      <c r="O103" s="496"/>
      <c r="P103" s="496"/>
      <c r="Q103" s="496"/>
      <c r="R103" s="496"/>
      <c r="S103" s="496"/>
      <c r="T103" s="496"/>
      <c r="U103" s="496"/>
      <c r="V103" s="496"/>
      <c r="W103" s="496"/>
      <c r="X103" s="496"/>
      <c r="Y103" s="496"/>
      <c r="Z103" s="496"/>
      <c r="AA103" s="496"/>
      <c r="AB103" s="496"/>
      <c r="AC103" s="496"/>
      <c r="AD103" s="496"/>
      <c r="AE103" s="496"/>
      <c r="AF103" s="496"/>
      <c r="AG103" s="496"/>
      <c r="AH103" s="496"/>
      <c r="AI103" s="496"/>
      <c r="AJ103" s="496"/>
      <c r="AK103" s="496"/>
      <c r="AL103" s="393"/>
    </row>
    <row r="104" spans="1:38" ht="15" customHeight="1" x14ac:dyDescent="0.25">
      <c r="A104" s="204"/>
      <c r="B104" s="402" t="str">
        <f>CONCATENATE("as part of the total under row ", ROW(B103), ", the exposure in domestic currency")</f>
        <v>as part of the total under row 103, the exposure in domestic currency</v>
      </c>
      <c r="C104" s="558" t="s">
        <v>293</v>
      </c>
      <c r="D104" s="433"/>
      <c r="E104" s="35"/>
      <c r="F104" s="48"/>
      <c r="G104" s="433"/>
      <c r="H104" s="35"/>
      <c r="I104" s="434"/>
      <c r="J104" s="47"/>
      <c r="K104" s="35"/>
      <c r="L104" s="434"/>
      <c r="M104" s="433"/>
      <c r="N104" s="48"/>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393"/>
    </row>
    <row r="105" spans="1:38" ht="15" customHeight="1" x14ac:dyDescent="0.25">
      <c r="A105" s="204"/>
      <c r="B105" s="404" t="str">
        <f>CONCATENATE("as part of the total under row ", ROW(B104), ", the jurisdiction of the legal entity (owner) is different from that of the group")</f>
        <v>as part of the total under row 104, the jurisdiction of the legal entity (owner) is different from that of the group</v>
      </c>
      <c r="C105" s="558" t="s">
        <v>145</v>
      </c>
      <c r="D105" s="433"/>
      <c r="E105" s="35"/>
      <c r="F105" s="48"/>
      <c r="G105" s="433"/>
      <c r="H105" s="35"/>
      <c r="I105" s="434"/>
      <c r="J105" s="47"/>
      <c r="K105" s="35"/>
      <c r="L105" s="434"/>
      <c r="M105" s="433"/>
      <c r="N105" s="48"/>
      <c r="O105" s="496"/>
      <c r="P105" s="496"/>
      <c r="Q105" s="496"/>
      <c r="R105" s="496"/>
      <c r="S105" s="496"/>
      <c r="T105" s="496"/>
      <c r="U105" s="496"/>
      <c r="V105" s="496"/>
      <c r="W105" s="496"/>
      <c r="X105" s="496"/>
      <c r="Y105" s="496"/>
      <c r="Z105" s="496"/>
      <c r="AA105" s="496"/>
      <c r="AB105" s="496"/>
      <c r="AC105" s="496"/>
      <c r="AD105" s="496"/>
      <c r="AE105" s="496"/>
      <c r="AF105" s="496"/>
      <c r="AG105" s="496"/>
      <c r="AH105" s="496"/>
      <c r="AI105" s="496"/>
      <c r="AJ105" s="496"/>
      <c r="AK105" s="496"/>
      <c r="AL105" s="393"/>
    </row>
    <row r="106" spans="1:38" ht="15" customHeight="1" x14ac:dyDescent="0.25">
      <c r="A106" s="204"/>
      <c r="B106" s="401" t="str">
        <f>CONCATENATE("as part of the total under row ", ROW(B102), ", the group has an exposure to the domestic issuer of the same juristiction as the group")</f>
        <v>as part of the total under row 102, the group has an exposure to the domestic issuer of the same juristiction as the group</v>
      </c>
      <c r="C106" s="558" t="s">
        <v>294</v>
      </c>
      <c r="D106" s="433"/>
      <c r="E106" s="35"/>
      <c r="F106" s="48"/>
      <c r="G106" s="433"/>
      <c r="H106" s="35"/>
      <c r="I106" s="434"/>
      <c r="J106" s="47"/>
      <c r="K106" s="35"/>
      <c r="L106" s="434"/>
      <c r="M106" s="433"/>
      <c r="N106" s="48"/>
      <c r="O106" s="496"/>
      <c r="P106" s="496"/>
      <c r="Q106" s="496"/>
      <c r="R106" s="496"/>
      <c r="S106" s="496"/>
      <c r="T106" s="496"/>
      <c r="U106" s="496"/>
      <c r="V106" s="496"/>
      <c r="W106" s="496"/>
      <c r="X106" s="496"/>
      <c r="Y106" s="496"/>
      <c r="Z106" s="496"/>
      <c r="AA106" s="496"/>
      <c r="AB106" s="496"/>
      <c r="AC106" s="496"/>
      <c r="AD106" s="496"/>
      <c r="AE106" s="496"/>
      <c r="AF106" s="496"/>
      <c r="AG106" s="496"/>
      <c r="AH106" s="496"/>
      <c r="AI106" s="496"/>
      <c r="AJ106" s="496"/>
      <c r="AK106" s="496"/>
      <c r="AL106" s="393"/>
    </row>
    <row r="107" spans="1:38" ht="15" customHeight="1" x14ac:dyDescent="0.25">
      <c r="A107" s="204"/>
      <c r="B107" s="401" t="str">
        <f>CONCATENATE("as part of the total under row ", ROW(B102), ", exposures risk-weighted like sovereigns based on paragraph 58")</f>
        <v>as part of the total under row 102, exposures risk-weighted like sovereigns based on paragraph 58</v>
      </c>
      <c r="C107" s="558" t="s">
        <v>291</v>
      </c>
      <c r="D107" s="510"/>
      <c r="E107" s="40"/>
      <c r="F107" s="57"/>
      <c r="G107" s="510"/>
      <c r="H107" s="40"/>
      <c r="I107" s="511"/>
      <c r="J107" s="418"/>
      <c r="K107" s="40"/>
      <c r="L107" s="511"/>
      <c r="M107" s="510"/>
      <c r="N107" s="57"/>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393"/>
    </row>
    <row r="108" spans="1:38" ht="30" customHeight="1" x14ac:dyDescent="0.25">
      <c r="A108" s="204"/>
      <c r="B108" s="528" t="str">
        <f>CONCATENATE("as part of the total under row ", ROW(B102), ", exposures risk-weighted as denominated and funded in domestic currency based on paragraph 54 (or for the trading book paragraph 711)")</f>
        <v>as part of the total under row 102, exposures risk-weighted as denominated and funded in domestic currency based on paragraph 54 (or for the trading book paragraph 711)</v>
      </c>
      <c r="C108" s="559" t="s">
        <v>291</v>
      </c>
      <c r="D108" s="501"/>
      <c r="E108" s="31"/>
      <c r="F108" s="133"/>
      <c r="G108" s="647"/>
      <c r="H108" s="30"/>
      <c r="I108" s="648"/>
      <c r="J108" s="644"/>
      <c r="K108" s="28"/>
      <c r="L108" s="28"/>
      <c r="M108" s="501"/>
      <c r="N108" s="133"/>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496"/>
      <c r="AK108" s="496"/>
      <c r="AL108" s="393"/>
    </row>
    <row r="109" spans="1:38" ht="15" customHeight="1" x14ac:dyDescent="0.25">
      <c r="A109" s="204"/>
      <c r="B109" s="512" t="s">
        <v>302</v>
      </c>
      <c r="C109" s="560" t="s">
        <v>303</v>
      </c>
      <c r="D109" s="548">
        <f t="shared" ref="D109:N109" si="12">D77+D84+D91+D92</f>
        <v>0</v>
      </c>
      <c r="E109" s="550">
        <f t="shared" si="12"/>
        <v>0</v>
      </c>
      <c r="F109" s="551">
        <f t="shared" si="12"/>
        <v>0</v>
      </c>
      <c r="G109" s="548">
        <f t="shared" si="12"/>
        <v>0</v>
      </c>
      <c r="H109" s="550">
        <f t="shared" si="12"/>
        <v>0</v>
      </c>
      <c r="I109" s="551">
        <f t="shared" si="12"/>
        <v>0</v>
      </c>
      <c r="J109" s="548">
        <f t="shared" si="12"/>
        <v>0</v>
      </c>
      <c r="K109" s="550">
        <f t="shared" si="12"/>
        <v>0</v>
      </c>
      <c r="L109" s="550">
        <f t="shared" si="12"/>
        <v>0</v>
      </c>
      <c r="M109" s="548">
        <f t="shared" si="12"/>
        <v>0</v>
      </c>
      <c r="N109" s="549">
        <f t="shared" si="12"/>
        <v>0</v>
      </c>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6"/>
      <c r="AK109" s="496"/>
      <c r="AL109" s="393"/>
    </row>
    <row r="110" spans="1:38" ht="30" customHeight="1" x14ac:dyDescent="0.25">
      <c r="A110" s="204"/>
      <c r="B110" s="513"/>
      <c r="C110" s="514"/>
      <c r="D110" s="2350" t="str">
        <f>IFERROR(IF((E109+H109)/#REF!&gt;1.05,"The sum of categories 1. to 4. of direct exposure under SA and IRB prior to CCF/CRM in the Banking Book is greater than 105 percent of the reported exposures in the Leverage Ratio sheet, please confirm and provide comment"," "), "")</f>
        <v/>
      </c>
      <c r="E110" s="2351"/>
      <c r="F110" s="2351"/>
      <c r="G110" s="2351"/>
      <c r="H110" s="2351"/>
      <c r="I110" s="2352"/>
      <c r="J110" s="540"/>
      <c r="K110" s="543"/>
      <c r="L110" s="541"/>
      <c r="M110" s="540"/>
      <c r="N110" s="542"/>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393"/>
    </row>
    <row r="111" spans="1:38" ht="15" customHeight="1" x14ac:dyDescent="0.25">
      <c r="A111" s="204"/>
      <c r="B111" s="502" t="s">
        <v>304</v>
      </c>
      <c r="C111" s="559" t="s">
        <v>305</v>
      </c>
      <c r="D111" s="503"/>
      <c r="E111" s="25"/>
      <c r="F111" s="134"/>
      <c r="G111" s="431"/>
      <c r="H111" s="73"/>
      <c r="I111" s="432"/>
      <c r="J111" s="568"/>
      <c r="K111" s="25"/>
      <c r="L111" s="504"/>
      <c r="M111" s="503"/>
      <c r="N111" s="134"/>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496"/>
      <c r="AL111" s="393"/>
    </row>
    <row r="112" spans="1:38" ht="15" customHeight="1" x14ac:dyDescent="0.25">
      <c r="A112" s="204"/>
      <c r="B112" s="509" t="s">
        <v>411</v>
      </c>
      <c r="C112" s="576"/>
      <c r="D112" s="650" t="str">
        <f>IF(MAX(D117-D116,D116-D115,D115-D114,D118-D114,D119-D114,D123-D122,D122-D121,D121-D120,D124-D120,D125-D120,D129-D128,D128-D127,D127-D126,D130-D126,D131-D126)&gt;0,"No","Yes")</f>
        <v>Yes</v>
      </c>
      <c r="E112" s="649" t="str">
        <f t="shared" ref="E112:L112" si="13">IF(MAX(E117-E116,E116-E115,E115-E114,E118-E114,E119-E114,E123-E122,E122-E121,E121-E120,E124-E120,E125-E120,E129-E128,E128-E127,E127-E126,E130-E126,E131-E126)&gt;0,"No","Yes")</f>
        <v>Yes</v>
      </c>
      <c r="F112" s="649" t="str">
        <f t="shared" si="13"/>
        <v>Yes</v>
      </c>
      <c r="G112" s="650" t="str">
        <f t="shared" si="13"/>
        <v>Yes</v>
      </c>
      <c r="H112" s="649" t="str">
        <f t="shared" si="13"/>
        <v>Yes</v>
      </c>
      <c r="I112" s="651" t="str">
        <f t="shared" si="13"/>
        <v>Yes</v>
      </c>
      <c r="J112" s="650" t="str">
        <f t="shared" si="13"/>
        <v>Yes</v>
      </c>
      <c r="K112" s="649" t="str">
        <f t="shared" si="13"/>
        <v>Yes</v>
      </c>
      <c r="L112" s="651" t="str">
        <f t="shared" si="13"/>
        <v>Yes</v>
      </c>
      <c r="M112" s="652"/>
      <c r="N112" s="20"/>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6"/>
      <c r="AK112" s="496"/>
      <c r="AL112" s="393"/>
    </row>
    <row r="113" spans="1:38" ht="30" customHeight="1" x14ac:dyDescent="0.25">
      <c r="A113" s="204"/>
      <c r="B113" s="529" t="str">
        <f>CONCATENATE("Check: sum of rows ", ROW(B114), ", ", ROW(B120), " and ", ROW(B126), " should be equal to overall exposures to commercial undertakings related to the public sector in row ", ROW(B111))</f>
        <v>Check: sum of rows 114, 120 and 126 should be equal to overall exposures to commercial undertakings related to the public sector in row 111</v>
      </c>
      <c r="C113" s="576"/>
      <c r="D113" s="546" t="str">
        <f>IF(D114+D120+D126 =D111,"Yes","No")</f>
        <v>Yes</v>
      </c>
      <c r="E113" s="259" t="str">
        <f t="shared" ref="E113:L113" si="14">IF(E114+E120+E126 =E111,"Yes","No")</f>
        <v>Yes</v>
      </c>
      <c r="F113" s="259" t="str">
        <f t="shared" si="14"/>
        <v>Yes</v>
      </c>
      <c r="G113" s="546" t="str">
        <f t="shared" si="14"/>
        <v>Yes</v>
      </c>
      <c r="H113" s="259" t="str">
        <f t="shared" si="14"/>
        <v>Yes</v>
      </c>
      <c r="I113" s="547" t="str">
        <f t="shared" si="14"/>
        <v>Yes</v>
      </c>
      <c r="J113" s="546" t="str">
        <f t="shared" si="14"/>
        <v>Yes</v>
      </c>
      <c r="K113" s="259" t="str">
        <f t="shared" si="14"/>
        <v>Yes</v>
      </c>
      <c r="L113" s="547" t="str">
        <f t="shared" si="14"/>
        <v>Yes</v>
      </c>
      <c r="M113" s="261" t="str">
        <f>IF(M114+M120+M126 =M111,"Yes","No")</f>
        <v>Yes</v>
      </c>
      <c r="N113" s="259" t="str">
        <f>IF(N114+N120+N126 =N111,"Yes","No")</f>
        <v>Yes</v>
      </c>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393"/>
    </row>
    <row r="114" spans="1:38" ht="15" customHeight="1" x14ac:dyDescent="0.25">
      <c r="A114" s="204"/>
      <c r="B114" s="400" t="s">
        <v>249</v>
      </c>
      <c r="C114" s="558" t="s">
        <v>291</v>
      </c>
      <c r="D114" s="433"/>
      <c r="E114" s="35"/>
      <c r="F114" s="48"/>
      <c r="G114" s="433"/>
      <c r="H114" s="35"/>
      <c r="I114" s="434"/>
      <c r="J114" s="47"/>
      <c r="K114" s="35"/>
      <c r="L114" s="434"/>
      <c r="M114" s="433"/>
      <c r="N114" s="48"/>
      <c r="O114" s="496"/>
      <c r="P114" s="496"/>
      <c r="Q114" s="496"/>
      <c r="R114" s="496"/>
      <c r="S114" s="496"/>
      <c r="T114" s="496"/>
      <c r="U114" s="496"/>
      <c r="V114" s="496"/>
      <c r="W114" s="496"/>
      <c r="X114" s="496"/>
      <c r="Y114" s="496"/>
      <c r="Z114" s="496"/>
      <c r="AA114" s="496"/>
      <c r="AB114" s="496"/>
      <c r="AC114" s="496"/>
      <c r="AD114" s="496"/>
      <c r="AE114" s="496"/>
      <c r="AF114" s="496"/>
      <c r="AG114" s="496"/>
      <c r="AH114" s="496"/>
      <c r="AI114" s="496"/>
      <c r="AJ114" s="496"/>
      <c r="AK114" s="496"/>
      <c r="AL114" s="393"/>
    </row>
    <row r="115" spans="1:38" ht="15" customHeight="1" x14ac:dyDescent="0.25">
      <c r="A115" s="204"/>
      <c r="B115" s="401" t="str">
        <f>CONCATENATE("as part of the total under row ", ROW(B114), ", the legal entity (owner) has an exposure to a domestic issuer")</f>
        <v>as part of the total under row 114, the legal entity (owner) has an exposure to a domestic issuer</v>
      </c>
      <c r="C115" s="558" t="s">
        <v>292</v>
      </c>
      <c r="D115" s="433"/>
      <c r="E115" s="35"/>
      <c r="F115" s="48"/>
      <c r="G115" s="433"/>
      <c r="H115" s="35"/>
      <c r="I115" s="434"/>
      <c r="J115" s="47"/>
      <c r="K115" s="35"/>
      <c r="L115" s="434"/>
      <c r="M115" s="433"/>
      <c r="N115" s="48"/>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393"/>
    </row>
    <row r="116" spans="1:38" ht="15" customHeight="1" x14ac:dyDescent="0.25">
      <c r="A116" s="204"/>
      <c r="B116" s="402" t="str">
        <f>CONCATENATE("as part of the total under row ", ROW(B115), ", the exposure in domestic currency")</f>
        <v>as part of the total under row 115, the exposure in domestic currency</v>
      </c>
      <c r="C116" s="558" t="s">
        <v>293</v>
      </c>
      <c r="D116" s="433"/>
      <c r="E116" s="35"/>
      <c r="F116" s="48"/>
      <c r="G116" s="433"/>
      <c r="H116" s="35"/>
      <c r="I116" s="434"/>
      <c r="J116" s="47"/>
      <c r="K116" s="35"/>
      <c r="L116" s="434"/>
      <c r="M116" s="433"/>
      <c r="N116" s="48"/>
      <c r="O116" s="496"/>
      <c r="P116" s="496"/>
      <c r="Q116" s="496"/>
      <c r="R116" s="496"/>
      <c r="S116" s="496"/>
      <c r="T116" s="496"/>
      <c r="U116" s="496"/>
      <c r="V116" s="496"/>
      <c r="W116" s="496"/>
      <c r="X116" s="496"/>
      <c r="Y116" s="496"/>
      <c r="Z116" s="496"/>
      <c r="AA116" s="496"/>
      <c r="AB116" s="496"/>
      <c r="AC116" s="496"/>
      <c r="AD116" s="496"/>
      <c r="AE116" s="496"/>
      <c r="AF116" s="496"/>
      <c r="AG116" s="496"/>
      <c r="AH116" s="496"/>
      <c r="AI116" s="496"/>
      <c r="AJ116" s="496"/>
      <c r="AK116" s="496"/>
      <c r="AL116" s="393"/>
    </row>
    <row r="117" spans="1:38" ht="15" customHeight="1" x14ac:dyDescent="0.25">
      <c r="A117" s="204"/>
      <c r="B117" s="404" t="str">
        <f>CONCATENATE("as part of the total under row ", ROW(B116), ", the jurisdiction of the legal entity (owner) is different from that of the group")</f>
        <v>as part of the total under row 116, the jurisdiction of the legal entity (owner) is different from that of the group</v>
      </c>
      <c r="C117" s="558" t="s">
        <v>145</v>
      </c>
      <c r="D117" s="433"/>
      <c r="E117" s="35"/>
      <c r="F117" s="48"/>
      <c r="G117" s="433"/>
      <c r="H117" s="35"/>
      <c r="I117" s="434"/>
      <c r="J117" s="47"/>
      <c r="K117" s="35"/>
      <c r="L117" s="434"/>
      <c r="M117" s="433"/>
      <c r="N117" s="48"/>
      <c r="O117" s="496"/>
      <c r="P117" s="496"/>
      <c r="Q117" s="496"/>
      <c r="R117" s="496"/>
      <c r="S117" s="496"/>
      <c r="T117" s="496"/>
      <c r="U117" s="496"/>
      <c r="V117" s="496"/>
      <c r="W117" s="496"/>
      <c r="X117" s="496"/>
      <c r="Y117" s="496"/>
      <c r="Z117" s="496"/>
      <c r="AA117" s="496"/>
      <c r="AB117" s="496"/>
      <c r="AC117" s="496"/>
      <c r="AD117" s="496"/>
      <c r="AE117" s="496"/>
      <c r="AF117" s="496"/>
      <c r="AG117" s="496"/>
      <c r="AH117" s="496"/>
      <c r="AI117" s="496"/>
      <c r="AJ117" s="496"/>
      <c r="AK117" s="496"/>
      <c r="AL117" s="393"/>
    </row>
    <row r="118" spans="1:38" ht="15" customHeight="1" x14ac:dyDescent="0.25">
      <c r="A118" s="204"/>
      <c r="B118" s="401" t="str">
        <f>CONCATENATE("as part of the total under row ", ROW(B114), ", the group has an exposure to the domestic issuer of the same juristiction as the group")</f>
        <v>as part of the total under row 114, the group has an exposure to the domestic issuer of the same juristiction as the group</v>
      </c>
      <c r="C118" s="558" t="s">
        <v>294</v>
      </c>
      <c r="D118" s="433"/>
      <c r="E118" s="35"/>
      <c r="F118" s="48"/>
      <c r="G118" s="433"/>
      <c r="H118" s="35"/>
      <c r="I118" s="434"/>
      <c r="J118" s="47"/>
      <c r="K118" s="35"/>
      <c r="L118" s="434"/>
      <c r="M118" s="433"/>
      <c r="N118" s="48"/>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393"/>
    </row>
    <row r="119" spans="1:38" ht="30" customHeight="1" x14ac:dyDescent="0.25">
      <c r="A119" s="204"/>
      <c r="B119" s="527" t="str">
        <f>CONCATENATE("as part of the total under row ", ROW(B114), ", exposures risk-weighted as denominated and funded in domestic currency based on paragraph 54 (or for the trading book paragraph 711)")</f>
        <v>as part of the total under row 114, exposures risk-weighted as denominated and funded in domestic currency based on paragraph 54 (or for the trading book paragraph 711)</v>
      </c>
      <c r="C119" s="558" t="s">
        <v>291</v>
      </c>
      <c r="D119" s="433"/>
      <c r="E119" s="35"/>
      <c r="F119" s="48"/>
      <c r="G119" s="645"/>
      <c r="H119" s="28"/>
      <c r="I119" s="646"/>
      <c r="J119" s="644"/>
      <c r="K119" s="28"/>
      <c r="L119" s="28"/>
      <c r="M119" s="433"/>
      <c r="N119" s="48"/>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393"/>
    </row>
    <row r="120" spans="1:38" ht="15" customHeight="1" x14ac:dyDescent="0.25">
      <c r="A120" s="204"/>
      <c r="B120" s="417" t="s">
        <v>254</v>
      </c>
      <c r="C120" s="558" t="s">
        <v>291</v>
      </c>
      <c r="D120" s="433"/>
      <c r="E120" s="35"/>
      <c r="F120" s="48"/>
      <c r="G120" s="433"/>
      <c r="H120" s="35"/>
      <c r="I120" s="434"/>
      <c r="J120" s="47"/>
      <c r="K120" s="35"/>
      <c r="L120" s="434"/>
      <c r="M120" s="433"/>
      <c r="N120" s="48"/>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393"/>
    </row>
    <row r="121" spans="1:38" ht="15" customHeight="1" x14ac:dyDescent="0.25">
      <c r="A121" s="204"/>
      <c r="B121" s="401" t="str">
        <f>CONCATENATE("as part of the total under row ", ROW(B120), ", the legal entity (owner) has an exposure to a domestic issuer")</f>
        <v>as part of the total under row 120, the legal entity (owner) has an exposure to a domestic issuer</v>
      </c>
      <c r="C121" s="558" t="s">
        <v>292</v>
      </c>
      <c r="D121" s="433"/>
      <c r="E121" s="35"/>
      <c r="F121" s="48"/>
      <c r="G121" s="433"/>
      <c r="H121" s="35"/>
      <c r="I121" s="434"/>
      <c r="J121" s="47"/>
      <c r="K121" s="35"/>
      <c r="L121" s="434"/>
      <c r="M121" s="433"/>
      <c r="N121" s="48"/>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6"/>
      <c r="AK121" s="496"/>
      <c r="AL121" s="393"/>
    </row>
    <row r="122" spans="1:38" ht="15" customHeight="1" x14ac:dyDescent="0.25">
      <c r="A122" s="204"/>
      <c r="B122" s="402" t="str">
        <f>CONCATENATE("as part of the total under row ", ROW(B121), ", the exposure in domestic currency")</f>
        <v>as part of the total under row 121, the exposure in domestic currency</v>
      </c>
      <c r="C122" s="558" t="s">
        <v>293</v>
      </c>
      <c r="D122" s="433"/>
      <c r="E122" s="35"/>
      <c r="F122" s="48"/>
      <c r="G122" s="433"/>
      <c r="H122" s="35"/>
      <c r="I122" s="434"/>
      <c r="J122" s="47"/>
      <c r="K122" s="35"/>
      <c r="L122" s="434"/>
      <c r="M122" s="433"/>
      <c r="N122" s="48"/>
      <c r="O122" s="496"/>
      <c r="P122" s="496"/>
      <c r="Q122" s="496"/>
      <c r="R122" s="496"/>
      <c r="S122" s="496"/>
      <c r="T122" s="496"/>
      <c r="U122" s="496"/>
      <c r="V122" s="496"/>
      <c r="W122" s="496"/>
      <c r="X122" s="496"/>
      <c r="Y122" s="496"/>
      <c r="Z122" s="496"/>
      <c r="AA122" s="496"/>
      <c r="AB122" s="496"/>
      <c r="AC122" s="496"/>
      <c r="AD122" s="496"/>
      <c r="AE122" s="496"/>
      <c r="AF122" s="496"/>
      <c r="AG122" s="496"/>
      <c r="AH122" s="496"/>
      <c r="AI122" s="496"/>
      <c r="AJ122" s="496"/>
      <c r="AK122" s="496"/>
      <c r="AL122" s="393"/>
    </row>
    <row r="123" spans="1:38" ht="15" customHeight="1" x14ac:dyDescent="0.25">
      <c r="A123" s="204"/>
      <c r="B123" s="404" t="str">
        <f>CONCATENATE("as part of the total under row ", ROW(B122), ", the jurisdiction of the legal entity (owner) is different from that of the group")</f>
        <v>as part of the total under row 122, the jurisdiction of the legal entity (owner) is different from that of the group</v>
      </c>
      <c r="C123" s="558" t="s">
        <v>145</v>
      </c>
      <c r="D123" s="433"/>
      <c r="E123" s="35"/>
      <c r="F123" s="48"/>
      <c r="G123" s="433"/>
      <c r="H123" s="35"/>
      <c r="I123" s="434"/>
      <c r="J123" s="47"/>
      <c r="K123" s="35"/>
      <c r="L123" s="434"/>
      <c r="M123" s="433"/>
      <c r="N123" s="48"/>
      <c r="O123" s="496"/>
      <c r="P123" s="496"/>
      <c r="Q123" s="496"/>
      <c r="R123" s="496"/>
      <c r="S123" s="496"/>
      <c r="T123" s="496"/>
      <c r="U123" s="496"/>
      <c r="V123" s="496"/>
      <c r="W123" s="496"/>
      <c r="X123" s="496"/>
      <c r="Y123" s="496"/>
      <c r="Z123" s="496"/>
      <c r="AA123" s="496"/>
      <c r="AB123" s="496"/>
      <c r="AC123" s="496"/>
      <c r="AD123" s="496"/>
      <c r="AE123" s="496"/>
      <c r="AF123" s="496"/>
      <c r="AG123" s="496"/>
      <c r="AH123" s="496"/>
      <c r="AI123" s="496"/>
      <c r="AJ123" s="496"/>
      <c r="AK123" s="496"/>
      <c r="AL123" s="393"/>
    </row>
    <row r="124" spans="1:38" ht="15" customHeight="1" x14ac:dyDescent="0.25">
      <c r="A124" s="204"/>
      <c r="B124" s="401" t="str">
        <f>CONCATENATE("as part of the total under row ", ROW(B120), ", the group has an exposure to the domestic issuer of the same juristiction as the group")</f>
        <v>as part of the total under row 120, the group has an exposure to the domestic issuer of the same juristiction as the group</v>
      </c>
      <c r="C124" s="558" t="s">
        <v>294</v>
      </c>
      <c r="D124" s="433"/>
      <c r="E124" s="35"/>
      <c r="F124" s="48"/>
      <c r="G124" s="433"/>
      <c r="H124" s="35"/>
      <c r="I124" s="434"/>
      <c r="J124" s="47"/>
      <c r="K124" s="35"/>
      <c r="L124" s="434"/>
      <c r="M124" s="433"/>
      <c r="N124" s="48"/>
      <c r="O124" s="496"/>
      <c r="P124" s="496"/>
      <c r="Q124" s="496"/>
      <c r="R124" s="496"/>
      <c r="S124" s="496"/>
      <c r="T124" s="496"/>
      <c r="U124" s="496"/>
      <c r="V124" s="496"/>
      <c r="W124" s="496"/>
      <c r="X124" s="496"/>
      <c r="Y124" s="496"/>
      <c r="Z124" s="496"/>
      <c r="AA124" s="496"/>
      <c r="AB124" s="496"/>
      <c r="AC124" s="496"/>
      <c r="AD124" s="496"/>
      <c r="AE124" s="496"/>
      <c r="AF124" s="496"/>
      <c r="AG124" s="496"/>
      <c r="AH124" s="496"/>
      <c r="AI124" s="496"/>
      <c r="AJ124" s="496"/>
      <c r="AK124" s="496"/>
      <c r="AL124" s="393"/>
    </row>
    <row r="125" spans="1:38" ht="30" customHeight="1" x14ac:dyDescent="0.25">
      <c r="A125" s="204"/>
      <c r="B125" s="527" t="str">
        <f>CONCATENATE("as part of the total under row ", ROW(B120), ", exposures risk-weighted as denominated and funded in domestic currency based on paragraph 54 (or for the trading book paragraph 711)")</f>
        <v>as part of the total under row 120, exposures risk-weighted as denominated and funded in domestic currency based on paragraph 54 (or for the trading book paragraph 711)</v>
      </c>
      <c r="C125" s="558" t="s">
        <v>291</v>
      </c>
      <c r="D125" s="433"/>
      <c r="E125" s="35"/>
      <c r="F125" s="48"/>
      <c r="G125" s="645"/>
      <c r="H125" s="28"/>
      <c r="I125" s="646"/>
      <c r="J125" s="644"/>
      <c r="K125" s="28"/>
      <c r="L125" s="28"/>
      <c r="M125" s="433"/>
      <c r="N125" s="48"/>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6"/>
      <c r="AK125" s="496"/>
      <c r="AL125" s="393"/>
    </row>
    <row r="126" spans="1:38" ht="15" customHeight="1" x14ac:dyDescent="0.25">
      <c r="A126" s="204"/>
      <c r="B126" s="417" t="s">
        <v>255</v>
      </c>
      <c r="C126" s="558" t="s">
        <v>291</v>
      </c>
      <c r="D126" s="433"/>
      <c r="E126" s="35"/>
      <c r="F126" s="48"/>
      <c r="G126" s="433"/>
      <c r="H126" s="35"/>
      <c r="I126" s="434"/>
      <c r="J126" s="47"/>
      <c r="K126" s="35"/>
      <c r="L126" s="434"/>
      <c r="M126" s="433"/>
      <c r="N126" s="48"/>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393"/>
    </row>
    <row r="127" spans="1:38" ht="15" customHeight="1" x14ac:dyDescent="0.25">
      <c r="A127" s="204"/>
      <c r="B127" s="401" t="str">
        <f>CONCATENATE("as part of the total under row ", ROW(B126), ", the legal entity (owner) has an exposure to a domestic issuer")</f>
        <v>as part of the total under row 126, the legal entity (owner) has an exposure to a domestic issuer</v>
      </c>
      <c r="C127" s="558" t="s">
        <v>292</v>
      </c>
      <c r="D127" s="433"/>
      <c r="E127" s="35"/>
      <c r="F127" s="48"/>
      <c r="G127" s="433"/>
      <c r="H127" s="35"/>
      <c r="I127" s="434"/>
      <c r="J127" s="47"/>
      <c r="K127" s="35"/>
      <c r="L127" s="434"/>
      <c r="M127" s="433"/>
      <c r="N127" s="48"/>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393"/>
    </row>
    <row r="128" spans="1:38" ht="15" customHeight="1" x14ac:dyDescent="0.25">
      <c r="A128" s="204"/>
      <c r="B128" s="402" t="str">
        <f>CONCATENATE("as part of the total under row ", ROW(B127), ", the exposure in domestic currency")</f>
        <v>as part of the total under row 127, the exposure in domestic currency</v>
      </c>
      <c r="C128" s="558" t="s">
        <v>293</v>
      </c>
      <c r="D128" s="433"/>
      <c r="E128" s="35"/>
      <c r="F128" s="48"/>
      <c r="G128" s="433"/>
      <c r="H128" s="35"/>
      <c r="I128" s="434"/>
      <c r="J128" s="47"/>
      <c r="K128" s="35"/>
      <c r="L128" s="434"/>
      <c r="M128" s="433"/>
      <c r="N128" s="48"/>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393"/>
    </row>
    <row r="129" spans="1:38" ht="15" customHeight="1" x14ac:dyDescent="0.25">
      <c r="A129" s="204"/>
      <c r="B129" s="404" t="str">
        <f>CONCATENATE("as part of the total under row ", ROW(B128), ", the jurisdiction of the legal entity (owner) is different from that of the group")</f>
        <v>as part of the total under row 128, the jurisdiction of the legal entity (owner) is different from that of the group</v>
      </c>
      <c r="C129" s="558" t="s">
        <v>145</v>
      </c>
      <c r="D129" s="433"/>
      <c r="E129" s="35"/>
      <c r="F129" s="48"/>
      <c r="G129" s="433"/>
      <c r="H129" s="35"/>
      <c r="I129" s="434"/>
      <c r="J129" s="47"/>
      <c r="K129" s="35"/>
      <c r="L129" s="434"/>
      <c r="M129" s="433"/>
      <c r="N129" s="48"/>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393"/>
    </row>
    <row r="130" spans="1:38" ht="15" customHeight="1" x14ac:dyDescent="0.25">
      <c r="A130" s="204"/>
      <c r="B130" s="401" t="str">
        <f>CONCATENATE("as part of the total under row ", ROW(B126), ", the group has an exposure to the domestic issuer of the same juristiction as the group")</f>
        <v>as part of the total under row 126, the group has an exposure to the domestic issuer of the same juristiction as the group</v>
      </c>
      <c r="C130" s="558" t="s">
        <v>294</v>
      </c>
      <c r="D130" s="433"/>
      <c r="E130" s="35"/>
      <c r="F130" s="48"/>
      <c r="G130" s="433"/>
      <c r="H130" s="35"/>
      <c r="I130" s="434"/>
      <c r="J130" s="47"/>
      <c r="K130" s="35"/>
      <c r="L130" s="434"/>
      <c r="M130" s="433"/>
      <c r="N130" s="48"/>
      <c r="O130" s="496"/>
      <c r="P130" s="496"/>
      <c r="Q130" s="496"/>
      <c r="R130" s="496"/>
      <c r="S130" s="496"/>
      <c r="T130" s="496"/>
      <c r="U130" s="496"/>
      <c r="V130" s="496"/>
      <c r="W130" s="496"/>
      <c r="X130" s="496"/>
      <c r="Y130" s="496"/>
      <c r="Z130" s="496"/>
      <c r="AA130" s="496"/>
      <c r="AB130" s="496"/>
      <c r="AC130" s="496"/>
      <c r="AD130" s="496"/>
      <c r="AE130" s="496"/>
      <c r="AF130" s="496"/>
      <c r="AG130" s="496"/>
      <c r="AH130" s="496"/>
      <c r="AI130" s="496"/>
      <c r="AJ130" s="496"/>
      <c r="AK130" s="496"/>
      <c r="AL130" s="393"/>
    </row>
    <row r="131" spans="1:38" ht="30" customHeight="1" x14ac:dyDescent="0.25">
      <c r="A131" s="204"/>
      <c r="B131" s="528" t="str">
        <f>CONCATENATE("as part of the total under row ", ROW(B126), ", exposures risk-weighted as denominated and funded in domestic currency based on paragraph 54 (or for the trading book paragraph 711)")</f>
        <v>as part of the total under row 126, exposures risk-weighted as denominated and funded in domestic currency based on paragraph 54 (or for the trading book paragraph 711)</v>
      </c>
      <c r="C131" s="559" t="s">
        <v>291</v>
      </c>
      <c r="D131" s="501"/>
      <c r="E131" s="31"/>
      <c r="F131" s="133"/>
      <c r="G131" s="647"/>
      <c r="H131" s="30"/>
      <c r="I131" s="648"/>
      <c r="J131" s="644"/>
      <c r="K131" s="28"/>
      <c r="L131" s="28"/>
      <c r="M131" s="501"/>
      <c r="N131" s="133"/>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393"/>
    </row>
    <row r="132" spans="1:38" ht="15" customHeight="1" x14ac:dyDescent="0.25">
      <c r="A132" s="204"/>
      <c r="B132" s="512" t="s">
        <v>306</v>
      </c>
      <c r="C132" s="560" t="s">
        <v>307</v>
      </c>
      <c r="D132" s="548">
        <f>D109+D111</f>
        <v>0</v>
      </c>
      <c r="E132" s="550">
        <f t="shared" ref="E132:N132" si="15">E109+E111</f>
        <v>0</v>
      </c>
      <c r="F132" s="551">
        <f t="shared" si="15"/>
        <v>0</v>
      </c>
      <c r="G132" s="548">
        <f t="shared" si="15"/>
        <v>0</v>
      </c>
      <c r="H132" s="550">
        <f t="shared" si="15"/>
        <v>0</v>
      </c>
      <c r="I132" s="551">
        <f t="shared" si="15"/>
        <v>0</v>
      </c>
      <c r="J132" s="548">
        <f t="shared" si="15"/>
        <v>0</v>
      </c>
      <c r="K132" s="550">
        <f t="shared" si="15"/>
        <v>0</v>
      </c>
      <c r="L132" s="551">
        <f t="shared" si="15"/>
        <v>0</v>
      </c>
      <c r="M132" s="548">
        <f t="shared" si="15"/>
        <v>0</v>
      </c>
      <c r="N132" s="549">
        <f t="shared" si="15"/>
        <v>0</v>
      </c>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6"/>
      <c r="AK132" s="496"/>
      <c r="AL132" s="393"/>
    </row>
    <row r="133" spans="1:38" ht="30" customHeight="1" x14ac:dyDescent="0.25">
      <c r="A133" s="204"/>
      <c r="B133" s="538"/>
      <c r="C133" s="561"/>
      <c r="D133" s="2350" t="str">
        <f>IFERROR(IF((E132+H132)/#REF!&lt;0.95,"The sum of categories 1. to 5. of direct exposures under SA and IRB prior to CCF/CRM in the banking book is less than 0.95% of the reported exposures in the Leverage Ratio sheet, please confirm and provide comment"," "), "")</f>
        <v/>
      </c>
      <c r="E133" s="2351"/>
      <c r="F133" s="2351"/>
      <c r="G133" s="2351"/>
      <c r="H133" s="2351"/>
      <c r="I133" s="2352"/>
      <c r="J133" s="540"/>
      <c r="K133" s="543"/>
      <c r="L133" s="541"/>
      <c r="M133" s="540"/>
      <c r="N133" s="542"/>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393"/>
    </row>
    <row r="134" spans="1:38" s="410" customFormat="1" ht="15" customHeight="1" x14ac:dyDescent="0.25">
      <c r="A134" s="405"/>
      <c r="B134" s="381"/>
      <c r="C134" s="381"/>
      <c r="D134" s="381"/>
      <c r="E134" s="381"/>
      <c r="F134" s="381"/>
      <c r="G134" s="381"/>
      <c r="H134" s="381"/>
      <c r="I134" s="381"/>
      <c r="J134" s="381"/>
      <c r="K134" s="381"/>
      <c r="L134" s="381"/>
      <c r="M134" s="381"/>
      <c r="N134" s="381"/>
      <c r="O134" s="492"/>
      <c r="AL134" s="161"/>
    </row>
    <row r="135" spans="1:38" ht="45" customHeight="1" x14ac:dyDescent="0.35">
      <c r="A135" s="589" t="s">
        <v>310</v>
      </c>
      <c r="B135" s="516"/>
      <c r="C135" s="413"/>
      <c r="D135" s="413"/>
      <c r="E135" s="413"/>
      <c r="F135" s="413"/>
      <c r="G135" s="413"/>
      <c r="H135" s="413"/>
      <c r="I135" s="413"/>
      <c r="J135" s="413"/>
      <c r="K135" s="413"/>
      <c r="L135" s="413"/>
      <c r="M135" s="532"/>
      <c r="N135" s="533"/>
      <c r="O135" s="534"/>
      <c r="P135" s="534"/>
      <c r="Q135" s="534"/>
      <c r="R135" s="534"/>
      <c r="S135" s="534"/>
      <c r="T135" s="534"/>
      <c r="U135" s="534"/>
      <c r="V135" s="534"/>
      <c r="W135" s="534"/>
      <c r="X135" s="534"/>
      <c r="Y135" s="534"/>
      <c r="Z135" s="534"/>
      <c r="AA135" s="534"/>
      <c r="AB135" s="534"/>
      <c r="AC135" s="534"/>
      <c r="AD135" s="534"/>
      <c r="AE135" s="534"/>
      <c r="AF135" s="534"/>
      <c r="AG135" s="534"/>
      <c r="AH135" s="534"/>
      <c r="AI135" s="534"/>
      <c r="AJ135" s="534"/>
      <c r="AK135" s="534"/>
      <c r="AL135" s="535"/>
    </row>
    <row r="136" spans="1:38" s="410" customFormat="1" ht="15" customHeight="1" x14ac:dyDescent="0.3">
      <c r="A136" s="364"/>
      <c r="B136" s="165"/>
      <c r="C136" s="165"/>
      <c r="D136" s="165"/>
      <c r="E136" s="165"/>
      <c r="F136" s="165"/>
      <c r="G136" s="165"/>
      <c r="H136" s="165"/>
      <c r="I136" s="165"/>
      <c r="J136" s="165"/>
      <c r="K136" s="165"/>
      <c r="L136" s="165"/>
      <c r="M136" s="493"/>
      <c r="N136" s="492"/>
      <c r="AL136" s="161"/>
    </row>
    <row r="137" spans="1:38" ht="15" customHeight="1" x14ac:dyDescent="0.25">
      <c r="A137" s="204"/>
      <c r="B137" s="517"/>
      <c r="C137" s="2114" t="s">
        <v>282</v>
      </c>
      <c r="D137" s="2354"/>
      <c r="E137" s="2355" t="s">
        <v>311</v>
      </c>
      <c r="F137" s="2110" t="s">
        <v>312</v>
      </c>
      <c r="G137" s="2110" t="s">
        <v>313</v>
      </c>
      <c r="H137" s="2110" t="s">
        <v>314</v>
      </c>
      <c r="I137" s="2110" t="s">
        <v>315</v>
      </c>
      <c r="J137" s="2110" t="s">
        <v>316</v>
      </c>
      <c r="K137" s="2110" t="s">
        <v>317</v>
      </c>
      <c r="L137" s="2110" t="s">
        <v>318</v>
      </c>
      <c r="M137" s="2110" t="s">
        <v>319</v>
      </c>
      <c r="N137" s="2110" t="s">
        <v>320</v>
      </c>
      <c r="O137" s="2110" t="s">
        <v>321</v>
      </c>
      <c r="P137" s="2110" t="s">
        <v>322</v>
      </c>
      <c r="Q137" s="2110" t="s">
        <v>323</v>
      </c>
      <c r="R137" s="2110" t="s">
        <v>324</v>
      </c>
      <c r="S137" s="2110" t="s">
        <v>325</v>
      </c>
      <c r="T137" s="2110" t="s">
        <v>326</v>
      </c>
      <c r="U137" s="2110" t="s">
        <v>327</v>
      </c>
      <c r="V137" s="2110" t="s">
        <v>328</v>
      </c>
      <c r="W137" s="2110" t="s">
        <v>329</v>
      </c>
      <c r="X137" s="2110" t="s">
        <v>330</v>
      </c>
      <c r="Y137" s="2110" t="s">
        <v>331</v>
      </c>
      <c r="Z137" s="2110" t="s">
        <v>332</v>
      </c>
      <c r="AA137" s="2110" t="s">
        <v>333</v>
      </c>
      <c r="AB137" s="2110" t="s">
        <v>334</v>
      </c>
      <c r="AC137" s="2110" t="s">
        <v>335</v>
      </c>
      <c r="AD137" s="2110" t="s">
        <v>336</v>
      </c>
      <c r="AE137" s="2110" t="s">
        <v>337</v>
      </c>
      <c r="AF137" s="2110" t="s">
        <v>338</v>
      </c>
      <c r="AG137" s="2110" t="s">
        <v>339</v>
      </c>
      <c r="AH137" s="2110" t="s">
        <v>340</v>
      </c>
      <c r="AI137" s="2356" t="s">
        <v>245</v>
      </c>
      <c r="AJ137" s="2110" t="s">
        <v>85</v>
      </c>
      <c r="AK137" s="2357" t="s">
        <v>362</v>
      </c>
      <c r="AL137" s="393"/>
    </row>
    <row r="138" spans="1:38" ht="150" customHeight="1" x14ac:dyDescent="0.25">
      <c r="A138" s="204"/>
      <c r="B138" s="518" t="s">
        <v>341</v>
      </c>
      <c r="C138" s="330" t="s">
        <v>342</v>
      </c>
      <c r="D138" s="330" t="s">
        <v>409</v>
      </c>
      <c r="E138" s="2129"/>
      <c r="F138" s="2111"/>
      <c r="G138" s="2111"/>
      <c r="H138" s="2111"/>
      <c r="I138" s="2111"/>
      <c r="J138" s="2111"/>
      <c r="K138" s="2111"/>
      <c r="L138" s="2111"/>
      <c r="M138" s="2111"/>
      <c r="N138" s="2111"/>
      <c r="O138" s="2111"/>
      <c r="P138" s="2111"/>
      <c r="Q138" s="2111"/>
      <c r="R138" s="2111"/>
      <c r="S138" s="2111"/>
      <c r="T138" s="2111"/>
      <c r="U138" s="2111"/>
      <c r="V138" s="2111"/>
      <c r="W138" s="2111"/>
      <c r="X138" s="2111"/>
      <c r="Y138" s="2111"/>
      <c r="Z138" s="2111"/>
      <c r="AA138" s="2111"/>
      <c r="AB138" s="2111"/>
      <c r="AC138" s="2111"/>
      <c r="AD138" s="2111"/>
      <c r="AE138" s="2111"/>
      <c r="AF138" s="2111"/>
      <c r="AG138" s="2111"/>
      <c r="AH138" s="2111"/>
      <c r="AI138" s="2144"/>
      <c r="AJ138" s="2111"/>
      <c r="AK138" s="2358"/>
      <c r="AL138" s="393"/>
    </row>
    <row r="139" spans="1:38" ht="15" customHeight="1" x14ac:dyDescent="0.25">
      <c r="A139" s="204"/>
      <c r="B139" s="399" t="s">
        <v>343</v>
      </c>
      <c r="C139" s="552" t="s">
        <v>294</v>
      </c>
      <c r="D139" s="552" t="s">
        <v>344</v>
      </c>
      <c r="E139" s="536"/>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4"/>
      <c r="AJ139" s="50">
        <f>SUM(E139:AI139)</f>
        <v>0</v>
      </c>
      <c r="AK139" s="564" t="str">
        <f>IF(AJ139=(F7+I7+M7+N7),"Yes","No")</f>
        <v>Yes</v>
      </c>
      <c r="AL139" s="393"/>
    </row>
    <row r="140" spans="1:38" ht="15" customHeight="1" x14ac:dyDescent="0.25">
      <c r="A140" s="204"/>
      <c r="B140" s="400" t="str">
        <f>CONCATENATE("as part of the total under row ", ROW(B139), ", the exposure in the domestic currency of the issuer")</f>
        <v>as part of the total under row 139, the exposure in the domestic currency of the issuer</v>
      </c>
      <c r="C140" s="553" t="s">
        <v>345</v>
      </c>
      <c r="D140" s="553" t="s">
        <v>346</v>
      </c>
      <c r="E140" s="47"/>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48"/>
      <c r="AJ140" s="15">
        <f t="shared" ref="AJ140:AJ146" si="16">SUM(E140:AI140)</f>
        <v>0</v>
      </c>
      <c r="AK140" s="38"/>
      <c r="AL140" s="393"/>
    </row>
    <row r="141" spans="1:38" ht="15" customHeight="1" x14ac:dyDescent="0.25">
      <c r="A141" s="204"/>
      <c r="B141" s="403" t="s">
        <v>347</v>
      </c>
      <c r="C141" s="553" t="s">
        <v>294</v>
      </c>
      <c r="D141" s="553" t="s">
        <v>344</v>
      </c>
      <c r="E141" s="47"/>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48"/>
      <c r="AJ141" s="15">
        <f t="shared" si="16"/>
        <v>0</v>
      </c>
      <c r="AK141" s="565" t="str">
        <f>IF(AJ141=(F14+I14+M14+N14),"Yes","No")</f>
        <v>Yes</v>
      </c>
      <c r="AL141" s="393"/>
    </row>
    <row r="142" spans="1:38" ht="15" customHeight="1" x14ac:dyDescent="0.25">
      <c r="A142" s="204"/>
      <c r="B142" s="400" t="str">
        <f>CONCATENATE("as part of the total under row ", ROW(B141), ", the exposure in the domestic currency of the issuer")</f>
        <v>as part of the total under row 141, the exposure in the domestic currency of the issuer</v>
      </c>
      <c r="C142" s="553" t="s">
        <v>345</v>
      </c>
      <c r="D142" s="553" t="s">
        <v>346</v>
      </c>
      <c r="E142" s="47"/>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48"/>
      <c r="AJ142" s="15">
        <f t="shared" si="16"/>
        <v>0</v>
      </c>
      <c r="AK142" s="38"/>
      <c r="AL142" s="393"/>
    </row>
    <row r="143" spans="1:38" ht="15" customHeight="1" x14ac:dyDescent="0.25">
      <c r="A143" s="204"/>
      <c r="B143" s="403" t="s">
        <v>348</v>
      </c>
      <c r="C143" s="553" t="s">
        <v>294</v>
      </c>
      <c r="D143" s="553" t="s">
        <v>344</v>
      </c>
      <c r="E143" s="47"/>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48"/>
      <c r="AJ143" s="15">
        <f t="shared" si="16"/>
        <v>0</v>
      </c>
      <c r="AK143" s="565" t="str">
        <f>IF(AJ143=(F22+I22+M22+N22),"Yes","No")</f>
        <v>Yes</v>
      </c>
      <c r="AL143" s="393"/>
    </row>
    <row r="144" spans="1:38" ht="15" customHeight="1" x14ac:dyDescent="0.25">
      <c r="A144" s="204"/>
      <c r="B144" s="400" t="str">
        <f>CONCATENATE("as part of the total under row ", ROW(B143), ", the exposure in the domestic currency of the issuer")</f>
        <v>as part of the total under row 143, the exposure in the domestic currency of the issuer</v>
      </c>
      <c r="C144" s="553" t="s">
        <v>345</v>
      </c>
      <c r="D144" s="553" t="s">
        <v>346</v>
      </c>
      <c r="E144" s="47"/>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48"/>
      <c r="AJ144" s="15">
        <f t="shared" si="16"/>
        <v>0</v>
      </c>
      <c r="AK144" s="38"/>
      <c r="AL144" s="393"/>
    </row>
    <row r="145" spans="1:38" ht="15" customHeight="1" x14ac:dyDescent="0.25">
      <c r="A145" s="204"/>
      <c r="B145" s="403" t="s">
        <v>349</v>
      </c>
      <c r="C145" s="553" t="s">
        <v>294</v>
      </c>
      <c r="D145" s="553" t="s">
        <v>344</v>
      </c>
      <c r="E145" s="47"/>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48"/>
      <c r="AJ145" s="15">
        <f t="shared" si="16"/>
        <v>0</v>
      </c>
      <c r="AK145" s="565" t="str">
        <f>IF(AJ145=(F48+I48+M48+N48),"Yes","No")</f>
        <v>Yes</v>
      </c>
      <c r="AL145" s="393"/>
    </row>
    <row r="146" spans="1:38" ht="15" customHeight="1" x14ac:dyDescent="0.25">
      <c r="A146" s="204"/>
      <c r="B146" s="500" t="str">
        <f>CONCATENATE("as part of the total under row ", ROW(B145), ", the exposure in the domestic currency of the issuer")</f>
        <v>as part of the total under row 145, the exposure in the domestic currency of the issuer</v>
      </c>
      <c r="C146" s="553" t="s">
        <v>345</v>
      </c>
      <c r="D146" s="554" t="s">
        <v>346</v>
      </c>
      <c r="E146" s="537"/>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133"/>
      <c r="AJ146" s="49">
        <f t="shared" si="16"/>
        <v>0</v>
      </c>
      <c r="AK146" s="39"/>
      <c r="AL146" s="393"/>
    </row>
    <row r="147" spans="1:38" ht="15" customHeight="1" x14ac:dyDescent="0.25">
      <c r="A147" s="204"/>
      <c r="B147" s="512" t="s">
        <v>350</v>
      </c>
      <c r="C147" s="555" t="s">
        <v>351</v>
      </c>
      <c r="D147" s="556" t="s">
        <v>351</v>
      </c>
      <c r="E147" s="550">
        <f>E139+E141+E143+E145</f>
        <v>0</v>
      </c>
      <c r="F147" s="550">
        <f t="shared" ref="F147:AJ147" si="17">F139+F141+F143+F145</f>
        <v>0</v>
      </c>
      <c r="G147" s="550">
        <f t="shared" si="17"/>
        <v>0</v>
      </c>
      <c r="H147" s="550">
        <f t="shared" si="17"/>
        <v>0</v>
      </c>
      <c r="I147" s="550">
        <f t="shared" si="17"/>
        <v>0</v>
      </c>
      <c r="J147" s="550">
        <f t="shared" si="17"/>
        <v>0</v>
      </c>
      <c r="K147" s="550">
        <f t="shared" si="17"/>
        <v>0</v>
      </c>
      <c r="L147" s="550">
        <f t="shared" si="17"/>
        <v>0</v>
      </c>
      <c r="M147" s="550">
        <f t="shared" si="17"/>
        <v>0</v>
      </c>
      <c r="N147" s="550">
        <f t="shared" si="17"/>
        <v>0</v>
      </c>
      <c r="O147" s="550">
        <f t="shared" si="17"/>
        <v>0</v>
      </c>
      <c r="P147" s="550">
        <f t="shared" si="17"/>
        <v>0</v>
      </c>
      <c r="Q147" s="550">
        <f t="shared" si="17"/>
        <v>0</v>
      </c>
      <c r="R147" s="550">
        <f t="shared" si="17"/>
        <v>0</v>
      </c>
      <c r="S147" s="550">
        <f t="shared" si="17"/>
        <v>0</v>
      </c>
      <c r="T147" s="550">
        <f t="shared" si="17"/>
        <v>0</v>
      </c>
      <c r="U147" s="550">
        <f t="shared" si="17"/>
        <v>0</v>
      </c>
      <c r="V147" s="550">
        <f t="shared" si="17"/>
        <v>0</v>
      </c>
      <c r="W147" s="550">
        <f t="shared" si="17"/>
        <v>0</v>
      </c>
      <c r="X147" s="550">
        <f t="shared" si="17"/>
        <v>0</v>
      </c>
      <c r="Y147" s="550">
        <f t="shared" si="17"/>
        <v>0</v>
      </c>
      <c r="Z147" s="550">
        <f t="shared" si="17"/>
        <v>0</v>
      </c>
      <c r="AA147" s="550">
        <f t="shared" si="17"/>
        <v>0</v>
      </c>
      <c r="AB147" s="550">
        <f t="shared" si="17"/>
        <v>0</v>
      </c>
      <c r="AC147" s="550">
        <f t="shared" si="17"/>
        <v>0</v>
      </c>
      <c r="AD147" s="550">
        <f t="shared" si="17"/>
        <v>0</v>
      </c>
      <c r="AE147" s="550">
        <f t="shared" si="17"/>
        <v>0</v>
      </c>
      <c r="AF147" s="550">
        <f t="shared" si="17"/>
        <v>0</v>
      </c>
      <c r="AG147" s="550">
        <f t="shared" si="17"/>
        <v>0</v>
      </c>
      <c r="AH147" s="550">
        <f t="shared" si="17"/>
        <v>0</v>
      </c>
      <c r="AI147" s="549">
        <f t="shared" si="17"/>
        <v>0</v>
      </c>
      <c r="AJ147" s="549">
        <f t="shared" si="17"/>
        <v>0</v>
      </c>
      <c r="AK147" s="41"/>
      <c r="AL147" s="393"/>
    </row>
    <row r="148" spans="1:38" ht="15" customHeight="1" x14ac:dyDescent="0.25">
      <c r="A148" s="204"/>
      <c r="B148" s="570" t="s">
        <v>352</v>
      </c>
      <c r="C148" s="571"/>
      <c r="D148" s="571"/>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3"/>
      <c r="AK148" s="24"/>
      <c r="AL148" s="393"/>
    </row>
    <row r="149" spans="1:38" ht="15" customHeight="1" x14ac:dyDescent="0.25">
      <c r="A149" s="204"/>
      <c r="B149" s="502" t="s">
        <v>353</v>
      </c>
      <c r="C149" s="574"/>
      <c r="D149" s="574"/>
      <c r="E149" s="568"/>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569"/>
      <c r="AJ149" s="569"/>
      <c r="AK149" s="26"/>
      <c r="AL149" s="393"/>
    </row>
    <row r="150" spans="1:38" ht="15" customHeight="1" x14ac:dyDescent="0.25">
      <c r="A150" s="204"/>
      <c r="B150" s="502" t="s">
        <v>364</v>
      </c>
      <c r="C150" s="567" t="s">
        <v>354</v>
      </c>
      <c r="D150" s="567" t="s">
        <v>355</v>
      </c>
      <c r="E150" s="568"/>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134"/>
      <c r="AJ150" s="43">
        <f>SUM(E150:AI150)</f>
        <v>0</v>
      </c>
      <c r="AK150" s="26"/>
      <c r="AL150" s="393"/>
    </row>
    <row r="151" spans="1:38" ht="15" customHeight="1" x14ac:dyDescent="0.25">
      <c r="A151" s="204"/>
      <c r="B151" s="400" t="str">
        <f>CONCATENATE("as part of the total under row ", ROW(B150), ", the exposure in the domestic currency of the issuer")</f>
        <v>as part of the total under row 150, the exposure in the domestic currency of the issuer</v>
      </c>
      <c r="C151" s="553" t="s">
        <v>92</v>
      </c>
      <c r="D151" s="553" t="s">
        <v>145</v>
      </c>
      <c r="E151" s="47"/>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48"/>
      <c r="AJ151" s="15">
        <f t="shared" ref="AJ151:AJ157" si="18">SUM(E151:AI151)</f>
        <v>0</v>
      </c>
      <c r="AK151" s="565" t="str">
        <f>IF(AJ151=(F10+I10+M10+N10),"Yes","No")</f>
        <v>Yes</v>
      </c>
      <c r="AL151" s="393"/>
    </row>
    <row r="152" spans="1:38" ht="15" customHeight="1" x14ac:dyDescent="0.25">
      <c r="A152" s="204"/>
      <c r="B152" s="403" t="s">
        <v>365</v>
      </c>
      <c r="C152" s="553" t="s">
        <v>354</v>
      </c>
      <c r="D152" s="553" t="s">
        <v>355</v>
      </c>
      <c r="E152" s="47"/>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48"/>
      <c r="AJ152" s="15">
        <f t="shared" si="18"/>
        <v>0</v>
      </c>
      <c r="AK152" s="38"/>
      <c r="AL152" s="393"/>
    </row>
    <row r="153" spans="1:38" ht="15" customHeight="1" x14ac:dyDescent="0.25">
      <c r="A153" s="204"/>
      <c r="B153" s="400" t="str">
        <f>CONCATENATE("as part of the total under row ", ROW(B152), ", the exposure in the domestic currency of the issuer")</f>
        <v>as part of the total under row 152, the exposure in the domestic currency of the issuer</v>
      </c>
      <c r="C153" s="553" t="s">
        <v>92</v>
      </c>
      <c r="D153" s="553" t="s">
        <v>145</v>
      </c>
      <c r="E153" s="47"/>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48"/>
      <c r="AJ153" s="15">
        <f t="shared" si="18"/>
        <v>0</v>
      </c>
      <c r="AK153" s="565" t="str">
        <f>IF(AJ153=(F17+I17+M17+N17),"Yes","No")</f>
        <v>Yes</v>
      </c>
      <c r="AL153" s="393"/>
    </row>
    <row r="154" spans="1:38" ht="15" customHeight="1" x14ac:dyDescent="0.25">
      <c r="A154" s="204"/>
      <c r="B154" s="403" t="s">
        <v>356</v>
      </c>
      <c r="C154" s="553" t="s">
        <v>354</v>
      </c>
      <c r="D154" s="553" t="s">
        <v>355</v>
      </c>
      <c r="E154" s="47"/>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48"/>
      <c r="AJ154" s="15">
        <f t="shared" si="18"/>
        <v>0</v>
      </c>
      <c r="AK154" s="38"/>
      <c r="AL154" s="393"/>
    </row>
    <row r="155" spans="1:38" ht="15" customHeight="1" x14ac:dyDescent="0.25">
      <c r="A155" s="204"/>
      <c r="B155" s="400" t="str">
        <f>CONCATENATE("as part of the total under row ", ROW(B154), ", the exposure in the domestic currency of the issuer")</f>
        <v>as part of the total under row 154, the exposure in the domestic currency of the issuer</v>
      </c>
      <c r="C155" s="553" t="s">
        <v>92</v>
      </c>
      <c r="D155" s="553" t="s">
        <v>145</v>
      </c>
      <c r="E155" s="47"/>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48"/>
      <c r="AJ155" s="15">
        <f t="shared" si="18"/>
        <v>0</v>
      </c>
      <c r="AK155" s="565" t="str">
        <f>IF(AJ155=(F28+F35+F42+I28+I35+I42+M28+M35+M42+N28+N35+N42),"Yes","No")</f>
        <v>Yes</v>
      </c>
      <c r="AL155" s="393"/>
    </row>
    <row r="156" spans="1:38" ht="15" customHeight="1" x14ac:dyDescent="0.25">
      <c r="A156" s="204"/>
      <c r="B156" s="403" t="s">
        <v>357</v>
      </c>
      <c r="C156" s="553" t="s">
        <v>354</v>
      </c>
      <c r="D156" s="553" t="s">
        <v>355</v>
      </c>
      <c r="E156" s="47"/>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48"/>
      <c r="AJ156" s="15">
        <f t="shared" si="18"/>
        <v>0</v>
      </c>
      <c r="AK156" s="38"/>
      <c r="AL156" s="393"/>
    </row>
    <row r="157" spans="1:38" ht="15" customHeight="1" x14ac:dyDescent="0.25">
      <c r="A157" s="204"/>
      <c r="B157" s="500" t="str">
        <f>CONCATENATE("as part of the total under row ", ROW(B156), ", the exposure in the domestic currency of the issuer")</f>
        <v>as part of the total under row 156, the exposure in the domestic currency of the issuer</v>
      </c>
      <c r="C157" s="554" t="s">
        <v>92</v>
      </c>
      <c r="D157" s="554" t="s">
        <v>145</v>
      </c>
      <c r="E157" s="537"/>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133"/>
      <c r="AJ157" s="49">
        <f t="shared" si="18"/>
        <v>0</v>
      </c>
      <c r="AK157" s="566" t="str">
        <f>IF(AJ157=(F54+F60+F66+I54+I60+I66+M54+M60+M66+N54+N60+N66),"Yes","No")</f>
        <v>Yes</v>
      </c>
      <c r="AL157" s="393"/>
    </row>
    <row r="158" spans="1:38" ht="15" customHeight="1" x14ac:dyDescent="0.25">
      <c r="A158" s="204"/>
      <c r="B158" s="512" t="s">
        <v>358</v>
      </c>
      <c r="C158" s="555" t="s">
        <v>351</v>
      </c>
      <c r="D158" s="555" t="s">
        <v>351</v>
      </c>
      <c r="E158" s="550">
        <f>E150+E152+E154+E156</f>
        <v>0</v>
      </c>
      <c r="F158" s="550">
        <f t="shared" ref="F158:AJ158" si="19">F150+F152+F154+F156</f>
        <v>0</v>
      </c>
      <c r="G158" s="550">
        <f t="shared" si="19"/>
        <v>0</v>
      </c>
      <c r="H158" s="550">
        <f t="shared" si="19"/>
        <v>0</v>
      </c>
      <c r="I158" s="550">
        <f t="shared" si="19"/>
        <v>0</v>
      </c>
      <c r="J158" s="550">
        <f t="shared" si="19"/>
        <v>0</v>
      </c>
      <c r="K158" s="550">
        <f t="shared" si="19"/>
        <v>0</v>
      </c>
      <c r="L158" s="550">
        <f t="shared" si="19"/>
        <v>0</v>
      </c>
      <c r="M158" s="550">
        <f t="shared" si="19"/>
        <v>0</v>
      </c>
      <c r="N158" s="550">
        <f t="shared" si="19"/>
        <v>0</v>
      </c>
      <c r="O158" s="550">
        <f t="shared" si="19"/>
        <v>0</v>
      </c>
      <c r="P158" s="550">
        <f t="shared" si="19"/>
        <v>0</v>
      </c>
      <c r="Q158" s="550">
        <f t="shared" si="19"/>
        <v>0</v>
      </c>
      <c r="R158" s="550">
        <f t="shared" si="19"/>
        <v>0</v>
      </c>
      <c r="S158" s="550">
        <f t="shared" si="19"/>
        <v>0</v>
      </c>
      <c r="T158" s="550">
        <f t="shared" si="19"/>
        <v>0</v>
      </c>
      <c r="U158" s="550">
        <f t="shared" si="19"/>
        <v>0</v>
      </c>
      <c r="V158" s="550">
        <f t="shared" si="19"/>
        <v>0</v>
      </c>
      <c r="W158" s="550">
        <f t="shared" si="19"/>
        <v>0</v>
      </c>
      <c r="X158" s="550">
        <f t="shared" si="19"/>
        <v>0</v>
      </c>
      <c r="Y158" s="550">
        <f t="shared" si="19"/>
        <v>0</v>
      </c>
      <c r="Z158" s="550">
        <f t="shared" si="19"/>
        <v>0</v>
      </c>
      <c r="AA158" s="550">
        <f t="shared" si="19"/>
        <v>0</v>
      </c>
      <c r="AB158" s="550">
        <f t="shared" si="19"/>
        <v>0</v>
      </c>
      <c r="AC158" s="550">
        <f t="shared" si="19"/>
        <v>0</v>
      </c>
      <c r="AD158" s="550">
        <f t="shared" si="19"/>
        <v>0</v>
      </c>
      <c r="AE158" s="550">
        <f t="shared" si="19"/>
        <v>0</v>
      </c>
      <c r="AF158" s="550">
        <f t="shared" si="19"/>
        <v>0</v>
      </c>
      <c r="AG158" s="550">
        <f t="shared" si="19"/>
        <v>0</v>
      </c>
      <c r="AH158" s="550">
        <f t="shared" si="19"/>
        <v>0</v>
      </c>
      <c r="AI158" s="549">
        <f t="shared" si="19"/>
        <v>0</v>
      </c>
      <c r="AJ158" s="550">
        <f t="shared" si="19"/>
        <v>0</v>
      </c>
      <c r="AK158" s="563"/>
      <c r="AL158" s="393"/>
    </row>
    <row r="159" spans="1:38" ht="15" customHeight="1" x14ac:dyDescent="0.25">
      <c r="A159" s="177"/>
      <c r="B159" s="395"/>
      <c r="C159" s="395"/>
      <c r="D159" s="395"/>
      <c r="E159" s="395"/>
      <c r="F159" s="395"/>
      <c r="G159" s="395"/>
      <c r="H159" s="395"/>
      <c r="I159" s="395"/>
      <c r="J159" s="395"/>
      <c r="K159" s="395"/>
      <c r="L159" s="411"/>
      <c r="M159" s="520"/>
      <c r="N159" s="521"/>
      <c r="O159" s="395"/>
      <c r="P159" s="395"/>
      <c r="Q159" s="395"/>
      <c r="R159" s="395"/>
      <c r="S159" s="395"/>
      <c r="T159" s="395"/>
      <c r="U159" s="395"/>
      <c r="V159" s="395"/>
      <c r="W159" s="395"/>
      <c r="X159" s="395"/>
      <c r="Y159" s="395"/>
      <c r="Z159" s="395"/>
      <c r="AA159" s="395"/>
      <c r="AB159" s="395"/>
      <c r="AC159" s="395"/>
      <c r="AD159" s="395"/>
      <c r="AE159" s="395"/>
      <c r="AF159" s="395"/>
      <c r="AG159" s="395"/>
      <c r="AH159" s="395"/>
      <c r="AI159" s="395"/>
      <c r="AJ159" s="395"/>
      <c r="AK159" s="395"/>
      <c r="AL159" s="396"/>
    </row>
    <row r="160" spans="1:38"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spans="1:13" ht="14.25" hidden="1" customHeight="1" x14ac:dyDescent="0.25"/>
    <row r="178" spans="1:13" ht="14.25" hidden="1" customHeight="1" x14ac:dyDescent="0.25"/>
    <row r="179" spans="1:13" ht="14.25" hidden="1" customHeight="1" x14ac:dyDescent="0.25"/>
    <row r="180" spans="1:13" ht="14.25" hidden="1" customHeight="1" x14ac:dyDescent="0.25"/>
    <row r="181" spans="1:13" ht="14.25" hidden="1" customHeight="1" x14ac:dyDescent="0.25"/>
    <row r="182" spans="1:13" ht="14.25" hidden="1" customHeight="1" x14ac:dyDescent="0.25"/>
    <row r="183" spans="1:13" ht="14.25" hidden="1" customHeight="1" x14ac:dyDescent="0.25"/>
    <row r="184" spans="1:13" ht="14.25" hidden="1" customHeight="1" x14ac:dyDescent="0.25"/>
    <row r="185" spans="1:13" ht="14.25" hidden="1" customHeight="1" x14ac:dyDescent="0.25"/>
    <row r="186" spans="1:13" ht="14.25" hidden="1" customHeight="1" x14ac:dyDescent="0.25"/>
    <row r="187" spans="1:13" ht="14.25" hidden="1" customHeight="1" x14ac:dyDescent="0.25"/>
    <row r="188" spans="1:13" ht="14.25" hidden="1" customHeight="1" x14ac:dyDescent="0.25"/>
    <row r="189" spans="1:13" ht="14.25" hidden="1" customHeight="1" x14ac:dyDescent="0.25">
      <c r="A189" s="407"/>
      <c r="B189" s="408"/>
      <c r="C189" s="408"/>
      <c r="D189" s="408"/>
      <c r="E189" s="408"/>
      <c r="F189" s="408"/>
      <c r="G189" s="408"/>
      <c r="H189" s="408"/>
      <c r="I189" s="408"/>
      <c r="J189" s="408"/>
      <c r="K189" s="408"/>
      <c r="L189" s="408"/>
      <c r="M189" s="519"/>
    </row>
    <row r="190" spans="1:13" ht="14.25" hidden="1" customHeight="1" x14ac:dyDescent="0.25"/>
    <row r="191" spans="1:13" ht="14.25" hidden="1" customHeight="1" x14ac:dyDescent="0.25"/>
    <row r="192" spans="1:13"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row r="290" ht="14.25" hidden="1" customHeight="1" x14ac:dyDescent="0.25"/>
    <row r="291" ht="14.25" hidden="1" customHeight="1" x14ac:dyDescent="0.25"/>
    <row r="292" ht="14.25" hidden="1" customHeight="1" x14ac:dyDescent="0.25"/>
    <row r="293" ht="14.25" hidden="1" customHeight="1" x14ac:dyDescent="0.25"/>
    <row r="294" ht="14.25" hidden="1" customHeight="1" x14ac:dyDescent="0.25"/>
    <row r="295" ht="14.25" hidden="1" customHeight="1" x14ac:dyDescent="0.25"/>
    <row r="296" ht="14.25" hidden="1" customHeight="1" x14ac:dyDescent="0.25"/>
    <row r="297" ht="14.25" hidden="1" customHeight="1" x14ac:dyDescent="0.25"/>
    <row r="298" ht="14.25" hidden="1" customHeight="1" x14ac:dyDescent="0.25"/>
    <row r="299" ht="14.25" hidden="1" customHeight="1" x14ac:dyDescent="0.25"/>
    <row r="300" ht="14.25" hidden="1" customHeight="1" x14ac:dyDescent="0.25"/>
    <row r="301" ht="14.25" hidden="1" customHeight="1" x14ac:dyDescent="0.25"/>
    <row r="302" ht="14.25" hidden="1" customHeight="1" x14ac:dyDescent="0.25"/>
    <row r="303" ht="14.25" hidden="1" customHeight="1" x14ac:dyDescent="0.25"/>
    <row r="304" ht="14.25" hidden="1" customHeight="1" x14ac:dyDescent="0.25"/>
    <row r="305" ht="14.25" hidden="1" customHeight="1" x14ac:dyDescent="0.25"/>
    <row r="306" ht="14.25" hidden="1" customHeight="1" x14ac:dyDescent="0.25"/>
    <row r="307" ht="14.25" hidden="1" customHeight="1" x14ac:dyDescent="0.25"/>
    <row r="308" ht="14.25" hidden="1" customHeight="1" x14ac:dyDescent="0.25"/>
    <row r="309" ht="14.25" hidden="1" customHeight="1" x14ac:dyDescent="0.25"/>
    <row r="310" ht="14.25" hidden="1" customHeight="1" x14ac:dyDescent="0.25"/>
    <row r="311" ht="14.25" hidden="1" customHeight="1" x14ac:dyDescent="0.25"/>
    <row r="312" ht="14.25" hidden="1" customHeight="1" x14ac:dyDescent="0.25"/>
    <row r="313" ht="14.25" hidden="1" customHeight="1" x14ac:dyDescent="0.25"/>
    <row r="314" ht="14.25" hidden="1" customHeight="1" x14ac:dyDescent="0.25"/>
    <row r="315" ht="14.25" hidden="1" customHeight="1" x14ac:dyDescent="0.25"/>
    <row r="316" ht="14.25" hidden="1" customHeight="1" x14ac:dyDescent="0.25"/>
    <row r="317" ht="14.25" hidden="1" customHeight="1" x14ac:dyDescent="0.25"/>
    <row r="318" ht="14.25" hidden="1" customHeight="1" x14ac:dyDescent="0.25"/>
    <row r="319" ht="14.25" hidden="1" customHeight="1" x14ac:dyDescent="0.25"/>
    <row r="320" ht="14.25" hidden="1" customHeight="1" x14ac:dyDescent="0.25"/>
    <row r="321" ht="14.25" hidden="1" customHeight="1" x14ac:dyDescent="0.25"/>
    <row r="322" ht="14.25" hidden="1" customHeight="1" x14ac:dyDescent="0.25"/>
    <row r="323" ht="14.25" hidden="1" customHeight="1" x14ac:dyDescent="0.25"/>
    <row r="324" ht="14.25" hidden="1" customHeight="1" x14ac:dyDescent="0.25"/>
    <row r="325" ht="14.25" hidden="1" customHeight="1" x14ac:dyDescent="0.25"/>
    <row r="326" ht="14.25" hidden="1" customHeight="1" x14ac:dyDescent="0.25"/>
    <row r="327" ht="14.25" hidden="1" customHeight="1" x14ac:dyDescent="0.25"/>
    <row r="328" ht="14.25" hidden="1" customHeight="1" x14ac:dyDescent="0.25"/>
    <row r="329" ht="14.25" hidden="1" customHeight="1" x14ac:dyDescent="0.25"/>
    <row r="330" ht="14.25" hidden="1" customHeight="1" x14ac:dyDescent="0.25"/>
    <row r="331" ht="14.25" hidden="1" customHeight="1" x14ac:dyDescent="0.25"/>
    <row r="332" ht="14.25" hidden="1" customHeight="1" x14ac:dyDescent="0.25"/>
    <row r="333" ht="14.25" hidden="1" customHeight="1" x14ac:dyDescent="0.25"/>
    <row r="334" ht="14.25" hidden="1" customHeight="1" x14ac:dyDescent="0.25"/>
    <row r="335" ht="14.25" hidden="1" customHeight="1" x14ac:dyDescent="0.25"/>
    <row r="336" ht="14.25" hidden="1" customHeight="1" x14ac:dyDescent="0.25"/>
    <row r="337" ht="14.25" hidden="1" customHeight="1" x14ac:dyDescent="0.25"/>
    <row r="338" ht="14.25" hidden="1" customHeight="1" x14ac:dyDescent="0.25"/>
    <row r="339" ht="14.25" hidden="1" customHeight="1" x14ac:dyDescent="0.25"/>
    <row r="340" ht="14.25" hidden="1" customHeight="1" x14ac:dyDescent="0.25"/>
    <row r="341" ht="14.25" hidden="1" customHeight="1" x14ac:dyDescent="0.25"/>
    <row r="342" ht="14.25" hidden="1" customHeight="1" x14ac:dyDescent="0.25"/>
    <row r="343" ht="14.25" hidden="1" customHeight="1" x14ac:dyDescent="0.25"/>
    <row r="344" ht="14.25" hidden="1" customHeight="1" x14ac:dyDescent="0.25"/>
    <row r="345" ht="14.25" hidden="1" customHeight="1" x14ac:dyDescent="0.25"/>
    <row r="346" ht="14.25" hidden="1" customHeight="1" x14ac:dyDescent="0.25"/>
    <row r="347" ht="14.25" hidden="1" customHeight="1" x14ac:dyDescent="0.25"/>
    <row r="348" ht="14.25" hidden="1" customHeight="1" x14ac:dyDescent="0.25"/>
    <row r="349" ht="14.25" hidden="1" customHeight="1" x14ac:dyDescent="0.25"/>
    <row r="350" ht="14.25" hidden="1" customHeight="1" x14ac:dyDescent="0.25"/>
    <row r="351" ht="14.25" hidden="1" customHeight="1" x14ac:dyDescent="0.25"/>
    <row r="352" ht="14.25" hidden="1" customHeight="1" x14ac:dyDescent="0.25"/>
    <row r="353" ht="14.25" hidden="1" customHeight="1" x14ac:dyDescent="0.25"/>
    <row r="354" ht="14.25" hidden="1" customHeight="1" x14ac:dyDescent="0.25"/>
    <row r="355" ht="14.25" hidden="1" customHeight="1" x14ac:dyDescent="0.25"/>
    <row r="356" ht="14.25" hidden="1" customHeight="1" x14ac:dyDescent="0.25"/>
    <row r="357" ht="14.25" hidden="1" customHeight="1" x14ac:dyDescent="0.25"/>
    <row r="358" ht="14.25" hidden="1" customHeight="1" x14ac:dyDescent="0.25"/>
    <row r="359" ht="14.25" hidden="1" customHeight="1" x14ac:dyDescent="0.25"/>
    <row r="360" ht="14.25" hidden="1" customHeight="1" x14ac:dyDescent="0.25"/>
    <row r="361" ht="14.25" hidden="1" customHeight="1" x14ac:dyDescent="0.25"/>
    <row r="362" ht="14.25" hidden="1" customHeight="1" x14ac:dyDescent="0.25"/>
    <row r="363" ht="14.25" hidden="1" customHeight="1" x14ac:dyDescent="0.25"/>
    <row r="364" ht="14.25" hidden="1" customHeight="1" x14ac:dyDescent="0.25"/>
    <row r="365" ht="14.25" hidden="1" customHeight="1" x14ac:dyDescent="0.25"/>
    <row r="366" ht="14.25" hidden="1" customHeight="1" x14ac:dyDescent="0.25"/>
    <row r="367" ht="14.25" hidden="1" customHeight="1" x14ac:dyDescent="0.25"/>
    <row r="368" ht="14.25" hidden="1" customHeight="1" x14ac:dyDescent="0.25"/>
    <row r="369" ht="14.25" hidden="1" customHeight="1" x14ac:dyDescent="0.25"/>
    <row r="370" ht="14.25" hidden="1" customHeight="1" x14ac:dyDescent="0.25"/>
    <row r="371" ht="14.25" hidden="1" customHeight="1" x14ac:dyDescent="0.25"/>
    <row r="372" ht="14.25" hidden="1" customHeight="1" x14ac:dyDescent="0.25"/>
    <row r="373" ht="14.25" hidden="1" customHeight="1" x14ac:dyDescent="0.25"/>
    <row r="374" ht="14.25" hidden="1" customHeight="1" x14ac:dyDescent="0.25"/>
    <row r="375" ht="14.25" hidden="1" customHeight="1" x14ac:dyDescent="0.25"/>
    <row r="376" ht="14.25" hidden="1" customHeight="1" x14ac:dyDescent="0.25"/>
    <row r="377" ht="14.25" hidden="1" customHeight="1" x14ac:dyDescent="0.25"/>
    <row r="378" ht="14.25" hidden="1" customHeight="1" x14ac:dyDescent="0.25"/>
    <row r="379" ht="14.25" hidden="1" customHeight="1" x14ac:dyDescent="0.25"/>
    <row r="380" ht="14.25" hidden="1" customHeight="1" x14ac:dyDescent="0.25"/>
    <row r="381" ht="14.25" hidden="1" customHeight="1" x14ac:dyDescent="0.25"/>
    <row r="382" ht="14.25" hidden="1" customHeight="1" x14ac:dyDescent="0.25"/>
    <row r="383" ht="14.25" hidden="1" customHeight="1" x14ac:dyDescent="0.25"/>
    <row r="384" ht="14.25" hidden="1" customHeight="1" x14ac:dyDescent="0.25"/>
    <row r="385" ht="14.25" hidden="1" customHeight="1" x14ac:dyDescent="0.25"/>
    <row r="386" ht="14.25" hidden="1" customHeight="1" x14ac:dyDescent="0.25"/>
    <row r="387" ht="14.25" hidden="1" customHeight="1" x14ac:dyDescent="0.25"/>
    <row r="388" ht="14.25" hidden="1" customHeight="1" x14ac:dyDescent="0.25"/>
    <row r="389" ht="14.25" hidden="1" customHeight="1" x14ac:dyDescent="0.25"/>
    <row r="390" ht="14.25" hidden="1" customHeight="1" x14ac:dyDescent="0.25"/>
    <row r="391" ht="14.25" hidden="1" customHeight="1" x14ac:dyDescent="0.25"/>
    <row r="392" ht="14.25" hidden="1" customHeight="1" x14ac:dyDescent="0.25"/>
    <row r="393" ht="14.25" hidden="1" customHeight="1" x14ac:dyDescent="0.25"/>
    <row r="394" ht="14.25" hidden="1" customHeight="1" x14ac:dyDescent="0.25"/>
    <row r="395" ht="14.25" hidden="1" customHeight="1" x14ac:dyDescent="0.25"/>
    <row r="396" ht="14.25" hidden="1" customHeight="1" x14ac:dyDescent="0.25"/>
    <row r="397" ht="14.25" hidden="1" customHeight="1" x14ac:dyDescent="0.25"/>
    <row r="398" ht="14.25" hidden="1" customHeight="1" x14ac:dyDescent="0.25"/>
    <row r="399" ht="14.25" hidden="1" customHeight="1" x14ac:dyDescent="0.25"/>
    <row r="400" ht="14.25" hidden="1" customHeight="1" x14ac:dyDescent="0.25"/>
    <row r="401" ht="14.25" hidden="1" customHeight="1" x14ac:dyDescent="0.25"/>
    <row r="402" ht="14.25" hidden="1" customHeight="1" x14ac:dyDescent="0.25"/>
    <row r="403" ht="14.25" hidden="1" customHeight="1" x14ac:dyDescent="0.25"/>
    <row r="404" ht="14.25" hidden="1" customHeight="1" x14ac:dyDescent="0.25"/>
    <row r="405" ht="14.25" hidden="1" customHeight="1" x14ac:dyDescent="0.25"/>
    <row r="406" ht="14.25" hidden="1" customHeight="1" x14ac:dyDescent="0.25"/>
    <row r="407" ht="14.25" hidden="1" customHeight="1" x14ac:dyDescent="0.25"/>
    <row r="408" ht="14.25" hidden="1" customHeight="1" x14ac:dyDescent="0.25"/>
    <row r="409" ht="14.25" hidden="1" customHeight="1" x14ac:dyDescent="0.25"/>
    <row r="410" ht="14.25" hidden="1" customHeight="1" x14ac:dyDescent="0.25"/>
    <row r="411" ht="14.25" hidden="1" customHeight="1" x14ac:dyDescent="0.25"/>
    <row r="412" ht="14.25" hidden="1" customHeight="1" x14ac:dyDescent="0.25"/>
    <row r="413" ht="14.25" hidden="1" customHeight="1" x14ac:dyDescent="0.25"/>
    <row r="414" ht="14.25" hidden="1" customHeight="1" x14ac:dyDescent="0.25"/>
    <row r="415" ht="14.25" hidden="1" customHeight="1" x14ac:dyDescent="0.25"/>
    <row r="416" ht="14.25" hidden="1" customHeight="1" x14ac:dyDescent="0.25"/>
    <row r="417" ht="14.25" hidden="1" customHeight="1" x14ac:dyDescent="0.25"/>
    <row r="418" ht="14.25" hidden="1" customHeight="1" x14ac:dyDescent="0.25"/>
    <row r="419" ht="14.25" hidden="1" customHeight="1" x14ac:dyDescent="0.25"/>
    <row r="420" ht="14.25" hidden="1" customHeight="1" x14ac:dyDescent="0.25"/>
    <row r="421" ht="14.25" hidden="1" customHeight="1" x14ac:dyDescent="0.25"/>
    <row r="422" ht="14.25" hidden="1" customHeight="1" x14ac:dyDescent="0.25"/>
    <row r="423" ht="14.25" hidden="1" customHeight="1" x14ac:dyDescent="0.25"/>
    <row r="424" ht="14.25" hidden="1" customHeight="1" x14ac:dyDescent="0.25"/>
    <row r="425" ht="14.25" hidden="1" customHeight="1" x14ac:dyDescent="0.25"/>
    <row r="426" ht="14.25" hidden="1" customHeight="1" x14ac:dyDescent="0.25"/>
    <row r="427" ht="14.25" hidden="1" customHeight="1" x14ac:dyDescent="0.25"/>
    <row r="428" ht="14.25" hidden="1" customHeight="1" x14ac:dyDescent="0.25"/>
    <row r="429" ht="14.25" hidden="1" customHeight="1" x14ac:dyDescent="0.25"/>
    <row r="430" ht="14.25" hidden="1" customHeight="1" x14ac:dyDescent="0.25"/>
    <row r="431" ht="14.25" hidden="1" customHeight="1" x14ac:dyDescent="0.25"/>
    <row r="432" ht="14.25" hidden="1" customHeight="1" x14ac:dyDescent="0.25"/>
    <row r="433" ht="14.25" hidden="1" customHeight="1" x14ac:dyDescent="0.25"/>
    <row r="434" ht="14.25" hidden="1" customHeight="1" x14ac:dyDescent="0.25"/>
    <row r="435" ht="14.25" hidden="1" customHeight="1" x14ac:dyDescent="0.25"/>
    <row r="436" ht="14.25" hidden="1" customHeight="1" x14ac:dyDescent="0.25"/>
    <row r="437" ht="14.25" hidden="1" customHeight="1" x14ac:dyDescent="0.25"/>
    <row r="438" ht="14.25" hidden="1" customHeight="1" x14ac:dyDescent="0.25"/>
    <row r="439" ht="14.25" hidden="1" customHeight="1" x14ac:dyDescent="0.25"/>
    <row r="440" ht="14.25" hidden="1" customHeight="1" x14ac:dyDescent="0.25"/>
    <row r="441" ht="14.25" hidden="1" customHeight="1" x14ac:dyDescent="0.25"/>
    <row r="442" ht="14.25" hidden="1" customHeight="1" x14ac:dyDescent="0.25"/>
    <row r="443" ht="14.25" hidden="1" customHeight="1" x14ac:dyDescent="0.25"/>
    <row r="444" ht="14.25" hidden="1" customHeight="1" x14ac:dyDescent="0.25"/>
    <row r="445" ht="14.25" hidden="1" customHeight="1" x14ac:dyDescent="0.25"/>
    <row r="446" ht="14.25" hidden="1" customHeight="1" x14ac:dyDescent="0.25"/>
    <row r="447" ht="14.25" hidden="1" customHeight="1" x14ac:dyDescent="0.25"/>
    <row r="448" ht="14.25" hidden="1" customHeight="1" x14ac:dyDescent="0.25"/>
    <row r="449" ht="14.25" hidden="1" customHeight="1" x14ac:dyDescent="0.25"/>
    <row r="450" ht="14.25" hidden="1" customHeight="1" x14ac:dyDescent="0.25"/>
    <row r="451" ht="14.25" hidden="1" customHeight="1" x14ac:dyDescent="0.25"/>
    <row r="452" ht="14.25" hidden="1" customHeight="1" x14ac:dyDescent="0.25"/>
    <row r="453" ht="14.25" hidden="1" customHeight="1" x14ac:dyDescent="0.25"/>
    <row r="454" ht="14.25" hidden="1" customHeight="1" x14ac:dyDescent="0.25"/>
    <row r="455" ht="14.25" hidden="1" customHeight="1" x14ac:dyDescent="0.25"/>
    <row r="456" ht="14.25" hidden="1" customHeight="1" x14ac:dyDescent="0.25"/>
    <row r="457" ht="14.25" hidden="1" customHeight="1" x14ac:dyDescent="0.25"/>
    <row r="458" ht="14.25" hidden="1" customHeight="1" x14ac:dyDescent="0.25"/>
    <row r="459" ht="14.25" hidden="1" customHeight="1" x14ac:dyDescent="0.25"/>
    <row r="460" ht="14.25" hidden="1" customHeight="1" x14ac:dyDescent="0.25"/>
    <row r="461" ht="14.25" hidden="1" customHeight="1" x14ac:dyDescent="0.25"/>
    <row r="462" ht="14.25" hidden="1" customHeight="1" x14ac:dyDescent="0.25"/>
    <row r="463" ht="14.25" hidden="1" customHeight="1" x14ac:dyDescent="0.25"/>
    <row r="464" ht="14.25" hidden="1" customHeight="1" x14ac:dyDescent="0.25"/>
    <row r="465" ht="14.25" hidden="1" customHeight="1" x14ac:dyDescent="0.25"/>
    <row r="466" ht="14.25" hidden="1" customHeight="1" x14ac:dyDescent="0.25"/>
    <row r="467" ht="14.25" hidden="1" customHeight="1" x14ac:dyDescent="0.25"/>
    <row r="468" ht="14.25" hidden="1" customHeight="1" x14ac:dyDescent="0.25"/>
    <row r="469" ht="14.25" hidden="1" customHeight="1" x14ac:dyDescent="0.25"/>
    <row r="470" ht="14.25" hidden="1" customHeight="1" x14ac:dyDescent="0.25"/>
    <row r="471" ht="14.25" hidden="1" customHeight="1" x14ac:dyDescent="0.25"/>
    <row r="472" ht="14.25" hidden="1" customHeight="1" x14ac:dyDescent="0.25"/>
    <row r="473" ht="14.25" hidden="1" customHeight="1" x14ac:dyDescent="0.25"/>
    <row r="474" ht="14.25" hidden="1" customHeight="1" x14ac:dyDescent="0.25"/>
    <row r="475" ht="14.25" hidden="1" customHeight="1" x14ac:dyDescent="0.25"/>
    <row r="476" ht="14.25" hidden="1" customHeight="1" x14ac:dyDescent="0.25"/>
    <row r="477" ht="14.25" hidden="1" customHeight="1" x14ac:dyDescent="0.25"/>
    <row r="478" ht="14.25" hidden="1" customHeight="1" x14ac:dyDescent="0.25"/>
    <row r="479" ht="14.25" hidden="1" customHeight="1" x14ac:dyDescent="0.25"/>
    <row r="480" ht="14.25" hidden="1" customHeight="1" x14ac:dyDescent="0.25"/>
    <row r="481" ht="14.25" hidden="1" customHeight="1" x14ac:dyDescent="0.25"/>
    <row r="482" ht="14.25" hidden="1" customHeight="1" x14ac:dyDescent="0.25"/>
    <row r="483" ht="14.25" hidden="1" customHeight="1" x14ac:dyDescent="0.25"/>
    <row r="484" ht="14.25" hidden="1" customHeight="1" x14ac:dyDescent="0.25"/>
    <row r="485" ht="14.25" hidden="1" customHeight="1" x14ac:dyDescent="0.25"/>
    <row r="486" ht="14.25" hidden="1" customHeight="1" x14ac:dyDescent="0.25"/>
    <row r="487" ht="14.25" hidden="1" customHeight="1" x14ac:dyDescent="0.25"/>
    <row r="488" ht="14.25" hidden="1" customHeight="1" x14ac:dyDescent="0.25"/>
    <row r="489" ht="14.25" hidden="1" customHeight="1" x14ac:dyDescent="0.25"/>
    <row r="490" ht="14.25" hidden="1" customHeight="1" x14ac:dyDescent="0.25"/>
    <row r="491" ht="14.25" hidden="1" customHeight="1" x14ac:dyDescent="0.25"/>
    <row r="492" ht="14.25" hidden="1" customHeight="1" x14ac:dyDescent="0.25"/>
    <row r="493" ht="14.25" hidden="1" customHeight="1" x14ac:dyDescent="0.25"/>
    <row r="494" ht="14.25" hidden="1" customHeight="1" x14ac:dyDescent="0.25"/>
    <row r="495" ht="14.25" hidden="1" customHeight="1" x14ac:dyDescent="0.25"/>
    <row r="496" ht="14.25" hidden="1" customHeight="1" x14ac:dyDescent="0.25"/>
    <row r="497" ht="14.25" hidden="1" customHeight="1" x14ac:dyDescent="0.25"/>
    <row r="498" ht="14.25" hidden="1" customHeight="1" x14ac:dyDescent="0.25"/>
    <row r="499" ht="14.25" hidden="1" customHeight="1" x14ac:dyDescent="0.25"/>
    <row r="500" ht="14.25" hidden="1" customHeight="1" x14ac:dyDescent="0.25"/>
    <row r="501" ht="14.25" hidden="1" customHeight="1" x14ac:dyDescent="0.25"/>
    <row r="502" ht="14.25" hidden="1" customHeight="1" x14ac:dyDescent="0.25"/>
    <row r="503" ht="14.25" hidden="1" customHeight="1" x14ac:dyDescent="0.25"/>
    <row r="504" ht="14.25" hidden="1" customHeight="1" x14ac:dyDescent="0.25"/>
    <row r="505" ht="14.25" hidden="1" customHeight="1" x14ac:dyDescent="0.25"/>
    <row r="506" ht="14.25" hidden="1" customHeight="1" x14ac:dyDescent="0.25"/>
    <row r="507" ht="14.25" hidden="1" customHeight="1" x14ac:dyDescent="0.25"/>
    <row r="508" ht="14.25" hidden="1" customHeight="1" x14ac:dyDescent="0.25"/>
    <row r="509" ht="14.25" hidden="1" customHeight="1" x14ac:dyDescent="0.25"/>
    <row r="510" ht="14.25" hidden="1" customHeight="1" x14ac:dyDescent="0.25"/>
    <row r="511" ht="14.25" hidden="1" customHeight="1" x14ac:dyDescent="0.25"/>
    <row r="512" ht="14.25" hidden="1" customHeight="1" x14ac:dyDescent="0.25"/>
    <row r="513" ht="14.25" hidden="1" customHeight="1" x14ac:dyDescent="0.25"/>
    <row r="514" ht="14.25" hidden="1" customHeight="1" x14ac:dyDescent="0.25"/>
    <row r="515" ht="14.25" hidden="1" customHeight="1" x14ac:dyDescent="0.25"/>
    <row r="516" ht="14.25" hidden="1" customHeight="1" x14ac:dyDescent="0.25"/>
    <row r="517" ht="14.25" hidden="1" customHeight="1" x14ac:dyDescent="0.25"/>
    <row r="518" ht="14.25" hidden="1" customHeight="1" x14ac:dyDescent="0.25"/>
    <row r="519" ht="14.25" hidden="1" customHeight="1" x14ac:dyDescent="0.25"/>
    <row r="520" ht="14.25" hidden="1" customHeight="1" x14ac:dyDescent="0.25"/>
    <row r="521" ht="14.25" hidden="1" customHeight="1" x14ac:dyDescent="0.25"/>
    <row r="522" ht="14.25" hidden="1" customHeight="1" x14ac:dyDescent="0.25"/>
    <row r="523" ht="14.25" hidden="1" customHeight="1" x14ac:dyDescent="0.25"/>
    <row r="524" ht="14.25" hidden="1" customHeight="1" x14ac:dyDescent="0.25"/>
    <row r="525" ht="14.25" hidden="1" customHeight="1" x14ac:dyDescent="0.25"/>
    <row r="526" ht="14.25" hidden="1" customHeight="1" x14ac:dyDescent="0.25"/>
    <row r="527" ht="14.25" hidden="1" customHeight="1" x14ac:dyDescent="0.25"/>
    <row r="528" ht="14.25" hidden="1" customHeight="1" x14ac:dyDescent="0.25"/>
    <row r="529" ht="14.25" hidden="1" customHeight="1" x14ac:dyDescent="0.25"/>
    <row r="530" ht="14.25" hidden="1" customHeight="1" x14ac:dyDescent="0.25"/>
    <row r="531" ht="14.25" hidden="1" customHeight="1" x14ac:dyDescent="0.25"/>
    <row r="532" ht="14.25" hidden="1" customHeight="1" x14ac:dyDescent="0.25"/>
    <row r="533" ht="14.25" hidden="1" customHeight="1" x14ac:dyDescent="0.25"/>
    <row r="534" ht="14.25" hidden="1" customHeight="1" x14ac:dyDescent="0.25"/>
    <row r="535" ht="14.25" hidden="1" customHeight="1" x14ac:dyDescent="0.25"/>
    <row r="536" ht="14.25" hidden="1" customHeight="1" x14ac:dyDescent="0.25"/>
    <row r="537" ht="14.25" hidden="1" customHeight="1" x14ac:dyDescent="0.25"/>
    <row r="538" ht="14.25" hidden="1" customHeight="1" x14ac:dyDescent="0.25"/>
    <row r="539" ht="14.25" hidden="1" customHeight="1" x14ac:dyDescent="0.25"/>
    <row r="540" ht="14.25" hidden="1" customHeight="1" x14ac:dyDescent="0.25"/>
    <row r="541" ht="14.25" hidden="1" customHeight="1" x14ac:dyDescent="0.25"/>
    <row r="542" ht="14.25" hidden="1" customHeight="1" x14ac:dyDescent="0.25"/>
    <row r="543" ht="14.25" hidden="1" customHeight="1" x14ac:dyDescent="0.25"/>
    <row r="544" ht="14.25" hidden="1" customHeight="1" x14ac:dyDescent="0.25"/>
    <row r="545" ht="14.25" hidden="1" customHeight="1" x14ac:dyDescent="0.25"/>
    <row r="546" ht="14.25" hidden="1" customHeight="1" x14ac:dyDescent="0.25"/>
    <row r="547" ht="14.25" hidden="1" customHeight="1" x14ac:dyDescent="0.25"/>
    <row r="548" ht="14.25" hidden="1" customHeight="1" x14ac:dyDescent="0.25"/>
    <row r="549" ht="14.25" hidden="1" customHeight="1" x14ac:dyDescent="0.25"/>
    <row r="550" ht="14.25" hidden="1" customHeight="1" x14ac:dyDescent="0.25"/>
    <row r="551" ht="14.25" hidden="1" customHeight="1" x14ac:dyDescent="0.25"/>
    <row r="552" ht="14.25" hidden="1" customHeight="1" x14ac:dyDescent="0.25"/>
    <row r="553" ht="14.25" hidden="1" customHeight="1" x14ac:dyDescent="0.25"/>
    <row r="554" ht="14.25" hidden="1" customHeight="1" x14ac:dyDescent="0.25"/>
    <row r="555" ht="14.25" hidden="1" customHeight="1" x14ac:dyDescent="0.25"/>
    <row r="556" ht="14.25" hidden="1" customHeight="1" x14ac:dyDescent="0.25"/>
    <row r="557" ht="14.25" hidden="1" customHeight="1" x14ac:dyDescent="0.25"/>
    <row r="558" ht="14.25" hidden="1" customHeight="1" x14ac:dyDescent="0.25"/>
    <row r="559" ht="14.25" hidden="1" customHeight="1" x14ac:dyDescent="0.25"/>
    <row r="560" ht="14.25" hidden="1" customHeight="1" x14ac:dyDescent="0.25"/>
    <row r="561" ht="14.25" hidden="1" customHeight="1" x14ac:dyDescent="0.25"/>
    <row r="562" ht="14.25" hidden="1" customHeight="1" x14ac:dyDescent="0.25"/>
    <row r="563" ht="14.25" hidden="1" customHeight="1" x14ac:dyDescent="0.25"/>
    <row r="564" ht="14.25" hidden="1" customHeight="1" x14ac:dyDescent="0.25"/>
    <row r="565" ht="14.25" hidden="1" customHeight="1" x14ac:dyDescent="0.25"/>
    <row r="566" ht="14.25" hidden="1" customHeight="1" x14ac:dyDescent="0.25"/>
    <row r="567" ht="14.25" hidden="1" customHeight="1" x14ac:dyDescent="0.25"/>
    <row r="568" ht="14.25" hidden="1" customHeight="1" x14ac:dyDescent="0.25"/>
    <row r="569" ht="14.25" hidden="1" customHeight="1" x14ac:dyDescent="0.25"/>
    <row r="570" ht="14.25" hidden="1" customHeight="1" x14ac:dyDescent="0.25"/>
    <row r="571" ht="14.25" hidden="1" customHeight="1" x14ac:dyDescent="0.25"/>
    <row r="572" ht="14.25" hidden="1" customHeight="1" x14ac:dyDescent="0.25"/>
    <row r="573" ht="14.25" hidden="1" customHeight="1" x14ac:dyDescent="0.25"/>
    <row r="574" ht="14.25" hidden="1" customHeight="1" x14ac:dyDescent="0.25"/>
    <row r="575" ht="14.25" hidden="1" customHeight="1" x14ac:dyDescent="0.25"/>
    <row r="576" ht="14.25" hidden="1" customHeight="1" x14ac:dyDescent="0.25"/>
    <row r="577" ht="14.25" hidden="1" customHeight="1" x14ac:dyDescent="0.25"/>
    <row r="578" ht="14.25" hidden="1" customHeight="1" x14ac:dyDescent="0.25"/>
    <row r="579" ht="14.25" hidden="1" customHeight="1" x14ac:dyDescent="0.25"/>
    <row r="580" ht="14.25" hidden="1" customHeight="1" x14ac:dyDescent="0.25"/>
    <row r="581" ht="14.25" hidden="1" customHeight="1" x14ac:dyDescent="0.25"/>
    <row r="582" ht="14.25" hidden="1" customHeight="1" x14ac:dyDescent="0.25"/>
    <row r="583" ht="14.25" hidden="1" customHeight="1" x14ac:dyDescent="0.25"/>
    <row r="584" ht="14.25" hidden="1" customHeight="1" x14ac:dyDescent="0.25"/>
    <row r="585" ht="14.25" hidden="1" customHeight="1" x14ac:dyDescent="0.25"/>
    <row r="586" ht="14.25" hidden="1" customHeight="1" x14ac:dyDescent="0.25"/>
    <row r="587" ht="14.25" hidden="1" customHeight="1" x14ac:dyDescent="0.25"/>
    <row r="588" ht="14.25" hidden="1" customHeight="1" x14ac:dyDescent="0.25"/>
    <row r="589" ht="14.25" hidden="1" customHeight="1" x14ac:dyDescent="0.25"/>
    <row r="590" ht="14.25" hidden="1" customHeight="1" x14ac:dyDescent="0.25"/>
    <row r="591" ht="14.25" hidden="1" customHeight="1" x14ac:dyDescent="0.25"/>
    <row r="592" ht="14.25" hidden="1" customHeight="1" x14ac:dyDescent="0.25"/>
    <row r="593" ht="14.25" hidden="1" customHeight="1" x14ac:dyDescent="0.25"/>
    <row r="594" ht="14.25" hidden="1" customHeight="1" x14ac:dyDescent="0.25"/>
    <row r="595" ht="14.25" hidden="1" customHeight="1" x14ac:dyDescent="0.25"/>
    <row r="596" ht="14.25" hidden="1" customHeight="1" x14ac:dyDescent="0.25"/>
    <row r="597" ht="14.25" hidden="1" customHeight="1" x14ac:dyDescent="0.25"/>
    <row r="598" ht="14.25" hidden="1" customHeight="1" x14ac:dyDescent="0.25"/>
    <row r="599" ht="14.25" hidden="1" customHeight="1" x14ac:dyDescent="0.25"/>
    <row r="600" ht="14.25" hidden="1" customHeight="1" x14ac:dyDescent="0.25"/>
    <row r="601" ht="14.25" hidden="1" customHeight="1" x14ac:dyDescent="0.25"/>
    <row r="602" ht="14.25" hidden="1" customHeight="1" x14ac:dyDescent="0.25"/>
    <row r="603" ht="14.25" hidden="1" customHeight="1" x14ac:dyDescent="0.25"/>
    <row r="604" ht="14.25" hidden="1" customHeight="1" x14ac:dyDescent="0.25"/>
    <row r="605" ht="14.25" hidden="1" customHeight="1" x14ac:dyDescent="0.25"/>
    <row r="606" ht="14.25" hidden="1" customHeight="1" x14ac:dyDescent="0.25"/>
    <row r="607" ht="14.25" hidden="1" customHeight="1" x14ac:dyDescent="0.25"/>
    <row r="608" ht="14.25" hidden="1" customHeight="1" x14ac:dyDescent="0.25"/>
    <row r="609" ht="14.25" hidden="1" customHeight="1" x14ac:dyDescent="0.25"/>
    <row r="610" ht="14.25" hidden="1" customHeight="1" x14ac:dyDescent="0.25"/>
    <row r="611" ht="14.25" hidden="1" customHeight="1" x14ac:dyDescent="0.25"/>
    <row r="612" ht="14.25" hidden="1" customHeight="1" x14ac:dyDescent="0.25"/>
    <row r="613" ht="14.25" hidden="1" customHeight="1" x14ac:dyDescent="0.25"/>
    <row r="614" ht="14.25" hidden="1" customHeight="1" x14ac:dyDescent="0.25"/>
    <row r="615" ht="14.25" hidden="1" customHeight="1" x14ac:dyDescent="0.25"/>
    <row r="616" ht="14.25" hidden="1" customHeight="1" x14ac:dyDescent="0.25"/>
    <row r="617" ht="14.25" hidden="1" customHeight="1" x14ac:dyDescent="0.25"/>
    <row r="618" ht="14.25" hidden="1" customHeight="1" x14ac:dyDescent="0.25"/>
    <row r="619" ht="14.25" hidden="1" customHeight="1" x14ac:dyDescent="0.25"/>
    <row r="620" ht="14.25" hidden="1" customHeight="1" x14ac:dyDescent="0.25"/>
    <row r="621" ht="14.25" hidden="1" customHeight="1" x14ac:dyDescent="0.25"/>
    <row r="622" ht="14.25" hidden="1" customHeight="1" x14ac:dyDescent="0.25"/>
    <row r="623" ht="14.25" hidden="1" customHeight="1" x14ac:dyDescent="0.25"/>
    <row r="624" ht="14.25" hidden="1" customHeight="1" x14ac:dyDescent="0.25"/>
    <row r="625" ht="14.25" hidden="1" customHeight="1" x14ac:dyDescent="0.25"/>
    <row r="626" ht="14.25" hidden="1" customHeight="1" x14ac:dyDescent="0.25"/>
    <row r="627" ht="14.25" hidden="1" customHeight="1" x14ac:dyDescent="0.25"/>
    <row r="628" ht="14.25" hidden="1" customHeight="1" x14ac:dyDescent="0.25"/>
    <row r="629" ht="14.25" hidden="1" customHeight="1" x14ac:dyDescent="0.25"/>
  </sheetData>
  <mergeCells count="51">
    <mergeCell ref="AH137:AH138"/>
    <mergeCell ref="AI137:AI138"/>
    <mergeCell ref="AJ137:AJ138"/>
    <mergeCell ref="AK137:AK138"/>
    <mergeCell ref="AB137:AB138"/>
    <mergeCell ref="AC137:AC138"/>
    <mergeCell ref="AD137:AD138"/>
    <mergeCell ref="AE137:AE138"/>
    <mergeCell ref="AF137:AF138"/>
    <mergeCell ref="AG137:AG138"/>
    <mergeCell ref="AA137:AA138"/>
    <mergeCell ref="P137:P138"/>
    <mergeCell ref="Q137:Q138"/>
    <mergeCell ref="R137:R138"/>
    <mergeCell ref="S137:S138"/>
    <mergeCell ref="T137:T138"/>
    <mergeCell ref="U137:U138"/>
    <mergeCell ref="V137:V138"/>
    <mergeCell ref="W137:W138"/>
    <mergeCell ref="X137:X138"/>
    <mergeCell ref="Y137:Y138"/>
    <mergeCell ref="Z137:Z138"/>
    <mergeCell ref="O137:O138"/>
    <mergeCell ref="D110:I110"/>
    <mergeCell ref="D133:I133"/>
    <mergeCell ref="C137:D137"/>
    <mergeCell ref="E137:E138"/>
    <mergeCell ref="F137:F138"/>
    <mergeCell ref="G137:G138"/>
    <mergeCell ref="H137:H138"/>
    <mergeCell ref="I137:I138"/>
    <mergeCell ref="J137:J138"/>
    <mergeCell ref="K137:K138"/>
    <mergeCell ref="L137:L138"/>
    <mergeCell ref="M137:M138"/>
    <mergeCell ref="N137:N138"/>
    <mergeCell ref="M74:N75"/>
    <mergeCell ref="C75:C76"/>
    <mergeCell ref="D75:F75"/>
    <mergeCell ref="G75:I75"/>
    <mergeCell ref="D4:I4"/>
    <mergeCell ref="J4:L5"/>
    <mergeCell ref="M4:N5"/>
    <mergeCell ref="C5:C6"/>
    <mergeCell ref="D5:F5"/>
    <mergeCell ref="G5:I5"/>
    <mergeCell ref="D47:I47"/>
    <mergeCell ref="D70:I70"/>
    <mergeCell ref="B71:L71"/>
    <mergeCell ref="D74:I74"/>
    <mergeCell ref="J74:L75"/>
  </mergeCells>
  <conditionalFormatting sqref="D8:L8 D15:L15 D23:L23 D24:M24 D49:L49 D50:M50 D78:L78 D85:L85 D93:L93 D94:N94 D112:L112 D113:N113">
    <cfRule type="cellIs" dxfId="65" priority="1" stopIfTrue="1" operator="equal">
      <formula>"No"</formula>
    </cfRule>
    <cfRule type="cellIs" dxfId="64" priority="2" stopIfTrue="1" operator="equal">
      <formula>"Yes"</formula>
    </cfRule>
  </conditionalFormatting>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3" manualBreakCount="3">
    <brk id="38" max="14" man="1"/>
    <brk id="71" max="9" man="1"/>
    <brk id="110"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C72"/>
  </sheetPr>
  <dimension ref="A1:N108"/>
  <sheetViews>
    <sheetView zoomScale="75" zoomScaleNormal="75" zoomScaleSheetLayoutView="85" workbookViewId="0">
      <pane ySplit="1" topLeftCell="A2" activePane="bottomLeft" state="frozen"/>
      <selection pane="bottomLeft"/>
    </sheetView>
  </sheetViews>
  <sheetFormatPr defaultColWidth="0" defaultRowHeight="0" customHeight="1" zeroHeight="1" x14ac:dyDescent="0.25"/>
  <cols>
    <col min="1" max="1" width="1.7109375" customWidth="1"/>
    <col min="2" max="2" width="120.7109375" customWidth="1"/>
    <col min="3" max="3" width="16.7109375" customWidth="1"/>
    <col min="4" max="5" width="16.7109375" style="1309" customWidth="1"/>
    <col min="6" max="6" width="16.7109375" style="1308" customWidth="1"/>
    <col min="7" max="7" width="16.7109375" style="1309" customWidth="1"/>
    <col min="8" max="16384" width="16.7109375" style="1309" hidden="1"/>
  </cols>
  <sheetData>
    <row r="1" spans="1:14" s="699" customFormat="1" ht="30" customHeight="1" x14ac:dyDescent="0.55000000000000004">
      <c r="A1" s="1516" t="s">
        <v>1331</v>
      </c>
      <c r="B1" s="1259"/>
      <c r="C1" s="1126" t="str">
        <f>CONCATENATE("Reporting unit: ", 'General Info'!$C$47, " ", 'General Info'!$C$46)</f>
        <v xml:space="preserve">Reporting unit: 1 </v>
      </c>
      <c r="D1" s="1023"/>
      <c r="E1" s="1023"/>
      <c r="F1" s="1126"/>
      <c r="G1" s="1517"/>
      <c r="H1" s="1023"/>
      <c r="I1" s="1023"/>
      <c r="J1" s="1023"/>
      <c r="K1" s="1023"/>
      <c r="L1" s="1514"/>
      <c r="M1" s="1514"/>
      <c r="N1" s="1514"/>
    </row>
    <row r="2" spans="1:14" s="1308" customFormat="1" ht="45" customHeight="1" x14ac:dyDescent="0.55000000000000004">
      <c r="A2" s="1507"/>
      <c r="B2" s="675" t="s">
        <v>1345</v>
      </c>
      <c r="C2" s="410"/>
      <c r="D2" s="1025"/>
      <c r="E2" s="1025"/>
      <c r="F2" s="1508"/>
      <c r="G2" s="1518"/>
      <c r="H2" s="1025"/>
      <c r="I2" s="1025"/>
      <c r="J2" s="1025"/>
      <c r="K2" s="1025"/>
    </row>
    <row r="3" spans="1:14" s="675" customFormat="1" ht="45" customHeight="1" x14ac:dyDescent="0.35">
      <c r="A3" s="612" t="s">
        <v>1002</v>
      </c>
      <c r="B3" s="1327"/>
      <c r="C3" s="1318"/>
      <c r="G3" s="1515"/>
    </row>
    <row r="4" spans="1:14" s="675" customFormat="1" ht="45" customHeight="1" x14ac:dyDescent="0.35">
      <c r="A4" s="612" t="s">
        <v>1001</v>
      </c>
      <c r="B4" s="1327"/>
      <c r="C4" s="1318"/>
      <c r="G4" s="1515"/>
    </row>
    <row r="5" spans="1:14" ht="15" customHeight="1" x14ac:dyDescent="0.25">
      <c r="A5" s="300"/>
      <c r="B5" s="1506"/>
      <c r="C5" s="2003" t="s">
        <v>991</v>
      </c>
      <c r="D5" s="675"/>
      <c r="E5" s="675"/>
      <c r="F5" s="675"/>
      <c r="G5" s="1515"/>
      <c r="H5" s="1308"/>
      <c r="I5" s="1308"/>
    </row>
    <row r="6" spans="1:14" ht="30" customHeight="1" x14ac:dyDescent="0.25">
      <c r="A6" s="300"/>
      <c r="B6" s="1277" t="s">
        <v>1012</v>
      </c>
      <c r="C6" s="1965"/>
      <c r="D6" s="675"/>
      <c r="E6" s="675"/>
      <c r="F6" s="675"/>
      <c r="G6" s="1515"/>
      <c r="H6" s="1308"/>
      <c r="I6" s="1308"/>
    </row>
    <row r="7" spans="1:14" ht="15" customHeight="1" x14ac:dyDescent="0.25">
      <c r="A7" s="300"/>
      <c r="B7" s="1509" t="s">
        <v>1013</v>
      </c>
      <c r="C7" s="1331"/>
      <c r="D7" s="675"/>
      <c r="E7" s="675"/>
      <c r="F7" s="675"/>
      <c r="G7" s="1515"/>
      <c r="H7" s="1308"/>
      <c r="I7" s="1308"/>
    </row>
    <row r="8" spans="1:14" ht="15" customHeight="1" x14ac:dyDescent="0.25">
      <c r="A8" s="300"/>
      <c r="B8" s="1510" t="s">
        <v>992</v>
      </c>
      <c r="C8" s="1967" t="str">
        <f>IF(AND(ISNUMBER(C6), ISNUMBER(C7)), SUM(C6:C7), "")</f>
        <v/>
      </c>
      <c r="D8" s="675"/>
      <c r="E8" s="675"/>
      <c r="F8" s="675"/>
      <c r="G8" s="1515"/>
      <c r="H8" s="1308"/>
      <c r="I8" s="1308"/>
    </row>
    <row r="9" spans="1:14" s="675" customFormat="1" ht="45" customHeight="1" x14ac:dyDescent="0.35">
      <c r="A9" s="612" t="s">
        <v>1003</v>
      </c>
      <c r="B9" s="1327"/>
      <c r="C9" s="1318"/>
      <c r="G9" s="1515"/>
    </row>
    <row r="10" spans="1:14" ht="15" customHeight="1" x14ac:dyDescent="0.25">
      <c r="A10" s="300"/>
      <c r="B10" s="1506"/>
      <c r="C10" s="1960" t="s">
        <v>991</v>
      </c>
      <c r="D10" s="2295" t="s">
        <v>10</v>
      </c>
      <c r="E10" s="2293"/>
      <c r="F10" s="675"/>
      <c r="G10" s="1515"/>
      <c r="H10" s="1308"/>
      <c r="I10" s="1308"/>
    </row>
    <row r="11" spans="1:14" ht="15" customHeight="1" x14ac:dyDescent="0.25">
      <c r="A11" s="300"/>
      <c r="B11" s="1511" t="s">
        <v>54</v>
      </c>
      <c r="C11" s="1966" t="str">
        <f>IF(AND(ISNUMBER(C30), C30&gt;0,ISNUMBER(C38)), C38, IF(ISNUMBER(C27), C27, ""))</f>
        <v/>
      </c>
      <c r="D11" s="1997" t="str">
        <f>IF(AND(ISNUMBER('TB SA FRTB'!F16), 'TB SA FRTB'!F16&gt;0), 'TB SA FRTB'!F16, "")</f>
        <v/>
      </c>
      <c r="E11" s="1996" t="str">
        <f>IF(C11=D11, "Pass", "Fail")</f>
        <v>Pass</v>
      </c>
      <c r="F11" s="675"/>
      <c r="G11" s="1515"/>
      <c r="H11" s="1308"/>
      <c r="I11" s="1308"/>
    </row>
    <row r="12" spans="1:14" ht="15" customHeight="1" x14ac:dyDescent="0.25">
      <c r="A12" s="300"/>
      <c r="B12" s="1512" t="s">
        <v>1011</v>
      </c>
      <c r="C12" s="1483" t="str">
        <f>IF(ISNUMBER(C30), C30, "")</f>
        <v/>
      </c>
      <c r="D12" s="2359"/>
      <c r="E12" s="2360"/>
      <c r="F12" s="675"/>
      <c r="G12" s="1515"/>
      <c r="H12" s="1308"/>
      <c r="I12" s="1308"/>
    </row>
    <row r="13" spans="1:14" ht="15" customHeight="1" x14ac:dyDescent="0.25">
      <c r="A13" s="300"/>
      <c r="B13" s="1510" t="s">
        <v>995</v>
      </c>
      <c r="C13" s="1961" t="str">
        <f>IF(ISNUMBER(C11), SUM(C11:C12), "")</f>
        <v/>
      </c>
      <c r="D13" s="1962"/>
      <c r="E13" s="1963"/>
      <c r="F13" s="675"/>
      <c r="G13" s="1515"/>
      <c r="H13" s="1308"/>
      <c r="I13" s="1308"/>
    </row>
    <row r="14" spans="1:14" s="1381" customFormat="1" ht="15" customHeight="1" x14ac:dyDescent="0.25">
      <c r="A14" s="1410"/>
      <c r="B14" s="1411"/>
      <c r="C14" s="1411"/>
      <c r="G14" s="1519"/>
    </row>
    <row r="15" spans="1:14" s="675" customFormat="1" ht="45" customHeight="1" x14ac:dyDescent="0.35">
      <c r="A15" s="612" t="s">
        <v>1004</v>
      </c>
      <c r="B15" s="1327"/>
      <c r="C15" s="1318"/>
      <c r="G15" s="1515"/>
    </row>
    <row r="16" spans="1:14" s="675" customFormat="1" ht="45" customHeight="1" x14ac:dyDescent="0.35">
      <c r="A16" s="612" t="s">
        <v>1009</v>
      </c>
      <c r="B16" s="1327"/>
      <c r="C16" s="1318"/>
      <c r="G16" s="1515"/>
    </row>
    <row r="17" spans="1:9" ht="15" customHeight="1" x14ac:dyDescent="0.25">
      <c r="A17" s="300"/>
      <c r="B17" s="1506"/>
      <c r="C17" s="1959" t="s">
        <v>991</v>
      </c>
      <c r="D17" s="675"/>
      <c r="E17" s="675"/>
      <c r="F17" s="675"/>
      <c r="G17" s="1515"/>
      <c r="H17" s="1308"/>
      <c r="I17" s="1308"/>
    </row>
    <row r="18" spans="1:9" ht="15" customHeight="1" x14ac:dyDescent="0.25">
      <c r="A18" s="300"/>
      <c r="B18" s="1511" t="s">
        <v>996</v>
      </c>
      <c r="C18" s="1965"/>
      <c r="D18" s="675"/>
      <c r="E18" s="675"/>
      <c r="F18" s="675"/>
      <c r="G18" s="1515"/>
      <c r="H18" s="1308"/>
      <c r="I18" s="1308"/>
    </row>
    <row r="19" spans="1:9" ht="15" customHeight="1" x14ac:dyDescent="0.25">
      <c r="A19" s="300"/>
      <c r="B19" s="1512" t="s">
        <v>1005</v>
      </c>
      <c r="C19" s="1966" t="str">
        <f>IF(AND(ISNUMBER(C20), ISNUMBER(C21), ISNUMBER(C22)), SUM(C20:C22), "")</f>
        <v/>
      </c>
      <c r="D19" s="675"/>
      <c r="E19" s="675"/>
      <c r="F19" s="675"/>
      <c r="G19" s="1515"/>
      <c r="H19" s="1308"/>
      <c r="I19" s="1308"/>
    </row>
    <row r="20" spans="1:9" ht="15" customHeight="1" x14ac:dyDescent="0.25">
      <c r="A20" s="300"/>
      <c r="B20" s="1964" t="s">
        <v>997</v>
      </c>
      <c r="C20" s="1328"/>
      <c r="D20" s="675"/>
      <c r="E20" s="675"/>
      <c r="F20" s="675"/>
      <c r="G20" s="1515"/>
      <c r="H20" s="1308"/>
      <c r="I20" s="1308"/>
    </row>
    <row r="21" spans="1:9" ht="15" customHeight="1" x14ac:dyDescent="0.25">
      <c r="A21" s="300"/>
      <c r="B21" s="1964" t="s">
        <v>998</v>
      </c>
      <c r="C21" s="1328"/>
      <c r="D21" s="675"/>
      <c r="E21" s="675"/>
      <c r="F21" s="675"/>
      <c r="G21" s="1515"/>
      <c r="H21" s="1308"/>
      <c r="I21" s="1308"/>
    </row>
    <row r="22" spans="1:9" ht="15" customHeight="1" x14ac:dyDescent="0.25">
      <c r="A22" s="300"/>
      <c r="B22" s="1964" t="s">
        <v>999</v>
      </c>
      <c r="C22" s="1328"/>
      <c r="D22" s="675"/>
      <c r="E22" s="675"/>
      <c r="F22" s="675"/>
      <c r="G22" s="1515"/>
      <c r="H22" s="1308"/>
      <c r="I22" s="1308"/>
    </row>
    <row r="23" spans="1:9" ht="15" customHeight="1" x14ac:dyDescent="0.25">
      <c r="A23" s="300"/>
      <c r="B23" s="1512" t="s">
        <v>1006</v>
      </c>
      <c r="C23" s="1966" t="str">
        <f>IF(AND(ISNUMBER(C24), ISNUMBER(C25), ISNUMBER(C26)), SUM(C24:C26), "")</f>
        <v/>
      </c>
      <c r="D23" s="675"/>
      <c r="E23" s="675"/>
      <c r="F23" s="675"/>
      <c r="G23" s="1515"/>
      <c r="H23" s="1308"/>
      <c r="I23" s="1308"/>
    </row>
    <row r="24" spans="1:9" ht="15" customHeight="1" x14ac:dyDescent="0.25">
      <c r="A24" s="300"/>
      <c r="B24" s="1964" t="s">
        <v>997</v>
      </c>
      <c r="C24" s="1328"/>
      <c r="D24" s="675"/>
      <c r="E24" s="675"/>
      <c r="F24" s="675"/>
      <c r="G24" s="1515"/>
      <c r="H24" s="1308"/>
      <c r="I24" s="1308"/>
    </row>
    <row r="25" spans="1:9" ht="15" customHeight="1" x14ac:dyDescent="0.25">
      <c r="A25" s="300"/>
      <c r="B25" s="1964" t="s">
        <v>998</v>
      </c>
      <c r="C25" s="1328"/>
      <c r="D25" s="675"/>
      <c r="E25" s="675"/>
      <c r="F25" s="675"/>
      <c r="G25" s="1515"/>
      <c r="H25" s="1308"/>
      <c r="I25" s="1308"/>
    </row>
    <row r="26" spans="1:9" ht="15" customHeight="1" x14ac:dyDescent="0.25">
      <c r="A26" s="300"/>
      <c r="B26" s="526" t="s">
        <v>999</v>
      </c>
      <c r="C26" s="1297"/>
      <c r="D26" s="675"/>
      <c r="E26" s="675"/>
      <c r="F26" s="675"/>
      <c r="G26" s="1515"/>
      <c r="H26" s="1308"/>
      <c r="I26" s="1308"/>
    </row>
    <row r="27" spans="1:9" ht="15" customHeight="1" x14ac:dyDescent="0.25">
      <c r="A27" s="300"/>
      <c r="B27" s="1510" t="s">
        <v>1007</v>
      </c>
      <c r="C27" s="1967" t="str">
        <f>IF(AND(ISNUMBER(C18), ISNUMBER(C21), ISNUMBER(C22), ISNUMBER(C25),ISNUMBER(C26)), SUM(C18,C21:C22,C25:C26), "")</f>
        <v/>
      </c>
      <c r="D27" s="675"/>
      <c r="E27" s="675"/>
      <c r="F27" s="675"/>
      <c r="G27" s="1515"/>
      <c r="H27" s="1308"/>
      <c r="I27" s="1308"/>
    </row>
    <row r="28" spans="1:9" s="675" customFormat="1" ht="45" customHeight="1" x14ac:dyDescent="0.35">
      <c r="A28" s="612" t="s">
        <v>1008</v>
      </c>
      <c r="B28" s="1327"/>
      <c r="C28" s="1318"/>
      <c r="G28" s="1515"/>
    </row>
    <row r="29" spans="1:9" ht="15" customHeight="1" x14ac:dyDescent="0.25">
      <c r="A29" s="300"/>
      <c r="B29" s="1506"/>
      <c r="C29" s="1959" t="s">
        <v>991</v>
      </c>
      <c r="D29" s="675"/>
      <c r="E29" s="675"/>
      <c r="F29" s="675"/>
      <c r="G29" s="1515"/>
      <c r="H29" s="1308"/>
      <c r="I29" s="1308"/>
    </row>
    <row r="30" spans="1:9" ht="15" customHeight="1" x14ac:dyDescent="0.25">
      <c r="A30" s="300"/>
      <c r="B30" s="1511" t="s">
        <v>993</v>
      </c>
      <c r="C30" s="1966" t="str">
        <f>IF(AND(ISNUMBER(C31), ISNUMBER(C32), ISNUMBER(C33)), SUM(C31:C33), "")</f>
        <v/>
      </c>
      <c r="D30" s="675"/>
      <c r="E30" s="675"/>
      <c r="F30" s="675"/>
      <c r="G30" s="1515"/>
      <c r="H30" s="1308"/>
      <c r="I30" s="1308"/>
    </row>
    <row r="31" spans="1:9" ht="15" customHeight="1" x14ac:dyDescent="0.25">
      <c r="A31" s="300"/>
      <c r="B31" s="1964" t="s">
        <v>1372</v>
      </c>
      <c r="C31" s="1328"/>
      <c r="D31" s="675"/>
      <c r="E31" s="675"/>
      <c r="F31" s="675"/>
      <c r="G31" s="1515"/>
      <c r="H31" s="1308"/>
      <c r="I31" s="1308"/>
    </row>
    <row r="32" spans="1:9" ht="15" customHeight="1" x14ac:dyDescent="0.25">
      <c r="A32" s="300"/>
      <c r="B32" s="1964" t="s">
        <v>1000</v>
      </c>
      <c r="C32" s="1328"/>
      <c r="D32" s="675"/>
      <c r="E32" s="675"/>
      <c r="F32" s="675"/>
      <c r="G32" s="1515"/>
      <c r="H32" s="1308"/>
      <c r="I32" s="1308"/>
    </row>
    <row r="33" spans="1:9" ht="15" customHeight="1" x14ac:dyDescent="0.25">
      <c r="A33" s="300"/>
      <c r="B33" s="1964" t="s">
        <v>999</v>
      </c>
      <c r="C33" s="1328"/>
      <c r="D33" s="675"/>
      <c r="E33" s="675"/>
      <c r="F33" s="675"/>
      <c r="G33" s="1515"/>
      <c r="H33" s="1308"/>
      <c r="I33" s="1308"/>
    </row>
    <row r="34" spans="1:9" ht="15" customHeight="1" x14ac:dyDescent="0.25">
      <c r="A34" s="300"/>
      <c r="B34" s="1512" t="s">
        <v>1010</v>
      </c>
      <c r="C34" s="1966" t="str">
        <f>IF(AND(ISNUMBER(C35), ISNUMBER(C36), ISNUMBER(C37)), SUM(C35:C37), "")</f>
        <v/>
      </c>
      <c r="D34" s="675"/>
      <c r="E34" s="675"/>
      <c r="F34" s="675"/>
      <c r="G34" s="1515"/>
      <c r="H34" s="1308"/>
      <c r="I34" s="1308"/>
    </row>
    <row r="35" spans="1:9" ht="15" customHeight="1" x14ac:dyDescent="0.25">
      <c r="A35" s="300"/>
      <c r="B35" s="1964" t="s">
        <v>997</v>
      </c>
      <c r="C35" s="1328"/>
      <c r="D35" s="675"/>
      <c r="E35" s="675"/>
      <c r="F35" s="675"/>
      <c r="G35" s="1515"/>
      <c r="H35" s="1308"/>
      <c r="I35" s="1308"/>
    </row>
    <row r="36" spans="1:9" ht="15" customHeight="1" x14ac:dyDescent="0.25">
      <c r="A36" s="300"/>
      <c r="B36" s="1964" t="s">
        <v>998</v>
      </c>
      <c r="C36" s="1328"/>
      <c r="D36" s="675"/>
      <c r="E36" s="675"/>
      <c r="F36" s="675"/>
      <c r="G36" s="1515"/>
      <c r="H36" s="1308"/>
      <c r="I36" s="1308"/>
    </row>
    <row r="37" spans="1:9" ht="15" customHeight="1" x14ac:dyDescent="0.25">
      <c r="A37" s="300"/>
      <c r="B37" s="1964" t="s">
        <v>999</v>
      </c>
      <c r="C37" s="1328"/>
      <c r="D37" s="675"/>
      <c r="E37" s="675"/>
      <c r="F37" s="675"/>
      <c r="G37" s="1515"/>
      <c r="H37" s="1308"/>
      <c r="I37" s="1308"/>
    </row>
    <row r="38" spans="1:9" ht="15" customHeight="1" x14ac:dyDescent="0.25">
      <c r="A38" s="300"/>
      <c r="B38" s="1512" t="s">
        <v>994</v>
      </c>
      <c r="C38" s="1966" t="str">
        <f>IF(AND(ISNUMBER(C25), ISNUMBER(C26), ISNUMBER(C39), ISNUMBER(C42), ISNUMBER(C43)), SUM(C25:C26, C39, C42:C43), "")</f>
        <v/>
      </c>
      <c r="D38" s="675"/>
      <c r="E38" s="675"/>
      <c r="F38" s="675"/>
      <c r="G38" s="1515"/>
      <c r="H38" s="1308"/>
      <c r="I38" s="1308"/>
    </row>
    <row r="39" spans="1:9" ht="15" customHeight="1" x14ac:dyDescent="0.25">
      <c r="A39" s="300"/>
      <c r="B39" s="1964" t="s">
        <v>996</v>
      </c>
      <c r="C39" s="1328"/>
      <c r="D39" s="675"/>
      <c r="E39" s="675"/>
      <c r="F39" s="675"/>
      <c r="G39" s="1515"/>
      <c r="H39" s="1308"/>
      <c r="I39" s="1308"/>
    </row>
    <row r="40" spans="1:9" ht="15" customHeight="1" x14ac:dyDescent="0.25">
      <c r="A40" s="300"/>
      <c r="B40" s="1512" t="s">
        <v>1005</v>
      </c>
      <c r="C40" s="1966" t="str">
        <f>IF(AND(ISNUMBER(C41), ISNUMBER(C42), ISNUMBER(C43)), SUM(C41:C43), "")</f>
        <v/>
      </c>
      <c r="D40" s="675"/>
      <c r="E40" s="675"/>
      <c r="F40" s="675"/>
      <c r="G40" s="1515"/>
      <c r="H40" s="1308"/>
      <c r="I40" s="1308"/>
    </row>
    <row r="41" spans="1:9" ht="15" customHeight="1" x14ac:dyDescent="0.25">
      <c r="A41" s="300"/>
      <c r="B41" s="1964" t="s">
        <v>997</v>
      </c>
      <c r="C41" s="1328"/>
      <c r="D41" s="675"/>
      <c r="E41" s="675"/>
      <c r="F41" s="675"/>
      <c r="G41" s="1515"/>
      <c r="H41" s="1308"/>
      <c r="I41" s="1308"/>
    </row>
    <row r="42" spans="1:9" ht="15" customHeight="1" x14ac:dyDescent="0.25">
      <c r="A42" s="300"/>
      <c r="B42" s="1964" t="s">
        <v>998</v>
      </c>
      <c r="C42" s="1328"/>
      <c r="D42" s="675"/>
      <c r="E42" s="675"/>
      <c r="F42" s="675"/>
      <c r="G42" s="1515"/>
      <c r="H42" s="1308"/>
      <c r="I42" s="1308"/>
    </row>
    <row r="43" spans="1:9" ht="15" customHeight="1" x14ac:dyDescent="0.25">
      <c r="A43" s="300"/>
      <c r="B43" s="526" t="s">
        <v>999</v>
      </c>
      <c r="C43" s="1297"/>
      <c r="D43" s="675"/>
      <c r="E43" s="675"/>
      <c r="F43" s="675"/>
      <c r="G43" s="1515"/>
      <c r="H43" s="1308"/>
      <c r="I43" s="1308"/>
    </row>
    <row r="44" spans="1:9" ht="15" customHeight="1" x14ac:dyDescent="0.25">
      <c r="A44" s="1410"/>
      <c r="B44" s="1411"/>
      <c r="C44" s="1411"/>
      <c r="D44" s="1381"/>
      <c r="E44" s="1381"/>
      <c r="F44" s="1381"/>
      <c r="G44" s="1519"/>
    </row>
    <row r="45" spans="1:9" ht="15" hidden="1" customHeight="1" x14ac:dyDescent="0.25"/>
    <row r="46" spans="1:9" ht="15" hidden="1" customHeight="1" x14ac:dyDescent="0.25"/>
    <row r="47" spans="1:9" ht="15" hidden="1" customHeight="1" x14ac:dyDescent="0.25"/>
    <row r="48" spans="1:9"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4.25" hidden="1" x14ac:dyDescent="0.25"/>
    <row r="104" ht="14.25" hidden="1" x14ac:dyDescent="0.25"/>
    <row r="105" ht="14.25" hidden="1" x14ac:dyDescent="0.25"/>
    <row r="106" ht="14.25" hidden="1" x14ac:dyDescent="0.25"/>
    <row r="107" ht="14.25" hidden="1" x14ac:dyDescent="0.25"/>
    <row r="108" ht="14.25" hidden="1" x14ac:dyDescent="0.25"/>
  </sheetData>
  <mergeCells count="2">
    <mergeCell ref="D10:E10"/>
    <mergeCell ref="D12:E12"/>
  </mergeCells>
  <conditionalFormatting sqref="C31:C33 C35:C37 C41:C43 C39 C24:C26 C20:C22 C18 C6:C7">
    <cfRule type="cellIs" dxfId="63" priority="17" stopIfTrue="1" operator="lessThan">
      <formula>0</formula>
    </cfRule>
  </conditionalFormatting>
  <conditionalFormatting sqref="E11">
    <cfRule type="cellIs" dxfId="62" priority="5" operator="equal">
      <formula>"Fail"</formula>
    </cfRule>
    <cfRule type="cellIs" dxfId="61" priority="6" stopIfTrue="1" operator="equal">
      <formula>"Pass"</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1" manualBreakCount="1">
    <brk id="27"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B19A"/>
  </sheetPr>
  <dimension ref="A1:N151"/>
  <sheetViews>
    <sheetView zoomScale="75" zoomScaleNormal="75" zoomScaleSheetLayoutView="85" workbookViewId="0">
      <pane ySplit="1" topLeftCell="A2" activePane="bottomLeft" state="frozen"/>
      <selection activeCell="F16" sqref="F16"/>
      <selection pane="bottomLeft"/>
    </sheetView>
  </sheetViews>
  <sheetFormatPr defaultColWidth="0" defaultRowHeight="0" customHeight="1" zeroHeight="1" x14ac:dyDescent="0.25"/>
  <cols>
    <col min="1" max="1" width="1.7109375" customWidth="1"/>
    <col min="2" max="2" width="120.7109375" customWidth="1"/>
    <col min="3" max="3" width="16.7109375" customWidth="1"/>
    <col min="4" max="4" width="8.7109375" customWidth="1"/>
    <col min="5" max="6" width="24.7109375" style="1528" customWidth="1"/>
    <col min="7" max="7" width="1.7109375" customWidth="1"/>
    <col min="8" max="16384" width="16.7109375" hidden="1"/>
  </cols>
  <sheetData>
    <row r="1" spans="1:14" s="699" customFormat="1" ht="30" customHeight="1" x14ac:dyDescent="0.55000000000000004">
      <c r="A1" s="1520" t="s">
        <v>1023</v>
      </c>
      <c r="B1" s="1521"/>
      <c r="C1" s="1522"/>
      <c r="D1" s="1523"/>
      <c r="E1" s="1526"/>
      <c r="F1" s="2035" t="str">
        <f>CONCATENATE("Reporting unit: ", 'General Info'!$C$47, " ", 'General Info'!$C$46)</f>
        <v xml:space="preserve">Reporting unit: 1 </v>
      </c>
      <c r="G1" s="1524"/>
      <c r="H1" s="1023"/>
      <c r="I1" s="1023"/>
      <c r="J1" s="1023"/>
      <c r="K1" s="1023"/>
      <c r="L1" s="1514"/>
      <c r="M1" s="1514"/>
      <c r="N1" s="1514"/>
    </row>
    <row r="2" spans="1:14" s="1308" customFormat="1" ht="60" customHeight="1" x14ac:dyDescent="0.55000000000000004">
      <c r="A2" s="1507"/>
      <c r="B2" s="2361" t="s">
        <v>1383</v>
      </c>
      <c r="C2" s="2361"/>
      <c r="D2" s="2361"/>
      <c r="E2" s="2361"/>
      <c r="F2" s="2361"/>
      <c r="G2" s="1518"/>
      <c r="H2" s="1025"/>
      <c r="I2" s="1025"/>
      <c r="J2" s="1025"/>
      <c r="K2" s="1025"/>
    </row>
    <row r="3" spans="1:14" s="675" customFormat="1" ht="45" customHeight="1" x14ac:dyDescent="0.35">
      <c r="A3" s="612" t="s">
        <v>1032</v>
      </c>
      <c r="B3" s="1327"/>
      <c r="C3" s="1318"/>
      <c r="E3" s="1527"/>
      <c r="F3" s="1527"/>
      <c r="G3" s="1515"/>
    </row>
    <row r="4" spans="1:14" s="1309" customFormat="1" ht="15" customHeight="1" x14ac:dyDescent="0.25">
      <c r="A4" s="300"/>
      <c r="B4" s="1506"/>
      <c r="C4" s="1504" t="s">
        <v>991</v>
      </c>
      <c r="D4" s="675"/>
      <c r="E4" s="1527"/>
      <c r="F4" s="1527"/>
      <c r="G4" s="1515"/>
      <c r="H4" s="1308"/>
      <c r="I4" s="1308"/>
    </row>
    <row r="5" spans="1:14" ht="15" customHeight="1" x14ac:dyDescent="0.25">
      <c r="A5" s="377"/>
      <c r="B5" s="388" t="s">
        <v>1037</v>
      </c>
      <c r="C5" s="1513" t="str">
        <f>IF(ISNUMBER(C21), C21, "")</f>
        <v/>
      </c>
      <c r="D5" s="370"/>
      <c r="E5" s="416"/>
      <c r="F5" s="416"/>
      <c r="G5" s="378"/>
    </row>
    <row r="6" spans="1:14" ht="15" customHeight="1" x14ac:dyDescent="0.25">
      <c r="A6" s="377"/>
      <c r="B6" s="389" t="s">
        <v>1043</v>
      </c>
      <c r="C6" s="1257" t="str">
        <f>IF(ISNUMBER(C24), C24, "")</f>
        <v/>
      </c>
      <c r="D6" s="370"/>
      <c r="E6" s="416"/>
      <c r="F6" s="416"/>
      <c r="G6" s="378"/>
    </row>
    <row r="7" spans="1:14" ht="15" customHeight="1" x14ac:dyDescent="0.25">
      <c r="A7" s="377"/>
      <c r="B7" s="389" t="s">
        <v>1026</v>
      </c>
      <c r="C7" s="1257" t="str">
        <f>IF(ISNUMBER(C28), C28, "")</f>
        <v/>
      </c>
      <c r="D7" s="370"/>
      <c r="E7" s="416"/>
      <c r="F7" s="416"/>
      <c r="G7" s="378"/>
    </row>
    <row r="8" spans="1:14" ht="15" customHeight="1" x14ac:dyDescent="0.25">
      <c r="A8" s="377"/>
      <c r="B8" s="389" t="s">
        <v>1076</v>
      </c>
      <c r="C8" s="1257" t="str">
        <f>IF(ISNUMBER(C29), C29, "")</f>
        <v/>
      </c>
      <c r="D8" s="370"/>
      <c r="E8" s="416"/>
      <c r="F8" s="416"/>
      <c r="G8" s="378"/>
    </row>
    <row r="9" spans="1:14" ht="15" customHeight="1" x14ac:dyDescent="0.25">
      <c r="A9" s="377"/>
      <c r="B9" s="389" t="s">
        <v>1027</v>
      </c>
      <c r="C9" s="1257" t="str">
        <f>IF(ISNUMBER(C36), C36, "")</f>
        <v/>
      </c>
      <c r="D9" s="370"/>
      <c r="E9" s="416"/>
      <c r="F9" s="416"/>
      <c r="G9" s="378"/>
    </row>
    <row r="10" spans="1:14" ht="15" customHeight="1" x14ac:dyDescent="0.25">
      <c r="A10" s="377"/>
      <c r="B10" s="389" t="s">
        <v>1077</v>
      </c>
      <c r="C10" s="1257" t="str">
        <f>IF(ISNUMBER(C39), C39, "")</f>
        <v/>
      </c>
      <c r="D10" s="370"/>
      <c r="E10" s="416"/>
      <c r="F10" s="416"/>
      <c r="G10" s="378"/>
    </row>
    <row r="11" spans="1:14" ht="15" customHeight="1" x14ac:dyDescent="0.25">
      <c r="A11" s="377"/>
      <c r="B11" s="389" t="s">
        <v>1078</v>
      </c>
      <c r="C11" s="1257" t="str">
        <f>IF(ISNUMBER(C40), C40, "")</f>
        <v/>
      </c>
      <c r="D11" s="370"/>
      <c r="E11" s="416"/>
      <c r="F11" s="416"/>
      <c r="G11" s="378"/>
    </row>
    <row r="12" spans="1:14" ht="15" customHeight="1" x14ac:dyDescent="0.25">
      <c r="A12" s="377"/>
      <c r="B12" s="389" t="s">
        <v>1028</v>
      </c>
      <c r="C12" s="1257" t="str">
        <f>IF(ISNUMBER(C47), C47, "")</f>
        <v/>
      </c>
      <c r="D12" s="370"/>
      <c r="E12" s="416"/>
      <c r="F12" s="416"/>
      <c r="G12" s="378"/>
    </row>
    <row r="13" spans="1:14" ht="15" customHeight="1" x14ac:dyDescent="0.25">
      <c r="A13" s="377"/>
      <c r="B13" s="389" t="s">
        <v>1029</v>
      </c>
      <c r="C13" s="1257" t="str">
        <f>IF(ISNUMBER(C51), C51, "")</f>
        <v/>
      </c>
      <c r="D13" s="370"/>
      <c r="E13" s="416"/>
      <c r="F13" s="416"/>
      <c r="G13" s="378"/>
    </row>
    <row r="14" spans="1:14" ht="15" customHeight="1" x14ac:dyDescent="0.25">
      <c r="A14" s="377"/>
      <c r="B14" s="389" t="s">
        <v>1030</v>
      </c>
      <c r="C14" s="1257" t="str">
        <f>IF(ISNUMBER(C58), C58, "")</f>
        <v/>
      </c>
      <c r="D14" s="370"/>
      <c r="E14" s="416"/>
      <c r="F14" s="416"/>
      <c r="G14" s="378"/>
    </row>
    <row r="15" spans="1:14" ht="15" customHeight="1" x14ac:dyDescent="0.25">
      <c r="A15" s="377"/>
      <c r="B15" s="1525" t="s">
        <v>1031</v>
      </c>
      <c r="C15" s="1257" t="str">
        <f>IF(ISNUMBER(C59), C59, "")</f>
        <v/>
      </c>
      <c r="D15" s="370"/>
      <c r="E15" s="416"/>
      <c r="F15" s="416"/>
      <c r="G15" s="378"/>
    </row>
    <row r="16" spans="1:14" s="1309" customFormat="1" ht="15" customHeight="1" x14ac:dyDescent="0.25">
      <c r="A16" s="300"/>
      <c r="B16" s="1510" t="s">
        <v>1079</v>
      </c>
      <c r="C16" s="1247" t="str">
        <f>IF(AND(ISNUMBER(C5), ISNUMBER(C6), ISNUMBER(C7), ISNUMBER(C8), ISNUMBER(C9), ISNUMBER(C10), ISNUMBER(C11), ISNUMBER(C12), ISNUMBER(C13), ISNUMBER(C14), ISNUMBER(C15)), SUM(C5:C15), "")</f>
        <v/>
      </c>
      <c r="D16" s="675"/>
      <c r="E16" s="1527"/>
      <c r="F16" s="1527"/>
      <c r="G16" s="1515"/>
      <c r="H16" s="1308"/>
      <c r="I16" s="1308"/>
    </row>
    <row r="17" spans="1:9" ht="15" customHeight="1" x14ac:dyDescent="0.25">
      <c r="A17" s="1410"/>
      <c r="B17" s="1411"/>
      <c r="C17" s="1411"/>
      <c r="D17" s="1411"/>
      <c r="E17" s="1529"/>
      <c r="F17" s="1529"/>
      <c r="G17" s="1412"/>
    </row>
    <row r="18" spans="1:9" s="675" customFormat="1" ht="45" customHeight="1" x14ac:dyDescent="0.35">
      <c r="A18" s="612" t="s">
        <v>1033</v>
      </c>
      <c r="B18" s="1327"/>
      <c r="C18" s="1318"/>
      <c r="E18" s="1527"/>
      <c r="F18" s="1527"/>
      <c r="G18" s="1515"/>
    </row>
    <row r="19" spans="1:9" s="675" customFormat="1" ht="45" customHeight="1" x14ac:dyDescent="0.35">
      <c r="A19" s="612" t="s">
        <v>1034</v>
      </c>
      <c r="B19" s="1327"/>
      <c r="C19" s="1318"/>
      <c r="E19" s="1532" t="s">
        <v>1036</v>
      </c>
      <c r="F19" s="1532"/>
      <c r="G19" s="1515"/>
    </row>
    <row r="20" spans="1:9" s="1309" customFormat="1" ht="30" customHeight="1" x14ac:dyDescent="0.25">
      <c r="A20" s="300"/>
      <c r="B20" s="1506"/>
      <c r="C20" s="1504" t="s">
        <v>991</v>
      </c>
      <c r="D20" s="675"/>
      <c r="E20" s="1505" t="s">
        <v>1035</v>
      </c>
      <c r="F20" s="1505" t="s">
        <v>1040</v>
      </c>
      <c r="G20" s="1515"/>
      <c r="H20" s="1308"/>
      <c r="I20" s="1308"/>
    </row>
    <row r="21" spans="1:9" ht="15" customHeight="1" x14ac:dyDescent="0.25">
      <c r="A21" s="377"/>
      <c r="B21" s="388" t="s">
        <v>1037</v>
      </c>
      <c r="C21" s="1531" t="str">
        <f>IF(AND(ISNUMBER(C22), ISNUMBER(C23)), SUM(C22:C23), "")</f>
        <v/>
      </c>
      <c r="D21" s="370"/>
      <c r="E21" s="1535">
        <v>59269</v>
      </c>
      <c r="F21" s="1535" t="s">
        <v>1041</v>
      </c>
      <c r="G21" s="378"/>
    </row>
    <row r="22" spans="1:9" ht="15" customHeight="1" x14ac:dyDescent="0.25">
      <c r="A22" s="377"/>
      <c r="B22" s="1533" t="s">
        <v>1038</v>
      </c>
      <c r="C22" s="847"/>
      <c r="D22" s="370"/>
      <c r="E22" s="1536">
        <v>59981</v>
      </c>
      <c r="F22" s="1537" t="s">
        <v>1042</v>
      </c>
      <c r="G22" s="378"/>
    </row>
    <row r="23" spans="1:9" ht="15" customHeight="1" x14ac:dyDescent="0.25">
      <c r="A23" s="377"/>
      <c r="B23" s="1533" t="s">
        <v>1039</v>
      </c>
      <c r="C23" s="847"/>
      <c r="D23" s="370"/>
      <c r="E23" s="1536">
        <v>59424</v>
      </c>
      <c r="F23" s="1537" t="s">
        <v>1042</v>
      </c>
      <c r="G23" s="378"/>
    </row>
    <row r="24" spans="1:9" ht="15" customHeight="1" x14ac:dyDescent="0.25">
      <c r="A24" s="377"/>
      <c r="B24" s="389" t="s">
        <v>1043</v>
      </c>
      <c r="C24" s="1287" t="str">
        <f>IF(AND(ISNUMBER(C25), ISNUMBER(C26), ISNUMBER(C27)), SUM(C25:C27), "")</f>
        <v/>
      </c>
      <c r="D24" s="370"/>
      <c r="E24" s="1536">
        <v>62697</v>
      </c>
      <c r="F24" s="1537" t="s">
        <v>1042</v>
      </c>
      <c r="G24" s="378"/>
    </row>
    <row r="25" spans="1:9" ht="15" customHeight="1" x14ac:dyDescent="0.25">
      <c r="A25" s="377"/>
      <c r="B25" s="1533" t="s">
        <v>1044</v>
      </c>
      <c r="C25" s="847"/>
      <c r="D25" s="370"/>
      <c r="E25" s="1536">
        <v>58261</v>
      </c>
      <c r="F25" s="1537" t="s">
        <v>1053</v>
      </c>
      <c r="G25" s="378"/>
    </row>
    <row r="26" spans="1:9" ht="15" customHeight="1" x14ac:dyDescent="0.25">
      <c r="A26" s="377"/>
      <c r="B26" s="1533" t="s">
        <v>1045</v>
      </c>
      <c r="C26" s="847"/>
      <c r="D26" s="370"/>
      <c r="E26" s="1536">
        <v>14507</v>
      </c>
      <c r="F26" s="1537" t="s">
        <v>1054</v>
      </c>
      <c r="G26" s="378"/>
    </row>
    <row r="27" spans="1:9" ht="15" customHeight="1" x14ac:dyDescent="0.25">
      <c r="A27" s="377"/>
      <c r="B27" s="1533" t="s">
        <v>1046</v>
      </c>
      <c r="C27" s="847"/>
      <c r="D27" s="370"/>
      <c r="E27" s="1536">
        <v>12655</v>
      </c>
      <c r="F27" s="1537" t="s">
        <v>1055</v>
      </c>
      <c r="G27" s="378"/>
    </row>
    <row r="28" spans="1:9" ht="15" customHeight="1" x14ac:dyDescent="0.25">
      <c r="A28" s="377"/>
      <c r="B28" s="389" t="s">
        <v>1290</v>
      </c>
      <c r="C28" s="847"/>
      <c r="D28" s="370"/>
      <c r="E28" s="1536">
        <v>61133</v>
      </c>
      <c r="F28" s="1537" t="s">
        <v>1056</v>
      </c>
      <c r="G28" s="378"/>
    </row>
    <row r="29" spans="1:9" ht="15" customHeight="1" x14ac:dyDescent="0.25">
      <c r="A29" s="377"/>
      <c r="B29" s="389" t="s">
        <v>1048</v>
      </c>
      <c r="C29" s="1287" t="str">
        <f>IF(AND(ISNUMBER(C30), ISNUMBER(C31), ISNUMBER(C32), ISNUMBER(C33)), SUM(C30:C33), "")</f>
        <v/>
      </c>
      <c r="D29" s="370"/>
      <c r="E29" s="1536">
        <v>59389</v>
      </c>
      <c r="F29" s="1536" t="s">
        <v>1063</v>
      </c>
      <c r="G29" s="378"/>
    </row>
    <row r="30" spans="1:9" ht="15" customHeight="1" x14ac:dyDescent="0.25">
      <c r="A30" s="377"/>
      <c r="B30" s="1533" t="s">
        <v>1049</v>
      </c>
      <c r="C30" s="847"/>
      <c r="D30" s="370"/>
      <c r="E30" s="1536">
        <v>62601</v>
      </c>
      <c r="F30" s="1537" t="s">
        <v>1042</v>
      </c>
      <c r="G30" s="378"/>
    </row>
    <row r="31" spans="1:9" ht="15" customHeight="1" x14ac:dyDescent="0.25">
      <c r="A31" s="377"/>
      <c r="B31" s="1533" t="s">
        <v>1050</v>
      </c>
      <c r="C31" s="847"/>
      <c r="D31" s="370"/>
      <c r="E31" s="1536">
        <v>62625</v>
      </c>
      <c r="F31" s="1537" t="s">
        <v>1042</v>
      </c>
      <c r="G31" s="378"/>
    </row>
    <row r="32" spans="1:9" ht="15" customHeight="1" x14ac:dyDescent="0.25">
      <c r="A32" s="377"/>
      <c r="B32" s="1533" t="s">
        <v>1051</v>
      </c>
      <c r="C32" s="847"/>
      <c r="D32" s="370"/>
      <c r="E32" s="1536">
        <v>62649</v>
      </c>
      <c r="F32" s="1537" t="s">
        <v>1042</v>
      </c>
      <c r="G32" s="378"/>
    </row>
    <row r="33" spans="1:9" ht="15" customHeight="1" x14ac:dyDescent="0.25">
      <c r="A33" s="377"/>
      <c r="B33" s="1534" t="s">
        <v>1052</v>
      </c>
      <c r="C33" s="856"/>
      <c r="D33" s="370"/>
      <c r="E33" s="1538">
        <v>62673</v>
      </c>
      <c r="F33" s="1539" t="s">
        <v>1042</v>
      </c>
      <c r="G33" s="378"/>
    </row>
    <row r="34" spans="1:9" s="675" customFormat="1" ht="75" customHeight="1" x14ac:dyDescent="0.35">
      <c r="A34" s="612" t="s">
        <v>1057</v>
      </c>
      <c r="B34" s="1327"/>
      <c r="C34" s="1318"/>
      <c r="E34" s="1530" t="s">
        <v>1058</v>
      </c>
      <c r="F34" s="1530"/>
      <c r="G34" s="1515"/>
    </row>
    <row r="35" spans="1:9" s="1309" customFormat="1" ht="30" customHeight="1" x14ac:dyDescent="0.25">
      <c r="A35" s="300"/>
      <c r="B35" s="1506"/>
      <c r="C35" s="1504" t="s">
        <v>991</v>
      </c>
      <c r="D35" s="675"/>
      <c r="E35" s="1505" t="s">
        <v>1035</v>
      </c>
      <c r="F35" s="1505" t="s">
        <v>1040</v>
      </c>
      <c r="G35" s="1515"/>
      <c r="H35" s="1308"/>
      <c r="I35" s="1308"/>
    </row>
    <row r="36" spans="1:9" ht="15" customHeight="1" x14ac:dyDescent="0.25">
      <c r="A36" s="377"/>
      <c r="B36" s="388" t="s">
        <v>1027</v>
      </c>
      <c r="C36" s="1531" t="str">
        <f>IF(AND(ISNUMBER(C37), ISNUMBER(C38)), SUM(C37:C38), "")</f>
        <v/>
      </c>
      <c r="D36" s="370"/>
      <c r="E36" s="1535">
        <v>78922</v>
      </c>
      <c r="F36" s="1537" t="s">
        <v>1042</v>
      </c>
      <c r="G36" s="378"/>
    </row>
    <row r="37" spans="1:9" ht="15" customHeight="1" x14ac:dyDescent="0.25">
      <c r="A37" s="377"/>
      <c r="B37" s="1533" t="s">
        <v>1059</v>
      </c>
      <c r="C37" s="847"/>
      <c r="D37" s="370"/>
      <c r="E37" s="1536">
        <v>67920</v>
      </c>
      <c r="F37" s="1536" t="s">
        <v>1061</v>
      </c>
      <c r="G37" s="378"/>
    </row>
    <row r="38" spans="1:9" ht="15" customHeight="1" x14ac:dyDescent="0.25">
      <c r="A38" s="377"/>
      <c r="B38" s="1533" t="s">
        <v>1060</v>
      </c>
      <c r="C38" s="847"/>
      <c r="D38" s="370"/>
      <c r="E38" s="1536">
        <v>67961</v>
      </c>
      <c r="F38" s="1536" t="s">
        <v>1062</v>
      </c>
      <c r="G38" s="378"/>
    </row>
    <row r="39" spans="1:9" ht="15" customHeight="1" x14ac:dyDescent="0.25">
      <c r="A39" s="377"/>
      <c r="B39" s="389" t="s">
        <v>1047</v>
      </c>
      <c r="C39" s="847"/>
      <c r="D39" s="370"/>
      <c r="E39" s="1536">
        <v>70152</v>
      </c>
      <c r="F39" s="1536" t="s">
        <v>1064</v>
      </c>
      <c r="G39" s="378"/>
    </row>
    <row r="40" spans="1:9" ht="15" customHeight="1" x14ac:dyDescent="0.25">
      <c r="A40" s="377"/>
      <c r="B40" s="389" t="s">
        <v>1048</v>
      </c>
      <c r="C40" s="1287" t="str">
        <f>IF(AND(ISNUMBER(C41), ISNUMBER(C42), ISNUMBER(C43), ISNUMBER(C44)), SUM(C41:C44), "")</f>
        <v/>
      </c>
      <c r="D40" s="370"/>
      <c r="E40" s="1536">
        <v>68183</v>
      </c>
      <c r="F40" s="1536" t="s">
        <v>1065</v>
      </c>
      <c r="G40" s="378"/>
    </row>
    <row r="41" spans="1:9" ht="15" customHeight="1" x14ac:dyDescent="0.25">
      <c r="A41" s="377"/>
      <c r="B41" s="1533" t="s">
        <v>1049</v>
      </c>
      <c r="C41" s="847"/>
      <c r="D41" s="370"/>
      <c r="E41" s="1536">
        <v>78938</v>
      </c>
      <c r="F41" s="1537" t="s">
        <v>1042</v>
      </c>
      <c r="G41" s="378"/>
    </row>
    <row r="42" spans="1:9" ht="15" customHeight="1" x14ac:dyDescent="0.25">
      <c r="A42" s="377"/>
      <c r="B42" s="1533" t="s">
        <v>1050</v>
      </c>
      <c r="C42" s="847"/>
      <c r="D42" s="370"/>
      <c r="E42" s="1536">
        <v>78939</v>
      </c>
      <c r="F42" s="1537" t="s">
        <v>1042</v>
      </c>
      <c r="G42" s="378"/>
    </row>
    <row r="43" spans="1:9" ht="15" customHeight="1" x14ac:dyDescent="0.25">
      <c r="A43" s="377"/>
      <c r="B43" s="1533" t="s">
        <v>1051</v>
      </c>
      <c r="C43" s="847"/>
      <c r="D43" s="370"/>
      <c r="E43" s="1536">
        <v>78940</v>
      </c>
      <c r="F43" s="1537" t="s">
        <v>1042</v>
      </c>
      <c r="G43" s="378"/>
    </row>
    <row r="44" spans="1:9" ht="15" customHeight="1" x14ac:dyDescent="0.25">
      <c r="A44" s="377"/>
      <c r="B44" s="1534" t="s">
        <v>1052</v>
      </c>
      <c r="C44" s="856"/>
      <c r="D44" s="370"/>
      <c r="E44" s="1538">
        <v>78941</v>
      </c>
      <c r="F44" s="1539" t="s">
        <v>1042</v>
      </c>
      <c r="G44" s="378"/>
    </row>
    <row r="45" spans="1:9" s="675" customFormat="1" ht="75" customHeight="1" x14ac:dyDescent="0.35">
      <c r="A45" s="612" t="s">
        <v>1066</v>
      </c>
      <c r="B45" s="1327"/>
      <c r="C45" s="1318"/>
      <c r="E45" s="1530" t="s">
        <v>1070</v>
      </c>
      <c r="F45" s="1530"/>
      <c r="G45" s="1515"/>
    </row>
    <row r="46" spans="1:9" s="1309" customFormat="1" ht="30" customHeight="1" x14ac:dyDescent="0.25">
      <c r="A46" s="300"/>
      <c r="B46" s="1506"/>
      <c r="C46" s="1504" t="s">
        <v>991</v>
      </c>
      <c r="D46" s="675"/>
      <c r="E46" s="1505" t="s">
        <v>1035</v>
      </c>
      <c r="F46" s="1505" t="s">
        <v>1040</v>
      </c>
      <c r="G46" s="1515"/>
      <c r="H46" s="1308"/>
      <c r="I46" s="1308"/>
    </row>
    <row r="47" spans="1:9" ht="15" customHeight="1" x14ac:dyDescent="0.25">
      <c r="A47" s="377"/>
      <c r="B47" s="388" t="s">
        <v>1025</v>
      </c>
      <c r="C47" s="1531" t="str">
        <f>IF(AND(ISNUMBER(C48), ISNUMBER(C49), ISNUMBER(C50)), SUM(C48:C50), "")</f>
        <v/>
      </c>
      <c r="D47" s="370"/>
      <c r="E47" s="1535">
        <v>78924</v>
      </c>
      <c r="F47" s="1537" t="s">
        <v>1071</v>
      </c>
      <c r="G47" s="378"/>
    </row>
    <row r="48" spans="1:9" ht="15" customHeight="1" x14ac:dyDescent="0.25">
      <c r="A48" s="377"/>
      <c r="B48" s="1533" t="s">
        <v>1067</v>
      </c>
      <c r="C48" s="847"/>
      <c r="D48" s="370"/>
      <c r="E48" s="1536">
        <v>24537</v>
      </c>
      <c r="F48" s="1537" t="s">
        <v>1042</v>
      </c>
      <c r="G48" s="378"/>
    </row>
    <row r="49" spans="1:9" ht="15" customHeight="1" x14ac:dyDescent="0.25">
      <c r="A49" s="377"/>
      <c r="B49" s="1533" t="s">
        <v>1068</v>
      </c>
      <c r="C49" s="847"/>
      <c r="D49" s="370"/>
      <c r="E49" s="1536">
        <v>24538</v>
      </c>
      <c r="F49" s="1537" t="s">
        <v>1042</v>
      </c>
      <c r="G49" s="378"/>
    </row>
    <row r="50" spans="1:9" ht="15" customHeight="1" x14ac:dyDescent="0.25">
      <c r="A50" s="377"/>
      <c r="B50" s="1533" t="s">
        <v>1069</v>
      </c>
      <c r="C50" s="847"/>
      <c r="D50" s="370"/>
      <c r="E50" s="1536">
        <v>24539</v>
      </c>
      <c r="F50" s="1537" t="s">
        <v>1042</v>
      </c>
      <c r="G50" s="378"/>
    </row>
    <row r="51" spans="1:9" ht="15" customHeight="1" x14ac:dyDescent="0.25">
      <c r="A51" s="377"/>
      <c r="B51" s="389" t="s">
        <v>1048</v>
      </c>
      <c r="C51" s="1287" t="str">
        <f>IF(AND(ISNUMBER(C52), ISNUMBER(C53), ISNUMBER(C54), ISNUMBER(C55)), SUM(C52:C55), "")</f>
        <v/>
      </c>
      <c r="D51" s="370"/>
      <c r="E51" s="1536">
        <v>15207</v>
      </c>
      <c r="F51" s="1536" t="s">
        <v>1072</v>
      </c>
      <c r="G51" s="378"/>
    </row>
    <row r="52" spans="1:9" ht="15" customHeight="1" x14ac:dyDescent="0.25">
      <c r="A52" s="377"/>
      <c r="B52" s="1533" t="s">
        <v>1049</v>
      </c>
      <c r="C52" s="847"/>
      <c r="D52" s="370"/>
      <c r="E52" s="1536">
        <v>43187</v>
      </c>
      <c r="F52" s="1537" t="s">
        <v>1042</v>
      </c>
      <c r="G52" s="378"/>
    </row>
    <row r="53" spans="1:9" ht="15" customHeight="1" x14ac:dyDescent="0.25">
      <c r="A53" s="377"/>
      <c r="B53" s="1533" t="s">
        <v>1050</v>
      </c>
      <c r="C53" s="847"/>
      <c r="D53" s="370"/>
      <c r="E53" s="1536">
        <v>43188</v>
      </c>
      <c r="F53" s="1537" t="s">
        <v>1042</v>
      </c>
      <c r="G53" s="378"/>
    </row>
    <row r="54" spans="1:9" ht="15" customHeight="1" x14ac:dyDescent="0.25">
      <c r="A54" s="377"/>
      <c r="B54" s="1533" t="s">
        <v>1051</v>
      </c>
      <c r="C54" s="847"/>
      <c r="D54" s="370"/>
      <c r="E54" s="1536">
        <v>43189</v>
      </c>
      <c r="F54" s="1537" t="s">
        <v>1042</v>
      </c>
      <c r="G54" s="378"/>
    </row>
    <row r="55" spans="1:9" ht="15" customHeight="1" x14ac:dyDescent="0.25">
      <c r="A55" s="377"/>
      <c r="B55" s="1534" t="s">
        <v>1052</v>
      </c>
      <c r="C55" s="856"/>
      <c r="D55" s="370"/>
      <c r="E55" s="1538">
        <v>43190</v>
      </c>
      <c r="F55" s="1539" t="s">
        <v>1042</v>
      </c>
      <c r="G55" s="378"/>
    </row>
    <row r="56" spans="1:9" s="675" customFormat="1" ht="75" customHeight="1" x14ac:dyDescent="0.35">
      <c r="A56" s="612" t="s">
        <v>1073</v>
      </c>
      <c r="B56" s="1327"/>
      <c r="C56" s="1318"/>
      <c r="E56" s="1530" t="s">
        <v>1291</v>
      </c>
      <c r="F56" s="1530"/>
      <c r="G56" s="1515"/>
    </row>
    <row r="57" spans="1:9" s="1309" customFormat="1" ht="30" customHeight="1" x14ac:dyDescent="0.25">
      <c r="A57" s="300"/>
      <c r="B57" s="1506"/>
      <c r="C57" s="1504" t="s">
        <v>991</v>
      </c>
      <c r="D57" s="675"/>
      <c r="E57" s="1505" t="s">
        <v>1035</v>
      </c>
      <c r="F57" s="1505" t="s">
        <v>1040</v>
      </c>
      <c r="G57" s="1515"/>
      <c r="H57" s="1308"/>
      <c r="I57" s="1308"/>
    </row>
    <row r="58" spans="1:9" ht="15" customHeight="1" x14ac:dyDescent="0.25">
      <c r="A58" s="377"/>
      <c r="B58" s="388" t="s">
        <v>1030</v>
      </c>
      <c r="C58" s="847"/>
      <c r="D58" s="370"/>
      <c r="E58" s="1535">
        <v>24585</v>
      </c>
      <c r="F58" s="1537" t="s">
        <v>1074</v>
      </c>
      <c r="G58" s="378"/>
    </row>
    <row r="59" spans="1:9" ht="15" customHeight="1" x14ac:dyDescent="0.25">
      <c r="A59" s="377"/>
      <c r="B59" s="389" t="s">
        <v>1048</v>
      </c>
      <c r="C59" s="1287" t="str">
        <f>IF(AND(ISNUMBER(C60), ISNUMBER(C61), ISNUMBER(C62), ISNUMBER(C63)), SUM(C60:C63), "")</f>
        <v/>
      </c>
      <c r="D59" s="370"/>
      <c r="E59" s="1536">
        <v>15206</v>
      </c>
      <c r="F59" s="1536" t="s">
        <v>1075</v>
      </c>
      <c r="G59" s="378"/>
    </row>
    <row r="60" spans="1:9" ht="15" customHeight="1" x14ac:dyDescent="0.25">
      <c r="A60" s="377"/>
      <c r="B60" s="1533" t="s">
        <v>1049</v>
      </c>
      <c r="C60" s="847"/>
      <c r="D60" s="370"/>
      <c r="E60" s="1536">
        <v>24735</v>
      </c>
      <c r="F60" s="1537" t="s">
        <v>1042</v>
      </c>
      <c r="G60" s="378"/>
    </row>
    <row r="61" spans="1:9" ht="15" customHeight="1" x14ac:dyDescent="0.25">
      <c r="A61" s="377"/>
      <c r="B61" s="1533" t="s">
        <v>1050</v>
      </c>
      <c r="C61" s="847"/>
      <c r="D61" s="370"/>
      <c r="E61" s="1536">
        <v>25164</v>
      </c>
      <c r="F61" s="1537" t="s">
        <v>1042</v>
      </c>
      <c r="G61" s="378"/>
    </row>
    <row r="62" spans="1:9" ht="15" customHeight="1" x14ac:dyDescent="0.25">
      <c r="A62" s="377"/>
      <c r="B62" s="1533" t="s">
        <v>1051</v>
      </c>
      <c r="C62" s="847"/>
      <c r="D62" s="370"/>
      <c r="E62" s="1536">
        <v>25593</v>
      </c>
      <c r="F62" s="1537" t="s">
        <v>1042</v>
      </c>
      <c r="G62" s="378"/>
    </row>
    <row r="63" spans="1:9" ht="15" customHeight="1" x14ac:dyDescent="0.25">
      <c r="A63" s="377"/>
      <c r="B63" s="1534" t="s">
        <v>1052</v>
      </c>
      <c r="C63" s="856"/>
      <c r="D63" s="370"/>
      <c r="E63" s="1538">
        <v>26022</v>
      </c>
      <c r="F63" s="1539" t="s">
        <v>1042</v>
      </c>
      <c r="G63" s="378"/>
    </row>
    <row r="64" spans="1:9" ht="15" customHeight="1" x14ac:dyDescent="0.25">
      <c r="A64" s="1410"/>
      <c r="B64" s="1411"/>
      <c r="C64" s="1411"/>
      <c r="D64" s="1411"/>
      <c r="E64" s="1529"/>
      <c r="F64" s="1529"/>
      <c r="G64" s="1412"/>
    </row>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4.25" hidden="1" x14ac:dyDescent="0.25"/>
    <row r="147" ht="14.25" hidden="1" x14ac:dyDescent="0.25"/>
    <row r="148" ht="14.25" hidden="1" x14ac:dyDescent="0.25"/>
    <row r="149" ht="14.25" hidden="1" x14ac:dyDescent="0.25"/>
    <row r="150" ht="14.25" hidden="1" x14ac:dyDescent="0.25"/>
    <row r="151" ht="14.25" hidden="1" x14ac:dyDescent="0.25"/>
  </sheetData>
  <mergeCells count="1">
    <mergeCell ref="B2:F2"/>
  </mergeCells>
  <conditionalFormatting sqref="D4:G4 D16:G16 B3:N3 G20 B18:N19">
    <cfRule type="cellIs" dxfId="60" priority="59" stopIfTrue="1" operator="lessThan">
      <formula>0</formula>
    </cfRule>
  </conditionalFormatting>
  <conditionalFormatting sqref="C16">
    <cfRule type="cellIs" dxfId="59" priority="38" stopIfTrue="1" operator="lessThan">
      <formula>0</formula>
    </cfRule>
  </conditionalFormatting>
  <conditionalFormatting sqref="C5:C15">
    <cfRule type="cellIs" dxfId="58" priority="36" stopIfTrue="1" operator="lessThan">
      <formula>0</formula>
    </cfRule>
  </conditionalFormatting>
  <conditionalFormatting sqref="D20">
    <cfRule type="cellIs" dxfId="57" priority="32" stopIfTrue="1" operator="lessThan">
      <formula>0</formula>
    </cfRule>
  </conditionalFormatting>
  <conditionalFormatting sqref="B34:N34">
    <cfRule type="cellIs" dxfId="56" priority="31" stopIfTrue="1" operator="lessThan">
      <formula>0</formula>
    </cfRule>
  </conditionalFormatting>
  <conditionalFormatting sqref="G35">
    <cfRule type="cellIs" dxfId="55" priority="30" stopIfTrue="1" operator="lessThan">
      <formula>0</formula>
    </cfRule>
  </conditionalFormatting>
  <conditionalFormatting sqref="D35">
    <cfRule type="cellIs" dxfId="54" priority="29" stopIfTrue="1" operator="lessThan">
      <formula>0</formula>
    </cfRule>
  </conditionalFormatting>
  <conditionalFormatting sqref="B45:N45">
    <cfRule type="cellIs" dxfId="53" priority="28" stopIfTrue="1" operator="lessThan">
      <formula>0</formula>
    </cfRule>
  </conditionalFormatting>
  <conditionalFormatting sqref="G46">
    <cfRule type="cellIs" dxfId="52" priority="27" stopIfTrue="1" operator="lessThan">
      <formula>0</formula>
    </cfRule>
  </conditionalFormatting>
  <conditionalFormatting sqref="D46">
    <cfRule type="cellIs" dxfId="51" priority="26" stopIfTrue="1" operator="lessThan">
      <formula>0</formula>
    </cfRule>
  </conditionalFormatting>
  <conditionalFormatting sqref="B56:N56">
    <cfRule type="cellIs" dxfId="50" priority="25" stopIfTrue="1" operator="lessThan">
      <formula>0</formula>
    </cfRule>
  </conditionalFormatting>
  <conditionalFormatting sqref="G57">
    <cfRule type="cellIs" dxfId="49" priority="24" stopIfTrue="1" operator="lessThan">
      <formula>0</formula>
    </cfRule>
  </conditionalFormatting>
  <conditionalFormatting sqref="D57">
    <cfRule type="cellIs" dxfId="48" priority="23" stopIfTrue="1" operator="lessThan">
      <formula>0</formula>
    </cfRule>
  </conditionalFormatting>
  <conditionalFormatting sqref="C21">
    <cfRule type="cellIs" dxfId="47" priority="22" operator="lessThan">
      <formula>0</formula>
    </cfRule>
  </conditionalFormatting>
  <conditionalFormatting sqref="C24">
    <cfRule type="cellIs" dxfId="46" priority="21" operator="lessThan">
      <formula>0</formula>
    </cfRule>
  </conditionalFormatting>
  <conditionalFormatting sqref="C29">
    <cfRule type="cellIs" dxfId="45" priority="20" operator="lessThan">
      <formula>0</formula>
    </cfRule>
  </conditionalFormatting>
  <conditionalFormatting sqref="C36">
    <cfRule type="cellIs" dxfId="44" priority="19" operator="lessThan">
      <formula>0</formula>
    </cfRule>
  </conditionalFormatting>
  <conditionalFormatting sqref="C40">
    <cfRule type="cellIs" dxfId="43" priority="18" operator="lessThan">
      <formula>0</formula>
    </cfRule>
  </conditionalFormatting>
  <conditionalFormatting sqref="C47">
    <cfRule type="cellIs" dxfId="42" priority="17" operator="lessThan">
      <formula>0</formula>
    </cfRule>
  </conditionalFormatting>
  <conditionalFormatting sqref="C51">
    <cfRule type="cellIs" dxfId="41" priority="16" operator="lessThan">
      <formula>0</formula>
    </cfRule>
  </conditionalFormatting>
  <conditionalFormatting sqref="C59">
    <cfRule type="cellIs" dxfId="40" priority="15" operator="lessThan">
      <formula>0</formula>
    </cfRule>
  </conditionalFormatting>
  <conditionalFormatting sqref="C22">
    <cfRule type="cellIs" dxfId="39" priority="14" operator="lessThan">
      <formula>0</formula>
    </cfRule>
  </conditionalFormatting>
  <conditionalFormatting sqref="C23">
    <cfRule type="cellIs" dxfId="38" priority="13" operator="lessThan">
      <formula>0</formula>
    </cfRule>
  </conditionalFormatting>
  <conditionalFormatting sqref="C25:C28">
    <cfRule type="cellIs" dxfId="37" priority="12" operator="lessThan">
      <formula>0</formula>
    </cfRule>
  </conditionalFormatting>
  <conditionalFormatting sqref="C30:C32">
    <cfRule type="cellIs" dxfId="36" priority="11" operator="lessThan">
      <formula>0</formula>
    </cfRule>
  </conditionalFormatting>
  <conditionalFormatting sqref="C33">
    <cfRule type="cellIs" dxfId="35" priority="10" operator="lessThan">
      <formula>0</formula>
    </cfRule>
  </conditionalFormatting>
  <conditionalFormatting sqref="C37:C39">
    <cfRule type="cellIs" dxfId="34" priority="9" operator="lessThan">
      <formula>0</formula>
    </cfRule>
  </conditionalFormatting>
  <conditionalFormatting sqref="C41:C43">
    <cfRule type="cellIs" dxfId="33" priority="8" operator="lessThan">
      <formula>0</formula>
    </cfRule>
  </conditionalFormatting>
  <conditionalFormatting sqref="C44">
    <cfRule type="cellIs" dxfId="32" priority="7" operator="lessThan">
      <formula>0</formula>
    </cfRule>
  </conditionalFormatting>
  <conditionalFormatting sqref="C48:C50">
    <cfRule type="cellIs" dxfId="31" priority="6" operator="lessThan">
      <formula>0</formula>
    </cfRule>
  </conditionalFormatting>
  <conditionalFormatting sqref="C52:C54">
    <cfRule type="cellIs" dxfId="30" priority="5" operator="lessThan">
      <formula>0</formula>
    </cfRule>
  </conditionalFormatting>
  <conditionalFormatting sqref="C55">
    <cfRule type="cellIs" dxfId="29" priority="4" operator="lessThan">
      <formula>0</formula>
    </cfRule>
  </conditionalFormatting>
  <conditionalFormatting sqref="C60:C62">
    <cfRule type="cellIs" dxfId="28" priority="3" operator="lessThan">
      <formula>0</formula>
    </cfRule>
  </conditionalFormatting>
  <conditionalFormatting sqref="C63">
    <cfRule type="cellIs" dxfId="27" priority="2" operator="lessThan">
      <formula>0</formula>
    </cfRule>
  </conditionalFormatting>
  <conditionalFormatting sqref="C58">
    <cfRule type="cellIs" dxfId="26" priority="1" operator="lessThan">
      <formula>0</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1" manualBreakCount="1">
    <brk id="33"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B19A"/>
  </sheetPr>
  <dimension ref="A1:JP596"/>
  <sheetViews>
    <sheetView zoomScale="75" zoomScaleNormal="75" workbookViewId="0">
      <pane ySplit="1" topLeftCell="A2" activePane="bottomLeft" state="frozen"/>
      <selection activeCell="F16" sqref="F16"/>
      <selection pane="bottomLeft"/>
    </sheetView>
  </sheetViews>
  <sheetFormatPr defaultColWidth="0" defaultRowHeight="14.25" zeroHeight="1" x14ac:dyDescent="0.25"/>
  <cols>
    <col min="1" max="1" width="1.7109375" style="1609" customWidth="1"/>
    <col min="2" max="2" width="24.7109375" style="1609" customWidth="1"/>
    <col min="3" max="5" width="12.7109375" style="1609" customWidth="1"/>
    <col min="6" max="24" width="16.7109375" style="1609" customWidth="1"/>
    <col min="25" max="25" width="1.7109375" style="1609" customWidth="1"/>
    <col min="26" max="99" width="16.7109375" style="1609" hidden="1" customWidth="1"/>
    <col min="100" max="153" width="16.7109375" style="1588" hidden="1" customWidth="1"/>
    <col min="154" max="276" width="0" style="1588" hidden="1" customWidth="1"/>
    <col min="277" max="16384" width="16.7109375" style="1588" hidden="1"/>
  </cols>
  <sheetData>
    <row r="1" spans="1:153" s="699" customFormat="1" ht="30" customHeight="1" x14ac:dyDescent="0.55000000000000004">
      <c r="A1" s="1520" t="s">
        <v>1176</v>
      </c>
      <c r="B1" s="1521"/>
      <c r="C1" s="1523"/>
      <c r="D1" s="1523"/>
      <c r="E1" s="1526"/>
      <c r="F1" s="1526"/>
      <c r="G1" s="1524"/>
      <c r="H1" s="1523"/>
      <c r="I1" s="1523"/>
      <c r="J1" s="1523"/>
      <c r="K1" s="1523"/>
      <c r="L1" s="2035" t="str">
        <f>CONCATENATE("Reporting unit: ", 'General Info'!$C$47, " ", 'General Info'!$C$46)</f>
        <v xml:space="preserve">Reporting unit: 1 </v>
      </c>
      <c r="M1" s="1523"/>
      <c r="N1" s="1523"/>
      <c r="O1" s="1523"/>
      <c r="P1" s="1523"/>
      <c r="Q1" s="1523"/>
      <c r="R1" s="1523"/>
      <c r="S1" s="1523"/>
      <c r="T1" s="1523"/>
      <c r="U1" s="1523"/>
      <c r="V1" s="1523"/>
      <c r="W1" s="1523"/>
      <c r="X1" s="1523"/>
      <c r="Y1" s="1524"/>
    </row>
    <row r="2" spans="1:153" s="1025" customFormat="1" ht="60" customHeight="1" x14ac:dyDescent="0.55000000000000004">
      <c r="A2" s="1693"/>
      <c r="B2" s="2361" t="s">
        <v>1384</v>
      </c>
      <c r="C2" s="2361"/>
      <c r="D2" s="2361"/>
      <c r="E2" s="2361"/>
      <c r="F2" s="2361"/>
      <c r="G2" s="2361"/>
      <c r="H2" s="2361"/>
      <c r="I2" s="2361"/>
      <c r="J2" s="2361"/>
      <c r="K2" s="2361"/>
      <c r="Y2" s="1518"/>
    </row>
    <row r="3" spans="1:153" s="198" customFormat="1" ht="45" customHeight="1" x14ac:dyDescent="0.35">
      <c r="A3" s="1579" t="s">
        <v>1080</v>
      </c>
      <c r="B3" s="1580"/>
      <c r="C3" s="221"/>
      <c r="D3" s="221"/>
      <c r="E3" s="221"/>
      <c r="F3" s="221"/>
      <c r="G3" s="221"/>
      <c r="H3" s="221"/>
      <c r="Y3" s="215"/>
      <c r="CH3" s="1694"/>
      <c r="CI3" s="1694"/>
      <c r="CJ3" s="1694"/>
      <c r="CK3" s="1694"/>
      <c r="CW3" s="1694"/>
      <c r="CX3" s="1694"/>
      <c r="DI3" s="1694"/>
      <c r="DJ3" s="1694"/>
      <c r="DS3" s="1694"/>
      <c r="DT3" s="1694"/>
      <c r="EA3" s="1694"/>
      <c r="EB3" s="1694"/>
      <c r="EG3" s="1694"/>
      <c r="EH3" s="1694"/>
      <c r="EJ3" s="1694"/>
      <c r="EK3" s="1694"/>
      <c r="EL3" s="1694"/>
      <c r="EM3" s="1694"/>
      <c r="EW3" s="215"/>
    </row>
    <row r="4" spans="1:153" s="1602" customFormat="1" ht="15" customHeight="1" x14ac:dyDescent="0.25">
      <c r="A4" s="1594"/>
      <c r="B4" s="1541" t="s">
        <v>1081</v>
      </c>
      <c r="C4" s="939"/>
      <c r="D4" s="939"/>
      <c r="E4" s="939"/>
      <c r="F4" s="1708" t="s">
        <v>991</v>
      </c>
      <c r="G4" s="471"/>
      <c r="H4" s="471"/>
      <c r="I4" s="471"/>
      <c r="J4" s="471"/>
      <c r="K4" s="471"/>
      <c r="L4" s="471"/>
      <c r="M4" s="471"/>
      <c r="N4" s="471"/>
      <c r="O4" s="471"/>
      <c r="P4" s="471"/>
      <c r="Q4" s="471"/>
      <c r="R4" s="471"/>
      <c r="S4" s="471"/>
      <c r="T4" s="471"/>
      <c r="U4" s="471"/>
      <c r="V4" s="471"/>
      <c r="W4" s="471"/>
      <c r="X4" s="471"/>
      <c r="Y4" s="1587"/>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row>
    <row r="5" spans="1:153" s="1602" customFormat="1" ht="15" customHeight="1" x14ac:dyDescent="0.25">
      <c r="A5" s="1594"/>
      <c r="B5" s="1706" t="str">
        <f>A18</f>
        <v>A) General interest rate risk (GIRR)</v>
      </c>
      <c r="C5" s="930"/>
      <c r="D5" s="930"/>
      <c r="E5" s="930"/>
      <c r="F5" s="1513">
        <f>F20</f>
        <v>0</v>
      </c>
      <c r="G5" s="471"/>
      <c r="H5" s="471"/>
      <c r="I5" s="471"/>
      <c r="J5" s="471"/>
      <c r="K5" s="471"/>
      <c r="L5" s="471"/>
      <c r="M5" s="471"/>
      <c r="N5" s="471"/>
      <c r="O5" s="471"/>
      <c r="P5" s="471"/>
      <c r="Q5" s="471"/>
      <c r="R5" s="471"/>
      <c r="S5" s="471"/>
      <c r="T5" s="471"/>
      <c r="U5" s="471"/>
      <c r="V5" s="471"/>
      <c r="W5" s="471"/>
      <c r="X5" s="471"/>
      <c r="Y5" s="1587"/>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row>
    <row r="6" spans="1:153" s="1602" customFormat="1" ht="15" customHeight="1" x14ac:dyDescent="0.25">
      <c r="A6" s="1594"/>
      <c r="B6" s="1707" t="str">
        <f>A34</f>
        <v>B) Credit spread risk (CSR): non-securitisations</v>
      </c>
      <c r="C6" s="1503"/>
      <c r="D6" s="1503"/>
      <c r="E6" s="1503"/>
      <c r="F6" s="1257">
        <f>F36</f>
        <v>0</v>
      </c>
      <c r="G6" s="471"/>
      <c r="H6" s="471"/>
      <c r="I6" s="471"/>
      <c r="J6" s="471"/>
      <c r="K6" s="471"/>
      <c r="L6" s="471"/>
      <c r="M6" s="471"/>
      <c r="N6" s="471"/>
      <c r="O6" s="471"/>
      <c r="P6" s="471"/>
      <c r="Q6" s="471"/>
      <c r="R6" s="471"/>
      <c r="S6" s="471"/>
      <c r="T6" s="471"/>
      <c r="U6" s="471"/>
      <c r="V6" s="471"/>
      <c r="W6" s="471"/>
      <c r="X6" s="471"/>
      <c r="Y6" s="1587"/>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1"/>
    </row>
    <row r="7" spans="1:153" s="1602" customFormat="1" ht="15" customHeight="1" x14ac:dyDescent="0.25">
      <c r="A7" s="1594"/>
      <c r="B7" s="1707" t="str">
        <f>A50</f>
        <v>C) Credit spread risk (CSR): Correlation trading portfolio</v>
      </c>
      <c r="C7" s="1503"/>
      <c r="D7" s="1503"/>
      <c r="E7" s="1503"/>
      <c r="F7" s="1257">
        <f>F52</f>
        <v>0</v>
      </c>
      <c r="G7" s="471"/>
      <c r="H7" s="471"/>
      <c r="I7" s="471"/>
      <c r="J7" s="471"/>
      <c r="K7" s="471"/>
      <c r="L7" s="471"/>
      <c r="M7" s="471"/>
      <c r="N7" s="471"/>
      <c r="O7" s="471"/>
      <c r="P7" s="471"/>
      <c r="Q7" s="471"/>
      <c r="R7" s="471"/>
      <c r="S7" s="471"/>
      <c r="T7" s="471"/>
      <c r="U7" s="471"/>
      <c r="V7" s="471"/>
      <c r="W7" s="471"/>
      <c r="X7" s="471"/>
      <c r="Y7" s="1587"/>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row>
    <row r="8" spans="1:153" s="1602" customFormat="1" ht="15" customHeight="1" x14ac:dyDescent="0.25">
      <c r="A8" s="1594"/>
      <c r="B8" s="1707" t="str">
        <f>A66</f>
        <v>D) Credit spread risk (CSR): Securitisations (non CTP)</v>
      </c>
      <c r="C8" s="1503"/>
      <c r="D8" s="1503"/>
      <c r="E8" s="1503"/>
      <c r="F8" s="1257">
        <f>F68</f>
        <v>0</v>
      </c>
      <c r="G8" s="471"/>
      <c r="H8" s="471"/>
      <c r="I8" s="471"/>
      <c r="J8" s="471"/>
      <c r="K8" s="471"/>
      <c r="L8" s="471"/>
      <c r="M8" s="471"/>
      <c r="N8" s="471"/>
      <c r="O8" s="471"/>
      <c r="P8" s="471"/>
      <c r="Q8" s="471"/>
      <c r="R8" s="471"/>
      <c r="S8" s="471"/>
      <c r="T8" s="471"/>
      <c r="U8" s="471"/>
      <c r="V8" s="471"/>
      <c r="W8" s="471"/>
      <c r="X8" s="471"/>
      <c r="Y8" s="1587"/>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row>
    <row r="9" spans="1:153" s="1602" customFormat="1" ht="15" customHeight="1" x14ac:dyDescent="0.25">
      <c r="A9" s="1594"/>
      <c r="B9" s="1707" t="str">
        <f>A82</f>
        <v>E) Equity risk</v>
      </c>
      <c r="C9" s="1503"/>
      <c r="D9" s="1503"/>
      <c r="E9" s="1503"/>
      <c r="F9" s="1257">
        <f>F84</f>
        <v>0</v>
      </c>
      <c r="G9" s="471"/>
      <c r="H9" s="471"/>
      <c r="I9" s="471"/>
      <c r="J9" s="471"/>
      <c r="K9" s="471"/>
      <c r="L9" s="471"/>
      <c r="M9" s="471"/>
      <c r="N9" s="471"/>
      <c r="O9" s="471"/>
      <c r="P9" s="471"/>
      <c r="Q9" s="471"/>
      <c r="R9" s="471"/>
      <c r="S9" s="471"/>
      <c r="T9" s="471"/>
      <c r="U9" s="471"/>
      <c r="V9" s="471"/>
      <c r="W9" s="471"/>
      <c r="X9" s="471"/>
      <c r="Y9" s="1587"/>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row>
    <row r="10" spans="1:153" s="1602" customFormat="1" ht="15" customHeight="1" x14ac:dyDescent="0.25">
      <c r="A10" s="1594"/>
      <c r="B10" s="1707" t="str">
        <f>A98</f>
        <v>F) Commodity risk</v>
      </c>
      <c r="C10" s="1503"/>
      <c r="D10" s="1503"/>
      <c r="E10" s="1503"/>
      <c r="F10" s="1257">
        <f>F100</f>
        <v>0</v>
      </c>
      <c r="G10" s="471"/>
      <c r="H10" s="471"/>
      <c r="I10" s="471"/>
      <c r="J10" s="471"/>
      <c r="K10" s="471"/>
      <c r="L10" s="471"/>
      <c r="M10" s="471"/>
      <c r="N10" s="471"/>
      <c r="O10" s="471"/>
      <c r="P10" s="471"/>
      <c r="Q10" s="471"/>
      <c r="R10" s="471"/>
      <c r="S10" s="471"/>
      <c r="T10" s="471"/>
      <c r="U10" s="471"/>
      <c r="V10" s="471"/>
      <c r="W10" s="471"/>
      <c r="X10" s="471"/>
      <c r="Y10" s="1587"/>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row>
    <row r="11" spans="1:153" s="1602" customFormat="1" ht="15" customHeight="1" x14ac:dyDescent="0.25">
      <c r="A11" s="1594"/>
      <c r="B11" s="1707" t="str">
        <f>A114</f>
        <v>G) Foreign exchange risk</v>
      </c>
      <c r="C11" s="1503"/>
      <c r="D11" s="1503"/>
      <c r="E11" s="1503"/>
      <c r="F11" s="1257">
        <f>F116</f>
        <v>0</v>
      </c>
      <c r="G11" s="471"/>
      <c r="H11" s="471"/>
      <c r="I11" s="471"/>
      <c r="J11" s="471"/>
      <c r="K11" s="471"/>
      <c r="L11" s="471"/>
      <c r="M11" s="471"/>
      <c r="N11" s="471"/>
      <c r="O11" s="471"/>
      <c r="P11" s="471"/>
      <c r="Q11" s="471"/>
      <c r="R11" s="471"/>
      <c r="S11" s="471"/>
      <c r="T11" s="471"/>
      <c r="U11" s="471"/>
      <c r="V11" s="471"/>
      <c r="W11" s="471"/>
      <c r="X11" s="471"/>
      <c r="Y11" s="1587"/>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row>
    <row r="12" spans="1:153" s="1602" customFormat="1" ht="15" customHeight="1" x14ac:dyDescent="0.25">
      <c r="A12" s="1594"/>
      <c r="B12" s="1707" t="str">
        <f>A130</f>
        <v>H) Default risk non-securitisations</v>
      </c>
      <c r="C12" s="1503"/>
      <c r="D12" s="1503"/>
      <c r="E12" s="1503"/>
      <c r="F12" s="1257">
        <f>I161</f>
        <v>0</v>
      </c>
      <c r="G12" s="471"/>
      <c r="H12" s="471"/>
      <c r="I12" s="471"/>
      <c r="J12" s="471"/>
      <c r="K12" s="471"/>
      <c r="L12" s="471"/>
      <c r="M12" s="471"/>
      <c r="N12" s="471"/>
      <c r="O12" s="471"/>
      <c r="P12" s="471"/>
      <c r="Q12" s="471"/>
      <c r="R12" s="471"/>
      <c r="S12" s="471"/>
      <c r="T12" s="471"/>
      <c r="U12" s="471"/>
      <c r="V12" s="471"/>
      <c r="W12" s="471"/>
      <c r="X12" s="471"/>
      <c r="Y12" s="1587"/>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row>
    <row r="13" spans="1:153" s="1602" customFormat="1" ht="15" customHeight="1" x14ac:dyDescent="0.25">
      <c r="A13" s="1594"/>
      <c r="B13" s="1707" t="str">
        <f>A163</f>
        <v>I) Non-correlation trading portfolio</v>
      </c>
      <c r="C13" s="1503"/>
      <c r="D13" s="1503"/>
      <c r="E13" s="1503"/>
      <c r="F13" s="1257">
        <f>K217</f>
        <v>0</v>
      </c>
      <c r="G13" s="471"/>
      <c r="H13" s="471"/>
      <c r="I13" s="471"/>
      <c r="J13" s="471"/>
      <c r="K13" s="471"/>
      <c r="L13" s="471"/>
      <c r="M13" s="471"/>
      <c r="N13" s="471"/>
      <c r="O13" s="471"/>
      <c r="P13" s="471"/>
      <c r="Q13" s="471"/>
      <c r="R13" s="471"/>
      <c r="S13" s="471"/>
      <c r="T13" s="471"/>
      <c r="U13" s="471"/>
      <c r="V13" s="471"/>
      <c r="W13" s="471"/>
      <c r="X13" s="471"/>
      <c r="Y13" s="1587"/>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1"/>
    </row>
    <row r="14" spans="1:153" s="1602" customFormat="1" ht="15" customHeight="1" x14ac:dyDescent="0.25">
      <c r="A14" s="1594"/>
      <c r="B14" s="1503" t="str">
        <f>A219</f>
        <v>J) Correlation trading portfolio</v>
      </c>
      <c r="C14" s="1503"/>
      <c r="D14" s="1503"/>
      <c r="E14" s="1503"/>
      <c r="F14" s="1257">
        <f>J282</f>
        <v>0</v>
      </c>
      <c r="G14" s="471"/>
      <c r="H14" s="471"/>
      <c r="I14" s="471"/>
      <c r="J14" s="471"/>
      <c r="K14" s="471"/>
      <c r="L14" s="471"/>
      <c r="M14" s="471"/>
      <c r="N14" s="471"/>
      <c r="O14" s="471"/>
      <c r="P14" s="471"/>
      <c r="Q14" s="471"/>
      <c r="R14" s="471"/>
      <c r="S14" s="471"/>
      <c r="T14" s="471"/>
      <c r="U14" s="471"/>
      <c r="V14" s="471"/>
      <c r="W14" s="471"/>
      <c r="X14" s="471"/>
      <c r="Y14" s="1587"/>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71"/>
      <c r="BO14" s="471"/>
      <c r="BP14" s="471"/>
      <c r="BQ14" s="471"/>
      <c r="BR14" s="471"/>
    </row>
    <row r="15" spans="1:153" s="1602" customFormat="1" ht="15" customHeight="1" x14ac:dyDescent="0.25">
      <c r="A15" s="1594"/>
      <c r="B15" s="946" t="str">
        <f>A284</f>
        <v>K) Residual risks add-on</v>
      </c>
      <c r="C15" s="946"/>
      <c r="D15" s="946"/>
      <c r="E15" s="946"/>
      <c r="F15" s="1257">
        <f>F293</f>
        <v>0</v>
      </c>
      <c r="G15" s="471"/>
      <c r="H15" s="471"/>
      <c r="I15" s="471"/>
      <c r="J15" s="471"/>
      <c r="K15" s="471"/>
      <c r="L15" s="471"/>
      <c r="M15" s="471"/>
      <c r="N15" s="471"/>
      <c r="O15" s="471"/>
      <c r="P15" s="471"/>
      <c r="Q15" s="471"/>
      <c r="R15" s="471"/>
      <c r="S15" s="471"/>
      <c r="T15" s="471"/>
      <c r="U15" s="471"/>
      <c r="V15" s="471"/>
      <c r="W15" s="471"/>
      <c r="X15" s="471"/>
      <c r="Y15" s="1587"/>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1"/>
    </row>
    <row r="16" spans="1:153" s="1602" customFormat="1" ht="15" customHeight="1" x14ac:dyDescent="0.25">
      <c r="A16" s="1594"/>
      <c r="B16" s="1541" t="s">
        <v>1007</v>
      </c>
      <c r="C16" s="1541"/>
      <c r="D16" s="1541"/>
      <c r="E16" s="1541"/>
      <c r="F16" s="1247" t="str">
        <f>IF(SUM(F5:F15)&gt;0,SUM(F5:F15),"")</f>
        <v/>
      </c>
      <c r="G16" s="471"/>
      <c r="H16" s="471"/>
      <c r="I16" s="471"/>
      <c r="J16" s="471"/>
      <c r="K16" s="471"/>
      <c r="L16" s="471"/>
      <c r="M16" s="471"/>
      <c r="N16" s="471"/>
      <c r="O16" s="471"/>
      <c r="P16" s="471"/>
      <c r="Q16" s="471"/>
      <c r="R16" s="471"/>
      <c r="S16" s="471"/>
      <c r="T16" s="471"/>
      <c r="U16" s="471"/>
      <c r="V16" s="471"/>
      <c r="W16" s="471"/>
      <c r="X16" s="471"/>
      <c r="Y16" s="1587"/>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1"/>
      <c r="BD16" s="471"/>
      <c r="BE16" s="471"/>
      <c r="BF16" s="471"/>
      <c r="BG16" s="471"/>
      <c r="BH16" s="471"/>
      <c r="BI16" s="471"/>
      <c r="BJ16" s="471"/>
      <c r="BK16" s="471"/>
      <c r="BL16" s="471"/>
      <c r="BM16" s="471"/>
      <c r="BN16" s="471"/>
      <c r="BO16" s="471"/>
      <c r="BP16" s="471"/>
      <c r="BQ16" s="471"/>
      <c r="BR16" s="471"/>
    </row>
    <row r="17" spans="1:153" s="471" customFormat="1" ht="15" customHeight="1" x14ac:dyDescent="0.25">
      <c r="A17" s="1594"/>
      <c r="Y17" s="1587"/>
    </row>
    <row r="18" spans="1:153" s="1584" customFormat="1" ht="45" customHeight="1" x14ac:dyDescent="0.35">
      <c r="A18" s="1581" t="s">
        <v>1082</v>
      </c>
      <c r="B18" s="1582"/>
      <c r="C18" s="1583"/>
      <c r="D18" s="1583"/>
      <c r="E18" s="1583"/>
      <c r="F18" s="1583"/>
      <c r="G18" s="1583"/>
      <c r="H18" s="1583"/>
      <c r="Y18" s="1585"/>
      <c r="CH18" s="1586"/>
      <c r="CI18" s="1586"/>
      <c r="CJ18" s="1586"/>
      <c r="CK18" s="1586"/>
      <c r="CW18" s="1586"/>
      <c r="CX18" s="1586"/>
      <c r="DI18" s="1586"/>
      <c r="DJ18" s="1586"/>
      <c r="DS18" s="1586"/>
      <c r="DT18" s="1586"/>
      <c r="EA18" s="1586"/>
      <c r="EB18" s="1586"/>
      <c r="EG18" s="1586"/>
      <c r="EH18" s="1586"/>
      <c r="EJ18" s="1586"/>
      <c r="EK18" s="1586"/>
      <c r="EL18" s="1586"/>
      <c r="EM18" s="1586"/>
      <c r="EW18" s="1585"/>
    </row>
    <row r="19" spans="1:153" s="1589" customFormat="1" ht="15" customHeight="1" x14ac:dyDescent="0.25">
      <c r="A19" s="1542"/>
      <c r="B19" s="1570"/>
      <c r="C19" s="1570"/>
      <c r="D19" s="1570"/>
      <c r="E19" s="1571"/>
      <c r="F19" s="1543" t="s">
        <v>991</v>
      </c>
      <c r="G19" s="471"/>
      <c r="H19" s="471"/>
      <c r="I19" s="471"/>
      <c r="J19" s="471"/>
      <c r="K19" s="471"/>
      <c r="L19" s="471"/>
      <c r="M19" s="471"/>
      <c r="N19" s="471"/>
      <c r="O19" s="471"/>
      <c r="P19" s="471"/>
      <c r="Q19" s="471"/>
      <c r="R19" s="471"/>
      <c r="S19" s="471"/>
      <c r="T19" s="471"/>
      <c r="U19" s="471"/>
      <c r="V19" s="471"/>
      <c r="W19" s="471"/>
      <c r="X19" s="471"/>
      <c r="Y19" s="1587"/>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1"/>
      <c r="BW19" s="471"/>
      <c r="BX19" s="471"/>
      <c r="BY19" s="471"/>
      <c r="BZ19" s="471"/>
      <c r="CA19" s="471"/>
      <c r="CB19" s="471"/>
      <c r="CC19" s="471"/>
      <c r="CD19" s="471"/>
      <c r="CE19" s="471"/>
      <c r="CF19" s="471"/>
      <c r="CG19" s="471"/>
      <c r="CH19" s="471"/>
      <c r="CI19" s="471"/>
      <c r="CJ19" s="471"/>
      <c r="CK19" s="471"/>
      <c r="CL19" s="471"/>
      <c r="CM19" s="471"/>
      <c r="CN19" s="471"/>
      <c r="CO19" s="471"/>
      <c r="CP19" s="471"/>
      <c r="CQ19" s="471"/>
      <c r="CR19" s="471"/>
      <c r="CS19" s="471"/>
      <c r="CT19" s="471"/>
      <c r="CU19" s="471"/>
      <c r="CV19" s="471"/>
      <c r="CW19" s="471"/>
      <c r="CX19" s="471"/>
      <c r="CY19" s="471"/>
      <c r="CZ19" s="471"/>
      <c r="DI19" s="471"/>
      <c r="DJ19" s="471"/>
      <c r="DS19" s="471"/>
      <c r="DT19" s="471"/>
      <c r="EA19" s="471"/>
      <c r="EB19" s="471"/>
      <c r="EG19" s="471"/>
      <c r="EH19" s="471"/>
      <c r="EJ19" s="471"/>
      <c r="EK19" s="471"/>
      <c r="EL19" s="471"/>
      <c r="EM19" s="471"/>
    </row>
    <row r="20" spans="1:153" s="1589" customFormat="1" ht="15" customHeight="1" x14ac:dyDescent="0.25">
      <c r="A20" s="1542"/>
      <c r="B20" s="1544" t="s">
        <v>1024</v>
      </c>
      <c r="C20" s="1544"/>
      <c r="D20" s="1544"/>
      <c r="E20" s="1544"/>
      <c r="F20" s="1591">
        <f>MAX((F22+F26+F30),(F23+F27+F31),(F24+F28+F32))</f>
        <v>0</v>
      </c>
      <c r="G20" s="471"/>
      <c r="H20" s="471"/>
      <c r="I20" s="471"/>
      <c r="J20" s="471"/>
      <c r="K20" s="471"/>
      <c r="L20" s="471"/>
      <c r="M20" s="471"/>
      <c r="N20" s="471"/>
      <c r="O20" s="471"/>
      <c r="P20" s="471"/>
      <c r="Q20" s="471"/>
      <c r="R20" s="471"/>
      <c r="S20" s="471"/>
      <c r="T20" s="471"/>
      <c r="U20" s="471"/>
      <c r="V20" s="471"/>
      <c r="W20" s="471"/>
      <c r="X20" s="471"/>
      <c r="Y20" s="1587"/>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I20" s="471"/>
      <c r="DJ20" s="471"/>
      <c r="DS20" s="471"/>
      <c r="DT20" s="471"/>
      <c r="EA20" s="471"/>
      <c r="EB20" s="471"/>
      <c r="EG20" s="471"/>
      <c r="EH20" s="471"/>
      <c r="EJ20" s="471"/>
      <c r="EK20" s="471"/>
      <c r="EL20" s="471"/>
      <c r="EM20" s="471"/>
    </row>
    <row r="21" spans="1:153" s="1589" customFormat="1" ht="15" customHeight="1" x14ac:dyDescent="0.25">
      <c r="A21" s="1542"/>
      <c r="B21" s="1699" t="s">
        <v>1083</v>
      </c>
      <c r="C21" s="1545"/>
      <c r="D21" s="1545"/>
      <c r="E21" s="1546"/>
      <c r="F21" s="1709"/>
      <c r="G21" s="471"/>
      <c r="H21" s="471"/>
      <c r="I21" s="471"/>
      <c r="J21" s="471"/>
      <c r="K21" s="471"/>
      <c r="L21" s="471"/>
      <c r="M21" s="471"/>
      <c r="N21" s="471"/>
      <c r="O21" s="471"/>
      <c r="P21" s="471"/>
      <c r="Q21" s="471"/>
      <c r="R21" s="471"/>
      <c r="S21" s="471"/>
      <c r="T21" s="471"/>
      <c r="U21" s="471"/>
      <c r="V21" s="471"/>
      <c r="W21" s="471"/>
      <c r="X21" s="471"/>
      <c r="Y21" s="1587"/>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1"/>
      <c r="AY21" s="471"/>
      <c r="AZ21" s="471"/>
      <c r="BA21" s="471"/>
      <c r="BB21" s="471"/>
      <c r="BC21" s="471"/>
      <c r="BD21" s="471"/>
      <c r="BE21" s="471"/>
      <c r="BF21" s="471"/>
      <c r="BG21" s="471"/>
      <c r="BH21" s="471"/>
      <c r="BI21" s="471"/>
      <c r="BJ21" s="471"/>
      <c r="BK21" s="471"/>
      <c r="BL21" s="471"/>
      <c r="BM21" s="471"/>
      <c r="BN21" s="471"/>
      <c r="BO21" s="471"/>
      <c r="BP21" s="471"/>
      <c r="BQ21" s="471"/>
      <c r="BR21" s="471"/>
      <c r="BS21" s="471"/>
      <c r="BT21" s="471"/>
      <c r="BU21" s="471"/>
      <c r="BV21" s="471"/>
      <c r="BW21" s="471"/>
      <c r="BX21" s="471"/>
      <c r="BY21" s="471"/>
      <c r="BZ21" s="471"/>
      <c r="CA21" s="471"/>
      <c r="CB21" s="471"/>
      <c r="CC21" s="471"/>
      <c r="CD21" s="471"/>
      <c r="CE21" s="471"/>
      <c r="CF21" s="471"/>
      <c r="CG21" s="471"/>
      <c r="CH21" s="471"/>
      <c r="CI21" s="471"/>
      <c r="CJ21" s="471"/>
      <c r="CK21" s="471"/>
      <c r="CL21" s="471"/>
      <c r="CM21" s="471"/>
      <c r="CN21" s="471"/>
      <c r="CO21" s="471"/>
      <c r="CP21" s="471"/>
      <c r="CQ21" s="471"/>
      <c r="CR21" s="471"/>
      <c r="CS21" s="471"/>
      <c r="CT21" s="471"/>
      <c r="CU21" s="471"/>
      <c r="CV21" s="471"/>
      <c r="CW21" s="471"/>
      <c r="CX21" s="471"/>
      <c r="CY21" s="471"/>
      <c r="CZ21" s="471"/>
      <c r="DI21" s="471"/>
      <c r="DJ21" s="471"/>
      <c r="DS21" s="471"/>
      <c r="DT21" s="471"/>
      <c r="EA21" s="471"/>
      <c r="EB21" s="471"/>
      <c r="EG21" s="471"/>
      <c r="EH21" s="471"/>
      <c r="EJ21" s="471"/>
      <c r="EK21" s="471"/>
      <c r="EL21" s="471"/>
      <c r="EM21" s="471"/>
    </row>
    <row r="22" spans="1:153" s="1589" customFormat="1" ht="15" customHeight="1" x14ac:dyDescent="0.25">
      <c r="A22" s="1542"/>
      <c r="B22" s="1700" t="s">
        <v>1084</v>
      </c>
      <c r="C22" s="1701"/>
      <c r="D22" s="1701"/>
      <c r="E22" s="1702"/>
      <c r="F22" s="1592"/>
      <c r="G22" s="471"/>
      <c r="H22" s="471"/>
      <c r="I22" s="471"/>
      <c r="J22" s="471"/>
      <c r="K22" s="471"/>
      <c r="L22" s="471"/>
      <c r="M22" s="471"/>
      <c r="N22" s="471"/>
      <c r="O22" s="471"/>
      <c r="P22" s="471"/>
      <c r="Q22" s="471"/>
      <c r="R22" s="471"/>
      <c r="S22" s="471"/>
      <c r="T22" s="471"/>
      <c r="U22" s="471"/>
      <c r="V22" s="471"/>
      <c r="W22" s="471"/>
      <c r="X22" s="471"/>
      <c r="Y22" s="1587"/>
      <c r="Z22" s="471"/>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1"/>
      <c r="AW22" s="471"/>
      <c r="AX22" s="471"/>
      <c r="AY22" s="471"/>
      <c r="AZ22" s="471"/>
      <c r="BA22" s="471"/>
      <c r="BB22" s="471"/>
      <c r="BC22" s="471"/>
      <c r="BD22" s="471"/>
      <c r="BE22" s="471"/>
      <c r="BF22" s="471"/>
      <c r="BG22" s="471"/>
      <c r="BH22" s="471"/>
      <c r="BI22" s="471"/>
      <c r="BJ22" s="471"/>
      <c r="BK22" s="471"/>
      <c r="BL22" s="471"/>
      <c r="BM22" s="471"/>
      <c r="BN22" s="471"/>
      <c r="BO22" s="471"/>
      <c r="BP22" s="471"/>
      <c r="BQ22" s="471"/>
      <c r="BR22" s="471"/>
      <c r="BS22" s="471"/>
      <c r="BT22" s="471"/>
      <c r="BU22" s="471"/>
      <c r="BV22" s="471"/>
      <c r="BW22" s="471"/>
      <c r="BX22" s="471"/>
      <c r="BY22" s="471"/>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I22" s="471"/>
      <c r="DJ22" s="471"/>
      <c r="DS22" s="471"/>
      <c r="DT22" s="471"/>
      <c r="EA22" s="471"/>
      <c r="EB22" s="471"/>
      <c r="EG22" s="471"/>
      <c r="EH22" s="471"/>
      <c r="EJ22" s="471"/>
      <c r="EK22" s="471"/>
      <c r="EL22" s="471"/>
      <c r="EM22" s="471"/>
    </row>
    <row r="23" spans="1:153" s="1589" customFormat="1" ht="15" customHeight="1" x14ac:dyDescent="0.25">
      <c r="A23" s="1542"/>
      <c r="B23" s="1700" t="s">
        <v>1085</v>
      </c>
      <c r="C23" s="1701"/>
      <c r="D23" s="1701"/>
      <c r="E23" s="1702"/>
      <c r="F23" s="1592"/>
      <c r="G23" s="471"/>
      <c r="H23" s="471"/>
      <c r="I23" s="471"/>
      <c r="J23" s="471"/>
      <c r="K23" s="471"/>
      <c r="L23" s="471"/>
      <c r="M23" s="471"/>
      <c r="N23" s="471"/>
      <c r="O23" s="471"/>
      <c r="P23" s="471"/>
      <c r="Q23" s="471"/>
      <c r="R23" s="471"/>
      <c r="S23" s="471"/>
      <c r="T23" s="471"/>
      <c r="U23" s="471"/>
      <c r="V23" s="471"/>
      <c r="W23" s="471"/>
      <c r="X23" s="471"/>
      <c r="Y23" s="1587"/>
      <c r="Z23" s="471"/>
      <c r="AA23" s="471"/>
      <c r="AB23" s="471"/>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1"/>
      <c r="AY23" s="471"/>
      <c r="AZ23" s="471"/>
      <c r="BA23" s="471"/>
      <c r="BB23" s="471"/>
      <c r="BC23" s="471"/>
      <c r="BD23" s="471"/>
      <c r="BE23" s="471"/>
      <c r="BF23" s="471"/>
      <c r="BG23" s="471"/>
      <c r="BH23" s="471"/>
      <c r="BI23" s="471"/>
      <c r="BJ23" s="471"/>
      <c r="BK23" s="471"/>
      <c r="BL23" s="471"/>
      <c r="BM23" s="471"/>
      <c r="BN23" s="471"/>
      <c r="BO23" s="471"/>
      <c r="BP23" s="471"/>
      <c r="BQ23" s="471"/>
      <c r="BR23" s="471"/>
      <c r="BS23" s="471"/>
      <c r="BT23" s="471"/>
      <c r="BU23" s="471"/>
      <c r="BV23" s="471"/>
      <c r="BW23" s="471"/>
      <c r="BX23" s="471"/>
      <c r="BY23" s="471"/>
      <c r="BZ23" s="471"/>
      <c r="CA23" s="471"/>
      <c r="CB23" s="471"/>
      <c r="CC23" s="471"/>
      <c r="CD23" s="471"/>
      <c r="CE23" s="471"/>
      <c r="CF23" s="471"/>
      <c r="CG23" s="471"/>
      <c r="CH23" s="471"/>
      <c r="CI23" s="471"/>
      <c r="CJ23" s="471"/>
      <c r="CK23" s="471"/>
      <c r="CL23" s="471"/>
      <c r="CM23" s="471"/>
      <c r="CN23" s="471"/>
      <c r="CO23" s="471"/>
      <c r="CP23" s="471"/>
      <c r="CQ23" s="471"/>
      <c r="CR23" s="471"/>
      <c r="CS23" s="471"/>
      <c r="CT23" s="471"/>
      <c r="CU23" s="471"/>
      <c r="CV23" s="471"/>
      <c r="CW23" s="471"/>
      <c r="CX23" s="471"/>
      <c r="CY23" s="471"/>
      <c r="CZ23" s="471"/>
      <c r="DI23" s="471"/>
      <c r="DJ23" s="471"/>
      <c r="DS23" s="471"/>
      <c r="DT23" s="471"/>
      <c r="EA23" s="471"/>
      <c r="EB23" s="471"/>
      <c r="EG23" s="471"/>
      <c r="EH23" s="471"/>
      <c r="EJ23" s="471"/>
      <c r="EK23" s="471"/>
      <c r="EL23" s="471"/>
      <c r="EM23" s="471"/>
    </row>
    <row r="24" spans="1:153" s="1589" customFormat="1" ht="15" customHeight="1" x14ac:dyDescent="0.25">
      <c r="A24" s="1542"/>
      <c r="B24" s="1700" t="s">
        <v>1086</v>
      </c>
      <c r="C24" s="1701"/>
      <c r="D24" s="1701"/>
      <c r="E24" s="1702"/>
      <c r="F24" s="1592"/>
      <c r="G24" s="471"/>
      <c r="H24" s="471"/>
      <c r="I24" s="471"/>
      <c r="J24" s="471"/>
      <c r="K24" s="471"/>
      <c r="L24" s="471"/>
      <c r="M24" s="471"/>
      <c r="N24" s="471"/>
      <c r="O24" s="471"/>
      <c r="P24" s="471"/>
      <c r="Q24" s="471"/>
      <c r="R24" s="471"/>
      <c r="S24" s="471"/>
      <c r="T24" s="471"/>
      <c r="U24" s="471"/>
      <c r="V24" s="471"/>
      <c r="W24" s="471"/>
      <c r="X24" s="471"/>
      <c r="Y24" s="1587"/>
      <c r="Z24" s="471"/>
      <c r="AA24" s="471"/>
      <c r="AB24" s="471"/>
      <c r="AC24" s="471"/>
      <c r="AD24" s="471"/>
      <c r="AE24" s="471"/>
      <c r="AF24" s="471"/>
      <c r="AG24" s="471"/>
      <c r="AH24" s="471"/>
      <c r="AI24" s="471"/>
      <c r="AJ24" s="471"/>
      <c r="AK24" s="471"/>
      <c r="AL24" s="471"/>
      <c r="AM24" s="471"/>
      <c r="AN24" s="471"/>
      <c r="AO24" s="471"/>
      <c r="AP24" s="471"/>
      <c r="AQ24" s="471"/>
      <c r="AR24" s="471"/>
      <c r="AS24" s="471"/>
      <c r="AT24" s="471"/>
      <c r="AU24" s="471"/>
      <c r="AV24" s="471"/>
      <c r="AW24" s="471"/>
      <c r="AX24" s="471"/>
      <c r="AY24" s="471"/>
      <c r="AZ24" s="471"/>
      <c r="BA24" s="471"/>
      <c r="BB24" s="471"/>
      <c r="BC24" s="471"/>
      <c r="BD24" s="471"/>
      <c r="BE24" s="471"/>
      <c r="BF24" s="471"/>
      <c r="BG24" s="471"/>
      <c r="BH24" s="471"/>
      <c r="BI24" s="471"/>
      <c r="BJ24" s="471"/>
      <c r="BK24" s="471"/>
      <c r="BL24" s="471"/>
      <c r="BM24" s="471"/>
      <c r="BN24" s="471"/>
      <c r="BO24" s="471"/>
      <c r="BP24" s="471"/>
      <c r="BQ24" s="471"/>
      <c r="BR24" s="471"/>
      <c r="BS24" s="471"/>
      <c r="BT24" s="471"/>
      <c r="BU24" s="471"/>
      <c r="BV24" s="471"/>
      <c r="BW24" s="471"/>
      <c r="BX24" s="471"/>
      <c r="BY24" s="471"/>
      <c r="BZ24" s="471"/>
      <c r="CA24" s="471"/>
      <c r="CB24" s="471"/>
      <c r="CC24" s="471"/>
      <c r="CD24" s="471"/>
      <c r="CE24" s="471"/>
      <c r="CF24" s="471"/>
      <c r="CG24" s="471"/>
      <c r="CH24" s="471"/>
      <c r="CI24" s="471"/>
      <c r="CJ24" s="471"/>
      <c r="CK24" s="471"/>
      <c r="CL24" s="471"/>
      <c r="CM24" s="471"/>
      <c r="CN24" s="471"/>
      <c r="CO24" s="471"/>
      <c r="CP24" s="471"/>
      <c r="CQ24" s="471"/>
      <c r="CR24" s="471"/>
      <c r="CS24" s="471"/>
      <c r="CT24" s="471"/>
      <c r="CU24" s="471"/>
      <c r="CV24" s="471"/>
      <c r="CW24" s="471"/>
      <c r="CX24" s="471"/>
      <c r="CY24" s="471"/>
      <c r="CZ24" s="471"/>
      <c r="DI24" s="471"/>
      <c r="DJ24" s="471"/>
      <c r="DS24" s="471"/>
      <c r="DT24" s="471"/>
      <c r="EA24" s="471"/>
      <c r="EB24" s="471"/>
      <c r="EG24" s="471"/>
      <c r="EH24" s="471"/>
      <c r="EJ24" s="471"/>
      <c r="EK24" s="471"/>
      <c r="EL24" s="471"/>
      <c r="EM24" s="471"/>
    </row>
    <row r="25" spans="1:153" s="1589" customFormat="1" ht="15" customHeight="1" x14ac:dyDescent="0.25">
      <c r="A25" s="1542"/>
      <c r="B25" s="1699" t="s">
        <v>1087</v>
      </c>
      <c r="C25" s="1545"/>
      <c r="D25" s="1545"/>
      <c r="E25" s="1546"/>
      <c r="F25" s="1709"/>
      <c r="G25" s="471"/>
      <c r="H25" s="471"/>
      <c r="I25" s="471"/>
      <c r="J25" s="471"/>
      <c r="K25" s="471"/>
      <c r="L25" s="471"/>
      <c r="M25" s="471"/>
      <c r="N25" s="471"/>
      <c r="O25" s="471"/>
      <c r="P25" s="471"/>
      <c r="Q25" s="471"/>
      <c r="R25" s="471"/>
      <c r="S25" s="471"/>
      <c r="T25" s="471"/>
      <c r="U25" s="471"/>
      <c r="V25" s="471"/>
      <c r="W25" s="471"/>
      <c r="X25" s="471"/>
      <c r="Y25" s="1587"/>
      <c r="Z25" s="471"/>
      <c r="AA25" s="471"/>
      <c r="AB25" s="471"/>
      <c r="AC25" s="471"/>
      <c r="AD25" s="471"/>
      <c r="AE25" s="471"/>
      <c r="AF25" s="471"/>
      <c r="AG25" s="471"/>
      <c r="AH25" s="471"/>
      <c r="AI25" s="471"/>
      <c r="AJ25" s="471"/>
      <c r="AK25" s="471"/>
      <c r="AL25" s="471"/>
      <c r="AM25" s="471"/>
      <c r="AN25" s="471"/>
      <c r="AO25" s="471"/>
      <c r="AP25" s="471"/>
      <c r="AQ25" s="471"/>
      <c r="AR25" s="471"/>
      <c r="AS25" s="471"/>
      <c r="AT25" s="471"/>
      <c r="AU25" s="471"/>
      <c r="AV25" s="471"/>
      <c r="AW25" s="471"/>
      <c r="AX25" s="471"/>
      <c r="AY25" s="471"/>
      <c r="AZ25" s="471"/>
      <c r="BA25" s="471"/>
      <c r="BB25" s="471"/>
      <c r="BC25" s="471"/>
      <c r="BD25" s="471"/>
      <c r="BE25" s="471"/>
      <c r="BF25" s="471"/>
      <c r="BG25" s="471"/>
      <c r="BH25" s="471"/>
      <c r="BI25" s="471"/>
      <c r="BJ25" s="471"/>
      <c r="BK25" s="471"/>
      <c r="BL25" s="471"/>
      <c r="BM25" s="471"/>
      <c r="BN25" s="471"/>
      <c r="BO25" s="471"/>
      <c r="BP25" s="471"/>
      <c r="BQ25" s="471"/>
      <c r="BR25" s="471"/>
      <c r="BS25" s="471"/>
      <c r="BT25" s="471"/>
      <c r="BU25" s="471"/>
      <c r="BV25" s="471"/>
      <c r="BW25" s="471"/>
      <c r="BX25" s="471"/>
      <c r="BY25" s="471"/>
      <c r="BZ25" s="471"/>
      <c r="CA25" s="471"/>
      <c r="CB25" s="471"/>
      <c r="CC25" s="471"/>
      <c r="CD25" s="471"/>
      <c r="CE25" s="471"/>
      <c r="CF25" s="471"/>
      <c r="CG25" s="471"/>
      <c r="CH25" s="471"/>
      <c r="CI25" s="471"/>
      <c r="CJ25" s="471"/>
      <c r="CK25" s="471"/>
      <c r="CL25" s="471"/>
      <c r="CM25" s="471"/>
      <c r="CN25" s="471"/>
      <c r="CO25" s="471"/>
      <c r="CP25" s="471"/>
      <c r="CQ25" s="471"/>
      <c r="CR25" s="471"/>
      <c r="CS25" s="471"/>
      <c r="CT25" s="471"/>
      <c r="CU25" s="471"/>
      <c r="CV25" s="471"/>
      <c r="CW25" s="471"/>
      <c r="CX25" s="471"/>
      <c r="CY25" s="471"/>
      <c r="CZ25" s="471"/>
      <c r="DI25" s="471"/>
      <c r="DJ25" s="471"/>
      <c r="DS25" s="471"/>
      <c r="DT25" s="471"/>
      <c r="EA25" s="471"/>
      <c r="EB25" s="471"/>
      <c r="EG25" s="471"/>
      <c r="EH25" s="471"/>
      <c r="EJ25" s="471"/>
      <c r="EK25" s="471"/>
      <c r="EL25" s="471"/>
      <c r="EM25" s="471"/>
    </row>
    <row r="26" spans="1:153" s="1589" customFormat="1" ht="15" customHeight="1" x14ac:dyDescent="0.25">
      <c r="A26" s="1542"/>
      <c r="B26" s="1700" t="s">
        <v>1084</v>
      </c>
      <c r="C26" s="1701"/>
      <c r="D26" s="1701"/>
      <c r="E26" s="1702"/>
      <c r="F26" s="1592"/>
      <c r="G26" s="471"/>
      <c r="H26" s="471"/>
      <c r="I26" s="471"/>
      <c r="J26" s="471"/>
      <c r="K26" s="471"/>
      <c r="L26" s="471"/>
      <c r="M26" s="471"/>
      <c r="N26" s="471"/>
      <c r="O26" s="471"/>
      <c r="P26" s="471"/>
      <c r="Q26" s="471"/>
      <c r="R26" s="471"/>
      <c r="S26" s="471"/>
      <c r="T26" s="471"/>
      <c r="U26" s="471"/>
      <c r="V26" s="471"/>
      <c r="W26" s="471"/>
      <c r="X26" s="471"/>
      <c r="Y26" s="1587"/>
      <c r="Z26" s="471"/>
      <c r="AA26" s="471"/>
      <c r="AB26" s="471"/>
      <c r="AC26" s="471"/>
      <c r="AD26" s="471"/>
      <c r="AE26" s="471"/>
      <c r="AF26" s="471"/>
      <c r="AG26" s="471"/>
      <c r="AH26" s="471"/>
      <c r="AI26" s="471"/>
      <c r="AJ26" s="471"/>
      <c r="AK26" s="471"/>
      <c r="AL26" s="471"/>
      <c r="AM26" s="471"/>
      <c r="AN26" s="471"/>
      <c r="AO26" s="471"/>
      <c r="AP26" s="471"/>
      <c r="AQ26" s="471"/>
      <c r="AR26" s="471"/>
      <c r="AS26" s="471"/>
      <c r="AT26" s="471"/>
      <c r="AU26" s="471"/>
      <c r="AV26" s="471"/>
      <c r="AW26" s="471"/>
      <c r="AX26" s="471"/>
      <c r="AY26" s="471"/>
      <c r="AZ26" s="471"/>
      <c r="BA26" s="471"/>
      <c r="BB26" s="471"/>
      <c r="BC26" s="471"/>
      <c r="BD26" s="471"/>
      <c r="BE26" s="471"/>
      <c r="BF26" s="471"/>
      <c r="BG26" s="471"/>
      <c r="BH26" s="471"/>
      <c r="BI26" s="471"/>
      <c r="BJ26" s="471"/>
      <c r="BK26" s="471"/>
      <c r="BL26" s="471"/>
      <c r="BM26" s="471"/>
      <c r="BN26" s="471"/>
      <c r="BO26" s="471"/>
      <c r="BP26" s="471"/>
      <c r="BQ26" s="471"/>
      <c r="BR26" s="471"/>
      <c r="BS26" s="471"/>
      <c r="BT26" s="471"/>
      <c r="BU26" s="471"/>
      <c r="BV26" s="471"/>
      <c r="BW26" s="471"/>
      <c r="BX26" s="471"/>
      <c r="BY26" s="471"/>
      <c r="BZ26" s="471"/>
      <c r="CA26" s="471"/>
      <c r="CB26" s="471"/>
      <c r="CC26" s="471"/>
      <c r="CD26" s="471"/>
      <c r="CE26" s="471"/>
      <c r="CF26" s="471"/>
      <c r="CG26" s="471"/>
      <c r="CH26" s="471"/>
      <c r="CI26" s="471"/>
      <c r="CJ26" s="471"/>
      <c r="CK26" s="471"/>
      <c r="CL26" s="471"/>
      <c r="CM26" s="471"/>
      <c r="CN26" s="471"/>
      <c r="CO26" s="471"/>
      <c r="CP26" s="471"/>
      <c r="CQ26" s="471"/>
      <c r="CR26" s="471"/>
      <c r="CS26" s="471"/>
      <c r="CT26" s="471"/>
      <c r="CU26" s="471"/>
      <c r="CV26" s="471"/>
      <c r="CW26" s="471"/>
      <c r="CX26" s="471"/>
      <c r="CY26" s="471"/>
      <c r="CZ26" s="471"/>
      <c r="DI26" s="471"/>
      <c r="DJ26" s="471"/>
      <c r="DS26" s="471"/>
      <c r="DT26" s="471"/>
      <c r="EA26" s="471"/>
      <c r="EB26" s="471"/>
      <c r="EG26" s="471"/>
      <c r="EH26" s="471"/>
      <c r="EJ26" s="471"/>
      <c r="EK26" s="471"/>
      <c r="EL26" s="471"/>
      <c r="EM26" s="471"/>
    </row>
    <row r="27" spans="1:153" s="1589" customFormat="1" ht="15" customHeight="1" x14ac:dyDescent="0.25">
      <c r="A27" s="1542"/>
      <c r="B27" s="1700" t="s">
        <v>1085</v>
      </c>
      <c r="C27" s="1701"/>
      <c r="D27" s="1701"/>
      <c r="E27" s="1702"/>
      <c r="F27" s="1592"/>
      <c r="G27" s="471"/>
      <c r="H27" s="471"/>
      <c r="I27" s="471"/>
      <c r="J27" s="471"/>
      <c r="K27" s="471"/>
      <c r="L27" s="471"/>
      <c r="M27" s="471"/>
      <c r="N27" s="471"/>
      <c r="O27" s="471"/>
      <c r="P27" s="471"/>
      <c r="Q27" s="471"/>
      <c r="R27" s="471"/>
      <c r="S27" s="471"/>
      <c r="T27" s="471"/>
      <c r="U27" s="471"/>
      <c r="V27" s="471"/>
      <c r="W27" s="471"/>
      <c r="X27" s="471"/>
      <c r="Y27" s="1587"/>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X27" s="471"/>
      <c r="AY27" s="471"/>
      <c r="AZ27" s="471"/>
      <c r="BA27" s="471"/>
      <c r="BB27" s="471"/>
      <c r="BC27" s="471"/>
      <c r="BD27" s="471"/>
      <c r="BE27" s="471"/>
      <c r="BF27" s="471"/>
      <c r="BG27" s="471"/>
      <c r="BH27" s="471"/>
      <c r="BI27" s="471"/>
      <c r="BJ27" s="471"/>
      <c r="BK27" s="471"/>
      <c r="BL27" s="471"/>
      <c r="BM27" s="471"/>
      <c r="BN27" s="471"/>
      <c r="BO27" s="471"/>
      <c r="BP27" s="471"/>
      <c r="BQ27" s="471"/>
      <c r="BR27" s="471"/>
      <c r="BS27" s="471"/>
      <c r="BT27" s="471"/>
      <c r="BU27" s="471"/>
      <c r="BV27" s="471"/>
      <c r="BW27" s="471"/>
      <c r="BX27" s="471"/>
      <c r="BY27" s="471"/>
      <c r="BZ27" s="471"/>
      <c r="CA27" s="471"/>
      <c r="CB27" s="471"/>
      <c r="CC27" s="471"/>
      <c r="CD27" s="471"/>
      <c r="CE27" s="471"/>
      <c r="CF27" s="471"/>
      <c r="CG27" s="471"/>
      <c r="CH27" s="471"/>
      <c r="CI27" s="471"/>
      <c r="CJ27" s="471"/>
      <c r="CK27" s="471"/>
      <c r="CL27" s="471"/>
      <c r="CM27" s="471"/>
      <c r="CN27" s="471"/>
      <c r="CO27" s="471"/>
      <c r="CP27" s="471"/>
      <c r="CQ27" s="471"/>
      <c r="CR27" s="471"/>
      <c r="CS27" s="471"/>
      <c r="CT27" s="471"/>
      <c r="CU27" s="471"/>
      <c r="CV27" s="471"/>
      <c r="CW27" s="471"/>
      <c r="CX27" s="471"/>
      <c r="CY27" s="471"/>
      <c r="CZ27" s="471"/>
      <c r="DI27" s="471"/>
      <c r="DJ27" s="471"/>
      <c r="DS27" s="471"/>
      <c r="DT27" s="471"/>
      <c r="EA27" s="471"/>
      <c r="EB27" s="471"/>
      <c r="EG27" s="471"/>
      <c r="EH27" s="471"/>
      <c r="EJ27" s="471"/>
      <c r="EK27" s="471"/>
      <c r="EL27" s="471"/>
      <c r="EM27" s="471"/>
    </row>
    <row r="28" spans="1:153" s="1589" customFormat="1" ht="15" customHeight="1" x14ac:dyDescent="0.25">
      <c r="A28" s="1542"/>
      <c r="B28" s="1700" t="s">
        <v>1086</v>
      </c>
      <c r="C28" s="1701"/>
      <c r="D28" s="1701"/>
      <c r="E28" s="1702"/>
      <c r="F28" s="1592"/>
      <c r="G28" s="471"/>
      <c r="H28" s="471"/>
      <c r="I28" s="471"/>
      <c r="J28" s="471"/>
      <c r="K28" s="471"/>
      <c r="L28" s="471"/>
      <c r="M28" s="471"/>
      <c r="N28" s="471"/>
      <c r="O28" s="471"/>
      <c r="P28" s="471"/>
      <c r="Q28" s="471"/>
      <c r="R28" s="471"/>
      <c r="S28" s="471"/>
      <c r="T28" s="471"/>
      <c r="U28" s="471"/>
      <c r="V28" s="471"/>
      <c r="W28" s="471"/>
      <c r="X28" s="471"/>
      <c r="Y28" s="1587"/>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c r="BZ28" s="471"/>
      <c r="CA28" s="471"/>
      <c r="CB28" s="471"/>
      <c r="CC28" s="471"/>
      <c r="CD28" s="471"/>
      <c r="CE28" s="471"/>
      <c r="CF28" s="471"/>
      <c r="CG28" s="471"/>
      <c r="CH28" s="471"/>
      <c r="CI28" s="471"/>
      <c r="CJ28" s="471"/>
      <c r="CK28" s="471"/>
      <c r="CL28" s="471"/>
      <c r="CM28" s="471"/>
      <c r="CN28" s="471"/>
      <c r="CO28" s="471"/>
      <c r="CP28" s="471"/>
      <c r="CQ28" s="471"/>
      <c r="CR28" s="471"/>
      <c r="CS28" s="471"/>
      <c r="CT28" s="471"/>
      <c r="CU28" s="471"/>
      <c r="CV28" s="471"/>
      <c r="CW28" s="471"/>
      <c r="CX28" s="471"/>
      <c r="CY28" s="471"/>
      <c r="CZ28" s="471"/>
      <c r="DI28" s="471"/>
      <c r="DJ28" s="471"/>
      <c r="DS28" s="471"/>
      <c r="DT28" s="471"/>
      <c r="EA28" s="471"/>
      <c r="EB28" s="471"/>
      <c r="EG28" s="471"/>
      <c r="EH28" s="471"/>
      <c r="EJ28" s="471"/>
      <c r="EK28" s="471"/>
      <c r="EL28" s="471"/>
      <c r="EM28" s="471"/>
    </row>
    <row r="29" spans="1:153" s="1589" customFormat="1" ht="15" customHeight="1" x14ac:dyDescent="0.25">
      <c r="A29" s="1542"/>
      <c r="B29" s="1699" t="s">
        <v>1088</v>
      </c>
      <c r="C29" s="1545"/>
      <c r="D29" s="1545"/>
      <c r="E29" s="1546"/>
      <c r="F29" s="1709"/>
      <c r="G29" s="471"/>
      <c r="H29" s="471"/>
      <c r="I29" s="471"/>
      <c r="J29" s="471"/>
      <c r="K29" s="471"/>
      <c r="L29" s="471"/>
      <c r="M29" s="471"/>
      <c r="N29" s="471"/>
      <c r="O29" s="471"/>
      <c r="P29" s="471"/>
      <c r="Q29" s="471"/>
      <c r="R29" s="471"/>
      <c r="S29" s="471"/>
      <c r="T29" s="471"/>
      <c r="U29" s="471"/>
      <c r="V29" s="471"/>
      <c r="W29" s="471"/>
      <c r="X29" s="471"/>
      <c r="Y29" s="1587"/>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1"/>
      <c r="BV29" s="471"/>
      <c r="BW29" s="471"/>
      <c r="BX29" s="471"/>
      <c r="BY29" s="471"/>
      <c r="BZ29" s="471"/>
      <c r="CA29" s="471"/>
      <c r="CB29" s="471"/>
      <c r="CC29" s="471"/>
      <c r="CD29" s="471"/>
      <c r="CE29" s="471"/>
      <c r="CF29" s="471"/>
      <c r="CG29" s="471"/>
      <c r="CH29" s="471"/>
      <c r="CI29" s="471"/>
      <c r="CJ29" s="471"/>
      <c r="CK29" s="471"/>
      <c r="CL29" s="471"/>
      <c r="CM29" s="471"/>
      <c r="CN29" s="471"/>
      <c r="CO29" s="471"/>
      <c r="CP29" s="471"/>
      <c r="CQ29" s="471"/>
      <c r="CR29" s="471"/>
      <c r="CS29" s="471"/>
      <c r="CT29" s="471"/>
      <c r="CU29" s="471"/>
      <c r="CV29" s="471"/>
      <c r="CW29" s="471"/>
      <c r="CX29" s="471"/>
      <c r="CY29" s="471"/>
      <c r="CZ29" s="471"/>
      <c r="DI29" s="471"/>
      <c r="DJ29" s="471"/>
      <c r="DS29" s="471"/>
      <c r="DT29" s="471"/>
      <c r="EA29" s="471"/>
      <c r="EB29" s="471"/>
      <c r="EG29" s="471"/>
      <c r="EH29" s="471"/>
      <c r="EJ29" s="471"/>
      <c r="EK29" s="471"/>
      <c r="EL29" s="471"/>
      <c r="EM29" s="471"/>
    </row>
    <row r="30" spans="1:153" s="1589" customFormat="1" ht="15" customHeight="1" x14ac:dyDescent="0.25">
      <c r="A30" s="1542"/>
      <c r="B30" s="1700" t="s">
        <v>1084</v>
      </c>
      <c r="C30" s="1701"/>
      <c r="D30" s="1701"/>
      <c r="E30" s="1702"/>
      <c r="F30" s="1592"/>
      <c r="G30" s="471"/>
      <c r="H30" s="471"/>
      <c r="I30" s="471"/>
      <c r="J30" s="471"/>
      <c r="K30" s="471"/>
      <c r="L30" s="471"/>
      <c r="M30" s="471"/>
      <c r="N30" s="471"/>
      <c r="O30" s="471"/>
      <c r="P30" s="471"/>
      <c r="Q30" s="471"/>
      <c r="R30" s="471"/>
      <c r="S30" s="471"/>
      <c r="T30" s="471"/>
      <c r="U30" s="471"/>
      <c r="V30" s="471"/>
      <c r="W30" s="471"/>
      <c r="X30" s="471"/>
      <c r="Y30" s="1587"/>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c r="BO30" s="471"/>
      <c r="BP30" s="471"/>
      <c r="BQ30" s="471"/>
      <c r="BR30" s="471"/>
      <c r="BS30" s="471"/>
      <c r="BT30" s="471"/>
      <c r="BU30" s="471"/>
      <c r="BV30" s="471"/>
      <c r="BW30" s="471"/>
      <c r="BX30" s="471"/>
      <c r="BY30" s="471"/>
      <c r="BZ30" s="471"/>
      <c r="CA30" s="471"/>
      <c r="CB30" s="471"/>
      <c r="CC30" s="471"/>
      <c r="CD30" s="471"/>
      <c r="CE30" s="471"/>
      <c r="CF30" s="471"/>
      <c r="CG30" s="471"/>
      <c r="CH30" s="471"/>
      <c r="CI30" s="471"/>
      <c r="CJ30" s="471"/>
      <c r="CK30" s="471"/>
      <c r="CL30" s="471"/>
      <c r="CM30" s="471"/>
      <c r="CN30" s="471"/>
      <c r="CO30" s="471"/>
      <c r="CP30" s="471"/>
      <c r="CQ30" s="471"/>
      <c r="CR30" s="471"/>
      <c r="CS30" s="471"/>
      <c r="CT30" s="471"/>
      <c r="CU30" s="471"/>
      <c r="CV30" s="471"/>
      <c r="CW30" s="471"/>
      <c r="CX30" s="471"/>
      <c r="CY30" s="471"/>
      <c r="CZ30" s="471"/>
      <c r="DI30" s="471"/>
      <c r="DJ30" s="471"/>
      <c r="DS30" s="471"/>
      <c r="DT30" s="471"/>
      <c r="EA30" s="471"/>
      <c r="EB30" s="471"/>
      <c r="EG30" s="471"/>
      <c r="EH30" s="471"/>
      <c r="EJ30" s="471"/>
      <c r="EK30" s="471"/>
      <c r="EL30" s="471"/>
      <c r="EM30" s="471"/>
    </row>
    <row r="31" spans="1:153" s="1589" customFormat="1" ht="15" customHeight="1" x14ac:dyDescent="0.25">
      <c r="A31" s="1542"/>
      <c r="B31" s="1700" t="s">
        <v>1085</v>
      </c>
      <c r="C31" s="1701"/>
      <c r="D31" s="1701"/>
      <c r="E31" s="1702"/>
      <c r="F31" s="1592"/>
      <c r="G31" s="471"/>
      <c r="H31" s="471"/>
      <c r="I31" s="471"/>
      <c r="J31" s="471"/>
      <c r="K31" s="471"/>
      <c r="L31" s="471"/>
      <c r="M31" s="471"/>
      <c r="N31" s="471"/>
      <c r="O31" s="471"/>
      <c r="P31" s="471"/>
      <c r="Q31" s="471"/>
      <c r="R31" s="471"/>
      <c r="S31" s="471"/>
      <c r="T31" s="471"/>
      <c r="U31" s="471"/>
      <c r="V31" s="471"/>
      <c r="W31" s="471"/>
      <c r="X31" s="471"/>
      <c r="Y31" s="1587"/>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c r="CI31" s="471"/>
      <c r="CJ31" s="471"/>
      <c r="CK31" s="471"/>
      <c r="CL31" s="471"/>
      <c r="CM31" s="471"/>
      <c r="CN31" s="471"/>
      <c r="CO31" s="471"/>
      <c r="CP31" s="471"/>
      <c r="CQ31" s="471"/>
      <c r="CR31" s="471"/>
      <c r="CS31" s="471"/>
      <c r="CT31" s="471"/>
      <c r="CU31" s="471"/>
      <c r="CV31" s="471"/>
      <c r="CW31" s="471"/>
      <c r="CX31" s="471"/>
      <c r="CY31" s="471"/>
      <c r="CZ31" s="471"/>
      <c r="DI31" s="471"/>
      <c r="DJ31" s="471"/>
      <c r="DS31" s="471"/>
      <c r="DT31" s="471"/>
      <c r="EA31" s="471"/>
      <c r="EB31" s="471"/>
      <c r="EG31" s="471"/>
      <c r="EH31" s="471"/>
      <c r="EJ31" s="471"/>
      <c r="EK31" s="471"/>
      <c r="EL31" s="471"/>
      <c r="EM31" s="471"/>
    </row>
    <row r="32" spans="1:153" s="1589" customFormat="1" ht="15" customHeight="1" x14ac:dyDescent="0.25">
      <c r="A32" s="1542"/>
      <c r="B32" s="1703" t="s">
        <v>1086</v>
      </c>
      <c r="C32" s="1704"/>
      <c r="D32" s="1704"/>
      <c r="E32" s="1705"/>
      <c r="F32" s="1593"/>
      <c r="G32" s="471"/>
      <c r="H32" s="471"/>
      <c r="I32" s="471"/>
      <c r="J32" s="471"/>
      <c r="K32" s="471"/>
      <c r="L32" s="471"/>
      <c r="M32" s="471"/>
      <c r="N32" s="471"/>
      <c r="O32" s="471"/>
      <c r="P32" s="471"/>
      <c r="Q32" s="471"/>
      <c r="R32" s="471"/>
      <c r="S32" s="471"/>
      <c r="T32" s="471"/>
      <c r="U32" s="471"/>
      <c r="V32" s="471"/>
      <c r="W32" s="471"/>
      <c r="X32" s="471"/>
      <c r="Y32" s="1587"/>
      <c r="Z32" s="471"/>
      <c r="AA32" s="471"/>
      <c r="AB32" s="471"/>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1"/>
      <c r="AY32" s="471"/>
      <c r="AZ32" s="471"/>
      <c r="BA32" s="471"/>
      <c r="BB32" s="471"/>
      <c r="BC32" s="471"/>
      <c r="BD32" s="471"/>
      <c r="BE32" s="471"/>
      <c r="BF32" s="471"/>
      <c r="BG32" s="471"/>
      <c r="BH32" s="471"/>
      <c r="BI32" s="471"/>
      <c r="BJ32" s="471"/>
      <c r="BK32" s="471"/>
      <c r="BL32" s="471"/>
      <c r="BM32" s="471"/>
      <c r="BN32" s="471"/>
      <c r="BO32" s="471"/>
      <c r="BP32" s="471"/>
      <c r="BQ32" s="471"/>
      <c r="BR32" s="471"/>
      <c r="BS32" s="471"/>
      <c r="BT32" s="471"/>
      <c r="BU32" s="471"/>
      <c r="BV32" s="471"/>
      <c r="BW32" s="471"/>
      <c r="BX32" s="471"/>
      <c r="BY32" s="471"/>
      <c r="BZ32" s="471"/>
      <c r="CA32" s="471"/>
      <c r="CB32" s="471"/>
      <c r="CC32" s="471"/>
      <c r="CD32" s="471"/>
      <c r="CE32" s="471"/>
      <c r="CF32" s="471"/>
      <c r="CG32" s="471"/>
      <c r="CH32" s="471"/>
      <c r="CI32" s="471"/>
      <c r="CJ32" s="471"/>
      <c r="CK32" s="471"/>
      <c r="CL32" s="471"/>
      <c r="CM32" s="471"/>
      <c r="CN32" s="471"/>
      <c r="CO32" s="471"/>
      <c r="CP32" s="471"/>
      <c r="CQ32" s="471"/>
      <c r="CR32" s="471"/>
      <c r="CS32" s="471"/>
      <c r="CT32" s="471"/>
      <c r="CU32" s="471"/>
      <c r="CV32" s="471"/>
      <c r="CW32" s="471"/>
      <c r="CX32" s="471"/>
      <c r="CY32" s="471"/>
      <c r="CZ32" s="471"/>
      <c r="DI32" s="471"/>
      <c r="DJ32" s="471"/>
      <c r="DS32" s="471"/>
      <c r="DT32" s="471"/>
      <c r="EA32" s="471"/>
      <c r="EB32" s="471"/>
      <c r="EG32" s="471"/>
      <c r="EH32" s="471"/>
      <c r="EJ32" s="471"/>
      <c r="EK32" s="471"/>
      <c r="EL32" s="471"/>
      <c r="EM32" s="471"/>
    </row>
    <row r="33" spans="1:153" s="471" customFormat="1" ht="15" customHeight="1" x14ac:dyDescent="0.25">
      <c r="A33" s="1594"/>
      <c r="Y33" s="1587"/>
      <c r="EW33" s="1587"/>
    </row>
    <row r="34" spans="1:153" s="471" customFormat="1" ht="45" customHeight="1" x14ac:dyDescent="0.25">
      <c r="A34" s="1540" t="s">
        <v>1089</v>
      </c>
      <c r="B34" s="1595"/>
      <c r="C34" s="1596"/>
      <c r="D34" s="1596"/>
      <c r="E34" s="1596"/>
      <c r="F34" s="1596"/>
      <c r="G34" s="1596"/>
      <c r="H34" s="1596"/>
      <c r="I34" s="1597"/>
      <c r="J34" s="1597"/>
      <c r="K34" s="1597"/>
      <c r="L34" s="1597"/>
      <c r="M34" s="1597"/>
      <c r="N34" s="1597"/>
      <c r="O34" s="1597"/>
      <c r="P34" s="1597"/>
      <c r="Q34" s="1597"/>
      <c r="R34" s="1597"/>
      <c r="S34" s="1597"/>
      <c r="T34" s="1597"/>
      <c r="U34" s="1597"/>
      <c r="V34" s="1597"/>
      <c r="W34" s="1597"/>
      <c r="X34" s="1597"/>
      <c r="Y34" s="1598"/>
      <c r="Z34" s="1597"/>
      <c r="AA34" s="1597"/>
      <c r="AB34" s="1597"/>
      <c r="AC34" s="1597"/>
      <c r="AD34" s="1597"/>
      <c r="AE34" s="1597"/>
      <c r="AF34" s="1597"/>
      <c r="AG34" s="1597"/>
      <c r="AH34" s="1597"/>
      <c r="AI34" s="1597"/>
      <c r="AJ34" s="1597"/>
      <c r="AK34" s="1597"/>
      <c r="AL34" s="1597"/>
      <c r="AM34" s="1597"/>
      <c r="AN34" s="1597"/>
      <c r="AO34" s="1597"/>
      <c r="AP34" s="1597"/>
      <c r="AQ34" s="1597"/>
      <c r="AR34" s="1597"/>
      <c r="AS34" s="1597"/>
      <c r="AT34" s="1597"/>
      <c r="AU34" s="1597"/>
      <c r="AV34" s="1597"/>
      <c r="AW34" s="1597"/>
      <c r="AX34" s="1597"/>
      <c r="AY34" s="1597"/>
      <c r="AZ34" s="1597"/>
      <c r="BA34" s="1597"/>
      <c r="BB34" s="1597"/>
      <c r="BC34" s="1597"/>
      <c r="BD34" s="1597"/>
      <c r="BE34" s="1597"/>
      <c r="BF34" s="1597"/>
      <c r="BG34" s="1597"/>
      <c r="BH34" s="1597"/>
      <c r="BI34" s="1597"/>
      <c r="BJ34" s="1597"/>
      <c r="BK34" s="1597"/>
      <c r="BL34" s="1597"/>
      <c r="BM34" s="1597"/>
      <c r="BN34" s="1597"/>
      <c r="BO34" s="1597"/>
      <c r="BP34" s="1597"/>
      <c r="BQ34" s="1597"/>
      <c r="BR34" s="1597"/>
      <c r="BS34" s="1597"/>
      <c r="BT34" s="1597"/>
      <c r="BU34" s="1597"/>
      <c r="BV34" s="1597"/>
      <c r="BW34" s="1597"/>
      <c r="BX34" s="1597"/>
      <c r="BY34" s="1597"/>
      <c r="BZ34" s="1597"/>
      <c r="CA34" s="1597"/>
      <c r="CB34" s="1597"/>
      <c r="CC34" s="1597"/>
      <c r="CD34" s="1597"/>
      <c r="CE34" s="1597"/>
      <c r="CF34" s="1597"/>
      <c r="CG34" s="1597"/>
      <c r="CH34" s="1597"/>
      <c r="CI34" s="1597"/>
      <c r="CJ34" s="1597"/>
      <c r="CK34" s="1597"/>
      <c r="CL34" s="1597"/>
      <c r="CM34" s="1597"/>
      <c r="CN34" s="1597"/>
      <c r="CO34" s="1597"/>
      <c r="CP34" s="1597"/>
      <c r="CQ34" s="1597"/>
      <c r="CR34" s="1597"/>
      <c r="CS34" s="1597"/>
      <c r="CT34" s="1597"/>
      <c r="CU34" s="1597"/>
      <c r="CV34" s="1597"/>
      <c r="CW34" s="1597"/>
      <c r="CX34" s="1597"/>
      <c r="CY34" s="1597"/>
      <c r="CZ34" s="1597"/>
      <c r="DA34" s="1597"/>
      <c r="DB34" s="1597"/>
      <c r="DC34" s="1597"/>
      <c r="DD34" s="1597"/>
      <c r="DE34" s="1597"/>
      <c r="DF34" s="1597"/>
      <c r="DG34" s="1597"/>
      <c r="DH34" s="1597"/>
      <c r="DI34" s="1597"/>
      <c r="DJ34" s="1597"/>
      <c r="DK34" s="1597"/>
      <c r="DL34" s="1597"/>
      <c r="DM34" s="1597"/>
      <c r="DN34" s="1597"/>
      <c r="DO34" s="1597"/>
      <c r="DP34" s="1597"/>
      <c r="DQ34" s="1597"/>
      <c r="DR34" s="1597"/>
      <c r="DS34" s="1597"/>
      <c r="DT34" s="1597"/>
      <c r="DU34" s="1597"/>
      <c r="DV34" s="1597"/>
      <c r="DW34" s="1597"/>
      <c r="DX34" s="1597"/>
      <c r="DY34" s="1597"/>
      <c r="DZ34" s="1597"/>
      <c r="EA34" s="1597"/>
      <c r="EB34" s="1597"/>
      <c r="EC34" s="1597"/>
      <c r="ED34" s="1597"/>
      <c r="EE34" s="1597"/>
      <c r="EF34" s="1597"/>
      <c r="EG34" s="1597"/>
      <c r="EH34" s="1597"/>
      <c r="EI34" s="1597"/>
      <c r="EJ34" s="1597"/>
      <c r="EK34" s="1597"/>
      <c r="EL34" s="1597"/>
      <c r="EM34" s="1597"/>
      <c r="EN34" s="1597"/>
      <c r="EO34" s="1597"/>
      <c r="EP34" s="1597"/>
      <c r="EQ34" s="1597"/>
      <c r="ER34" s="1597"/>
      <c r="ES34" s="1597"/>
      <c r="ET34" s="1597"/>
      <c r="EU34" s="1597"/>
      <c r="EV34" s="1597"/>
      <c r="EW34" s="1598"/>
    </row>
    <row r="35" spans="1:153" s="1589" customFormat="1" ht="15" customHeight="1" x14ac:dyDescent="0.25">
      <c r="A35" s="1542"/>
      <c r="B35" s="1570"/>
      <c r="C35" s="1570"/>
      <c r="D35" s="1570"/>
      <c r="E35" s="1571"/>
      <c r="F35" s="1543" t="s">
        <v>991</v>
      </c>
      <c r="G35" s="471"/>
      <c r="H35" s="471"/>
      <c r="I35" s="471"/>
      <c r="J35" s="471"/>
      <c r="K35" s="471"/>
      <c r="L35" s="471"/>
      <c r="M35" s="471"/>
      <c r="N35" s="471"/>
      <c r="O35" s="471"/>
      <c r="P35" s="471"/>
      <c r="Q35" s="471"/>
      <c r="R35" s="471"/>
      <c r="S35" s="471"/>
      <c r="T35" s="471"/>
      <c r="U35" s="471"/>
      <c r="V35" s="471"/>
      <c r="W35" s="471"/>
      <c r="X35" s="471"/>
      <c r="Y35" s="1587"/>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1"/>
      <c r="CN35" s="471"/>
      <c r="CO35" s="471"/>
      <c r="CP35" s="471"/>
      <c r="CQ35" s="471"/>
      <c r="CR35" s="471"/>
      <c r="CS35" s="471"/>
      <c r="CT35" s="471"/>
      <c r="CU35" s="471"/>
      <c r="CV35" s="471"/>
      <c r="CW35" s="471"/>
      <c r="CX35" s="471"/>
      <c r="CY35" s="471"/>
      <c r="CZ35" s="471"/>
      <c r="DI35" s="471"/>
      <c r="DJ35" s="471"/>
      <c r="DS35" s="471"/>
      <c r="DT35" s="471"/>
      <c r="EA35" s="471"/>
      <c r="EB35" s="471"/>
      <c r="EG35" s="471"/>
      <c r="EH35" s="471"/>
      <c r="EJ35" s="471"/>
      <c r="EK35" s="471"/>
      <c r="EL35" s="471"/>
      <c r="EM35" s="471"/>
    </row>
    <row r="36" spans="1:153" s="1589" customFormat="1" ht="15" customHeight="1" x14ac:dyDescent="0.25">
      <c r="A36" s="1542"/>
      <c r="B36" s="1544" t="s">
        <v>1090</v>
      </c>
      <c r="C36" s="1544"/>
      <c r="D36" s="1544"/>
      <c r="E36" s="1544"/>
      <c r="F36" s="1591">
        <f>MAX((F38+F42+F46),(F39+F43+F47),(F40+F44+F48))</f>
        <v>0</v>
      </c>
      <c r="G36" s="471"/>
      <c r="H36" s="471"/>
      <c r="I36" s="471"/>
      <c r="J36" s="471"/>
      <c r="K36" s="471"/>
      <c r="L36" s="471"/>
      <c r="M36" s="471"/>
      <c r="N36" s="471"/>
      <c r="O36" s="471"/>
      <c r="P36" s="471"/>
      <c r="Q36" s="471"/>
      <c r="R36" s="471"/>
      <c r="S36" s="471"/>
      <c r="T36" s="471"/>
      <c r="U36" s="471"/>
      <c r="V36" s="471"/>
      <c r="W36" s="471"/>
      <c r="X36" s="471"/>
      <c r="Y36" s="1587"/>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c r="BI36" s="471"/>
      <c r="BJ36" s="471"/>
      <c r="BK36" s="471"/>
      <c r="BL36" s="471"/>
      <c r="BM36" s="471"/>
      <c r="BN36" s="471"/>
      <c r="BO36" s="471"/>
      <c r="BP36" s="471"/>
      <c r="BQ36" s="471"/>
      <c r="BR36" s="471"/>
      <c r="BS36" s="471"/>
      <c r="BT36" s="471"/>
      <c r="BU36" s="471"/>
      <c r="BV36" s="471"/>
      <c r="BW36" s="471"/>
      <c r="BX36" s="471"/>
      <c r="BY36" s="471"/>
      <c r="BZ36" s="471"/>
      <c r="CA36" s="471"/>
      <c r="CB36" s="471"/>
      <c r="CC36" s="471"/>
      <c r="CD36" s="471"/>
      <c r="CE36" s="471"/>
      <c r="CF36" s="471"/>
      <c r="CG36" s="471"/>
      <c r="CH36" s="471"/>
      <c r="CI36" s="471"/>
      <c r="CJ36" s="471"/>
      <c r="CK36" s="471"/>
      <c r="CL36" s="471"/>
      <c r="CM36" s="471"/>
      <c r="CN36" s="471"/>
      <c r="CO36" s="471"/>
      <c r="CP36" s="471"/>
      <c r="CQ36" s="471"/>
      <c r="CR36" s="471"/>
      <c r="CS36" s="471"/>
      <c r="CT36" s="471"/>
      <c r="CU36" s="471"/>
      <c r="CV36" s="471"/>
      <c r="CW36" s="471"/>
      <c r="CX36" s="471"/>
      <c r="CY36" s="471"/>
      <c r="CZ36" s="471"/>
      <c r="DA36" s="471"/>
      <c r="DB36" s="471"/>
      <c r="DI36" s="471"/>
      <c r="DJ36" s="471"/>
      <c r="DS36" s="471"/>
      <c r="DT36" s="471"/>
      <c r="EA36" s="471"/>
      <c r="EB36" s="471"/>
      <c r="EG36" s="471"/>
      <c r="EH36" s="471"/>
      <c r="EJ36" s="471"/>
      <c r="EK36" s="471"/>
      <c r="EL36" s="471"/>
      <c r="EM36" s="471"/>
      <c r="EW36" s="1599"/>
    </row>
    <row r="37" spans="1:153" s="1589" customFormat="1" ht="15" customHeight="1" x14ac:dyDescent="0.25">
      <c r="A37" s="1542"/>
      <c r="B37" s="1699" t="s">
        <v>1083</v>
      </c>
      <c r="C37" s="1545"/>
      <c r="D37" s="1545"/>
      <c r="E37" s="1546"/>
      <c r="F37" s="1709"/>
      <c r="G37" s="471"/>
      <c r="H37" s="471"/>
      <c r="I37" s="471"/>
      <c r="J37" s="471"/>
      <c r="K37" s="471"/>
      <c r="L37" s="471"/>
      <c r="M37" s="471"/>
      <c r="N37" s="471"/>
      <c r="O37" s="471"/>
      <c r="P37" s="471"/>
      <c r="Q37" s="471"/>
      <c r="R37" s="471"/>
      <c r="S37" s="471"/>
      <c r="T37" s="471"/>
      <c r="U37" s="471"/>
      <c r="V37" s="471"/>
      <c r="W37" s="471"/>
      <c r="X37" s="471"/>
      <c r="Y37" s="1587"/>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c r="BZ37" s="471"/>
      <c r="CA37" s="471"/>
      <c r="CB37" s="471"/>
      <c r="CC37" s="471"/>
      <c r="CD37" s="471"/>
      <c r="CE37" s="471"/>
      <c r="CF37" s="471"/>
      <c r="CG37" s="471"/>
      <c r="CH37" s="471"/>
      <c r="CI37" s="471"/>
      <c r="CJ37" s="471"/>
      <c r="CK37" s="471"/>
      <c r="CL37" s="471"/>
      <c r="CM37" s="471"/>
      <c r="CN37" s="471"/>
      <c r="CO37" s="471"/>
      <c r="CP37" s="471"/>
      <c r="CQ37" s="471"/>
      <c r="CR37" s="471"/>
      <c r="CS37" s="471"/>
      <c r="CT37" s="471"/>
      <c r="CU37" s="471"/>
      <c r="CV37" s="471"/>
      <c r="CW37" s="471"/>
      <c r="CX37" s="471"/>
      <c r="CY37" s="471"/>
      <c r="CZ37" s="471"/>
      <c r="DA37" s="471"/>
      <c r="DB37" s="471"/>
      <c r="DI37" s="471"/>
      <c r="DJ37" s="471"/>
      <c r="DS37" s="471"/>
      <c r="DT37" s="471"/>
      <c r="EA37" s="471"/>
      <c r="EB37" s="471"/>
      <c r="EG37" s="471"/>
      <c r="EH37" s="471"/>
      <c r="EJ37" s="471"/>
      <c r="EK37" s="471"/>
      <c r="EL37" s="471"/>
      <c r="EM37" s="471"/>
      <c r="EW37" s="1599"/>
    </row>
    <row r="38" spans="1:153" s="1589" customFormat="1" ht="15" customHeight="1" x14ac:dyDescent="0.25">
      <c r="A38" s="1542"/>
      <c r="B38" s="1700" t="s">
        <v>1084</v>
      </c>
      <c r="C38" s="1701"/>
      <c r="D38" s="1701"/>
      <c r="E38" s="1702"/>
      <c r="F38" s="1592"/>
      <c r="G38" s="471"/>
      <c r="H38" s="471"/>
      <c r="I38" s="471"/>
      <c r="J38" s="471"/>
      <c r="K38" s="471"/>
      <c r="L38" s="471"/>
      <c r="M38" s="471"/>
      <c r="N38" s="471"/>
      <c r="O38" s="471"/>
      <c r="P38" s="471"/>
      <c r="Q38" s="471"/>
      <c r="R38" s="471"/>
      <c r="S38" s="471"/>
      <c r="T38" s="471"/>
      <c r="U38" s="471"/>
      <c r="V38" s="471"/>
      <c r="W38" s="471"/>
      <c r="X38" s="471"/>
      <c r="Y38" s="1587"/>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c r="CO38" s="471"/>
      <c r="CP38" s="471"/>
      <c r="CQ38" s="471"/>
      <c r="CR38" s="471"/>
      <c r="CS38" s="471"/>
      <c r="CT38" s="471"/>
      <c r="CU38" s="471"/>
      <c r="CV38" s="471"/>
      <c r="CW38" s="471"/>
      <c r="CX38" s="471"/>
      <c r="CY38" s="471"/>
      <c r="CZ38" s="471"/>
      <c r="DA38" s="471"/>
      <c r="DB38" s="471"/>
      <c r="DI38" s="471"/>
      <c r="DJ38" s="471"/>
      <c r="DS38" s="471"/>
      <c r="DT38" s="471"/>
      <c r="EA38" s="471"/>
      <c r="EB38" s="471"/>
      <c r="EG38" s="471"/>
      <c r="EH38" s="471"/>
      <c r="EJ38" s="471"/>
      <c r="EK38" s="471"/>
      <c r="EL38" s="471"/>
      <c r="EM38" s="471"/>
      <c r="EW38" s="1599"/>
    </row>
    <row r="39" spans="1:153" s="1589" customFormat="1" ht="15" customHeight="1" x14ac:dyDescent="0.25">
      <c r="A39" s="1542"/>
      <c r="B39" s="1700" t="s">
        <v>1085</v>
      </c>
      <c r="C39" s="1701"/>
      <c r="D39" s="1701"/>
      <c r="E39" s="1702"/>
      <c r="F39" s="1592"/>
      <c r="G39" s="471"/>
      <c r="H39" s="471"/>
      <c r="I39" s="471"/>
      <c r="J39" s="471"/>
      <c r="K39" s="471"/>
      <c r="L39" s="471"/>
      <c r="M39" s="471"/>
      <c r="N39" s="471"/>
      <c r="O39" s="471"/>
      <c r="P39" s="471"/>
      <c r="Q39" s="471"/>
      <c r="R39" s="471"/>
      <c r="S39" s="471"/>
      <c r="T39" s="471"/>
      <c r="U39" s="471"/>
      <c r="V39" s="471"/>
      <c r="W39" s="471"/>
      <c r="X39" s="471"/>
      <c r="Y39" s="1587"/>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I39" s="471"/>
      <c r="DJ39" s="471"/>
      <c r="DS39" s="471"/>
      <c r="DT39" s="471"/>
      <c r="EA39" s="471"/>
      <c r="EB39" s="471"/>
      <c r="EG39" s="471"/>
      <c r="EH39" s="471"/>
      <c r="EJ39" s="471"/>
      <c r="EK39" s="471"/>
      <c r="EL39" s="471"/>
      <c r="EM39" s="471"/>
      <c r="EW39" s="1599"/>
    </row>
    <row r="40" spans="1:153" s="1589" customFormat="1" ht="15" customHeight="1" x14ac:dyDescent="0.25">
      <c r="A40" s="1542"/>
      <c r="B40" s="1700" t="s">
        <v>1086</v>
      </c>
      <c r="C40" s="1701"/>
      <c r="D40" s="1701"/>
      <c r="E40" s="1702"/>
      <c r="F40" s="1592"/>
      <c r="G40" s="471"/>
      <c r="H40" s="471"/>
      <c r="I40" s="471"/>
      <c r="J40" s="471"/>
      <c r="K40" s="471"/>
      <c r="L40" s="471"/>
      <c r="M40" s="471"/>
      <c r="N40" s="471"/>
      <c r="O40" s="471"/>
      <c r="P40" s="471"/>
      <c r="Q40" s="471"/>
      <c r="R40" s="471"/>
      <c r="S40" s="471"/>
      <c r="T40" s="471"/>
      <c r="U40" s="471"/>
      <c r="V40" s="471"/>
      <c r="W40" s="471"/>
      <c r="X40" s="471"/>
      <c r="Y40" s="1587"/>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c r="BE40" s="471"/>
      <c r="BF40" s="471"/>
      <c r="BG40" s="471"/>
      <c r="BH40" s="471"/>
      <c r="BI40" s="471"/>
      <c r="BJ40" s="471"/>
      <c r="BK40" s="471"/>
      <c r="BL40" s="471"/>
      <c r="BM40" s="471"/>
      <c r="BN40" s="471"/>
      <c r="BO40" s="471"/>
      <c r="BP40" s="471"/>
      <c r="BQ40" s="471"/>
      <c r="BR40" s="471"/>
      <c r="BS40" s="471"/>
      <c r="BT40" s="471"/>
      <c r="BU40" s="471"/>
      <c r="BV40" s="471"/>
      <c r="BW40" s="471"/>
      <c r="BX40" s="471"/>
      <c r="BY40" s="471"/>
      <c r="BZ40" s="471"/>
      <c r="CA40" s="471"/>
      <c r="CB40" s="471"/>
      <c r="CC40" s="471"/>
      <c r="CD40" s="471"/>
      <c r="CE40" s="471"/>
      <c r="CF40" s="471"/>
      <c r="CG40" s="471"/>
      <c r="CH40" s="471"/>
      <c r="CI40" s="471"/>
      <c r="CJ40" s="471"/>
      <c r="CK40" s="471"/>
      <c r="CL40" s="471"/>
      <c r="CM40" s="471"/>
      <c r="CN40" s="471"/>
      <c r="CO40" s="471"/>
      <c r="CP40" s="471"/>
      <c r="CQ40" s="471"/>
      <c r="CR40" s="471"/>
      <c r="CS40" s="471"/>
      <c r="CT40" s="471"/>
      <c r="CU40" s="471"/>
      <c r="CV40" s="471"/>
      <c r="CW40" s="471"/>
      <c r="CX40" s="471"/>
      <c r="CY40" s="471"/>
      <c r="CZ40" s="471"/>
      <c r="DA40" s="471"/>
      <c r="DB40" s="471"/>
      <c r="DI40" s="471"/>
      <c r="DJ40" s="471"/>
      <c r="DS40" s="471"/>
      <c r="DT40" s="471"/>
      <c r="EA40" s="471"/>
      <c r="EB40" s="471"/>
      <c r="EG40" s="471"/>
      <c r="EH40" s="471"/>
      <c r="EJ40" s="471"/>
      <c r="EK40" s="471"/>
      <c r="EL40" s="471"/>
      <c r="EM40" s="471"/>
      <c r="EW40" s="1599"/>
    </row>
    <row r="41" spans="1:153" s="1589" customFormat="1" ht="15" customHeight="1" x14ac:dyDescent="0.25">
      <c r="A41" s="1542"/>
      <c r="B41" s="1699" t="s">
        <v>1087</v>
      </c>
      <c r="C41" s="1545"/>
      <c r="D41" s="1545"/>
      <c r="E41" s="1546"/>
      <c r="F41" s="1709"/>
      <c r="G41" s="471"/>
      <c r="H41" s="471"/>
      <c r="I41" s="471"/>
      <c r="J41" s="471"/>
      <c r="K41" s="471"/>
      <c r="L41" s="471"/>
      <c r="M41" s="471"/>
      <c r="N41" s="471"/>
      <c r="O41" s="471"/>
      <c r="P41" s="471"/>
      <c r="Q41" s="471"/>
      <c r="R41" s="471"/>
      <c r="S41" s="471"/>
      <c r="T41" s="471"/>
      <c r="U41" s="471"/>
      <c r="V41" s="471"/>
      <c r="W41" s="471"/>
      <c r="X41" s="471"/>
      <c r="Y41" s="1587"/>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1"/>
      <c r="BC41" s="471"/>
      <c r="BD41" s="471"/>
      <c r="BE41" s="471"/>
      <c r="BF41" s="471"/>
      <c r="BG41" s="471"/>
      <c r="BH41" s="471"/>
      <c r="BI41" s="471"/>
      <c r="BJ41" s="471"/>
      <c r="BK41" s="471"/>
      <c r="BL41" s="471"/>
      <c r="BM41" s="471"/>
      <c r="BN41" s="471"/>
      <c r="BO41" s="471"/>
      <c r="BP41" s="471"/>
      <c r="BQ41" s="471"/>
      <c r="BR41" s="471"/>
      <c r="BS41" s="471"/>
      <c r="BT41" s="471"/>
      <c r="BU41" s="471"/>
      <c r="BV41" s="471"/>
      <c r="BW41" s="471"/>
      <c r="BX41" s="471"/>
      <c r="BY41" s="471"/>
      <c r="BZ41" s="471"/>
      <c r="CA41" s="471"/>
      <c r="CB41" s="471"/>
      <c r="CC41" s="471"/>
      <c r="CD41" s="471"/>
      <c r="CE41" s="471"/>
      <c r="CF41" s="471"/>
      <c r="CG41" s="471"/>
      <c r="CH41" s="471"/>
      <c r="CI41" s="471"/>
      <c r="CJ41" s="471"/>
      <c r="CK41" s="471"/>
      <c r="CL41" s="471"/>
      <c r="CM41" s="471"/>
      <c r="CN41" s="471"/>
      <c r="CO41" s="471"/>
      <c r="CP41" s="471"/>
      <c r="CQ41" s="471"/>
      <c r="CR41" s="471"/>
      <c r="CS41" s="471"/>
      <c r="CT41" s="471"/>
      <c r="CU41" s="471"/>
      <c r="CV41" s="471"/>
      <c r="CW41" s="471"/>
      <c r="CX41" s="471"/>
      <c r="CY41" s="471"/>
      <c r="CZ41" s="471"/>
      <c r="DA41" s="471"/>
      <c r="DB41" s="471"/>
      <c r="DI41" s="471"/>
      <c r="DJ41" s="471"/>
      <c r="DS41" s="471"/>
      <c r="DT41" s="471"/>
      <c r="EA41" s="471"/>
      <c r="EB41" s="471"/>
      <c r="EG41" s="471"/>
      <c r="EH41" s="471"/>
      <c r="EJ41" s="471"/>
      <c r="EK41" s="471"/>
      <c r="EL41" s="471"/>
      <c r="EM41" s="471"/>
      <c r="EW41" s="1599"/>
    </row>
    <row r="42" spans="1:153" s="1589" customFormat="1" ht="15" customHeight="1" x14ac:dyDescent="0.25">
      <c r="A42" s="1542"/>
      <c r="B42" s="1700" t="s">
        <v>1084</v>
      </c>
      <c r="C42" s="1701"/>
      <c r="D42" s="1701"/>
      <c r="E42" s="1702"/>
      <c r="F42" s="1592"/>
      <c r="G42" s="471"/>
      <c r="H42" s="471"/>
      <c r="I42" s="471"/>
      <c r="J42" s="471"/>
      <c r="K42" s="471"/>
      <c r="L42" s="471"/>
      <c r="M42" s="471"/>
      <c r="N42" s="471"/>
      <c r="O42" s="471"/>
      <c r="P42" s="471"/>
      <c r="Q42" s="471"/>
      <c r="R42" s="471"/>
      <c r="S42" s="471"/>
      <c r="T42" s="471"/>
      <c r="U42" s="471"/>
      <c r="V42" s="471"/>
      <c r="W42" s="471"/>
      <c r="X42" s="471"/>
      <c r="Y42" s="1587"/>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1"/>
      <c r="BC42" s="471"/>
      <c r="BD42" s="471"/>
      <c r="BE42" s="471"/>
      <c r="BF42" s="471"/>
      <c r="BG42" s="471"/>
      <c r="BH42" s="471"/>
      <c r="BI42" s="471"/>
      <c r="BJ42" s="471"/>
      <c r="BK42" s="471"/>
      <c r="BL42" s="471"/>
      <c r="BM42" s="471"/>
      <c r="BN42" s="471"/>
      <c r="BO42" s="471"/>
      <c r="BP42" s="471"/>
      <c r="BQ42" s="471"/>
      <c r="BR42" s="471"/>
      <c r="BS42" s="471"/>
      <c r="BT42" s="471"/>
      <c r="BU42" s="471"/>
      <c r="BV42" s="471"/>
      <c r="BW42" s="471"/>
      <c r="BX42" s="471"/>
      <c r="BY42" s="471"/>
      <c r="BZ42" s="471"/>
      <c r="CA42" s="471"/>
      <c r="CB42" s="471"/>
      <c r="CC42" s="471"/>
      <c r="CD42" s="471"/>
      <c r="CE42" s="471"/>
      <c r="CF42" s="471"/>
      <c r="CG42" s="471"/>
      <c r="CH42" s="471"/>
      <c r="CI42" s="471"/>
      <c r="CJ42" s="471"/>
      <c r="CK42" s="471"/>
      <c r="CL42" s="471"/>
      <c r="CM42" s="471"/>
      <c r="CN42" s="471"/>
      <c r="CO42" s="471"/>
      <c r="CP42" s="471"/>
      <c r="CQ42" s="471"/>
      <c r="CR42" s="471"/>
      <c r="CS42" s="471"/>
      <c r="CT42" s="471"/>
      <c r="CU42" s="471"/>
      <c r="CV42" s="471"/>
      <c r="CW42" s="471"/>
      <c r="CX42" s="471"/>
      <c r="CY42" s="471"/>
      <c r="CZ42" s="471"/>
      <c r="DA42" s="471"/>
      <c r="DB42" s="471"/>
      <c r="DI42" s="471"/>
      <c r="DJ42" s="471"/>
      <c r="DS42" s="471"/>
      <c r="DT42" s="471"/>
      <c r="EA42" s="471"/>
      <c r="EB42" s="471"/>
      <c r="EG42" s="471"/>
      <c r="EH42" s="471"/>
      <c r="EJ42" s="471"/>
      <c r="EK42" s="471"/>
      <c r="EL42" s="471"/>
      <c r="EM42" s="471"/>
      <c r="EW42" s="1599"/>
    </row>
    <row r="43" spans="1:153" s="1589" customFormat="1" ht="15" customHeight="1" x14ac:dyDescent="0.25">
      <c r="A43" s="1542"/>
      <c r="B43" s="1700" t="s">
        <v>1085</v>
      </c>
      <c r="C43" s="1701"/>
      <c r="D43" s="1701"/>
      <c r="E43" s="1702"/>
      <c r="F43" s="1592"/>
      <c r="G43" s="471"/>
      <c r="H43" s="471"/>
      <c r="I43" s="471"/>
      <c r="J43" s="471"/>
      <c r="K43" s="471"/>
      <c r="L43" s="471"/>
      <c r="M43" s="471"/>
      <c r="N43" s="471"/>
      <c r="O43" s="471"/>
      <c r="P43" s="471"/>
      <c r="Q43" s="471"/>
      <c r="R43" s="471"/>
      <c r="S43" s="471"/>
      <c r="T43" s="471"/>
      <c r="U43" s="471"/>
      <c r="V43" s="471"/>
      <c r="W43" s="471"/>
      <c r="X43" s="471"/>
      <c r="Y43" s="1587"/>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c r="BF43" s="471"/>
      <c r="BG43" s="471"/>
      <c r="BH43" s="471"/>
      <c r="BI43" s="471"/>
      <c r="BJ43" s="471"/>
      <c r="BK43" s="471"/>
      <c r="BL43" s="471"/>
      <c r="BM43" s="471"/>
      <c r="BN43" s="471"/>
      <c r="BO43" s="471"/>
      <c r="BP43" s="471"/>
      <c r="BQ43" s="471"/>
      <c r="BR43" s="471"/>
      <c r="BS43" s="471"/>
      <c r="BT43" s="471"/>
      <c r="BU43" s="471"/>
      <c r="BV43" s="471"/>
      <c r="BW43" s="471"/>
      <c r="BX43" s="471"/>
      <c r="BY43" s="471"/>
      <c r="BZ43" s="471"/>
      <c r="CA43" s="471"/>
      <c r="CB43" s="471"/>
      <c r="CC43" s="471"/>
      <c r="CD43" s="471"/>
      <c r="CE43" s="471"/>
      <c r="CF43" s="471"/>
      <c r="CG43" s="471"/>
      <c r="CH43" s="471"/>
      <c r="CI43" s="471"/>
      <c r="CJ43" s="471"/>
      <c r="CK43" s="471"/>
      <c r="CL43" s="471"/>
      <c r="CM43" s="471"/>
      <c r="CN43" s="471"/>
      <c r="CO43" s="471"/>
      <c r="CP43" s="471"/>
      <c r="CQ43" s="471"/>
      <c r="CR43" s="471"/>
      <c r="CS43" s="471"/>
      <c r="CT43" s="471"/>
      <c r="CU43" s="471"/>
      <c r="CV43" s="471"/>
      <c r="CW43" s="471"/>
      <c r="CX43" s="471"/>
      <c r="CY43" s="471"/>
      <c r="CZ43" s="471"/>
      <c r="DA43" s="471"/>
      <c r="DB43" s="471"/>
      <c r="DI43" s="471"/>
      <c r="DJ43" s="471"/>
      <c r="DS43" s="471"/>
      <c r="DT43" s="471"/>
      <c r="EA43" s="471"/>
      <c r="EB43" s="471"/>
      <c r="EG43" s="471"/>
      <c r="EH43" s="471"/>
      <c r="EJ43" s="471"/>
      <c r="EK43" s="471"/>
      <c r="EL43" s="471"/>
      <c r="EM43" s="471"/>
      <c r="EW43" s="1599"/>
    </row>
    <row r="44" spans="1:153" s="1589" customFormat="1" ht="15" customHeight="1" x14ac:dyDescent="0.25">
      <c r="A44" s="1542"/>
      <c r="B44" s="1700" t="s">
        <v>1086</v>
      </c>
      <c r="C44" s="1701"/>
      <c r="D44" s="1701"/>
      <c r="E44" s="1702"/>
      <c r="F44" s="1592"/>
      <c r="G44" s="471"/>
      <c r="H44" s="471"/>
      <c r="I44" s="471"/>
      <c r="J44" s="471"/>
      <c r="K44" s="471"/>
      <c r="L44" s="471"/>
      <c r="M44" s="471"/>
      <c r="N44" s="471"/>
      <c r="O44" s="471"/>
      <c r="P44" s="471"/>
      <c r="Q44" s="471"/>
      <c r="R44" s="471"/>
      <c r="S44" s="471"/>
      <c r="T44" s="471"/>
      <c r="U44" s="471"/>
      <c r="V44" s="471"/>
      <c r="W44" s="471"/>
      <c r="X44" s="471"/>
      <c r="Y44" s="1587"/>
      <c r="Z44" s="471"/>
      <c r="AA44" s="471"/>
      <c r="AB44" s="471"/>
      <c r="AC44" s="471"/>
      <c r="AD44" s="471"/>
      <c r="AE44" s="471"/>
      <c r="AF44" s="471"/>
      <c r="AG44" s="471"/>
      <c r="AH44" s="471"/>
      <c r="AI44" s="471"/>
      <c r="AJ44" s="471"/>
      <c r="AK44" s="471"/>
      <c r="AL44" s="471"/>
      <c r="AM44" s="471"/>
      <c r="AN44" s="471"/>
      <c r="AO44" s="471"/>
      <c r="AP44" s="471"/>
      <c r="AQ44" s="471"/>
      <c r="AR44" s="471"/>
      <c r="AS44" s="471"/>
      <c r="AT44" s="471"/>
      <c r="AU44" s="471"/>
      <c r="AV44" s="471"/>
      <c r="AW44" s="471"/>
      <c r="AX44" s="471"/>
      <c r="AY44" s="471"/>
      <c r="AZ44" s="471"/>
      <c r="BA44" s="471"/>
      <c r="BB44" s="471"/>
      <c r="BC44" s="471"/>
      <c r="BD44" s="471"/>
      <c r="BE44" s="471"/>
      <c r="BF44" s="471"/>
      <c r="BG44" s="471"/>
      <c r="BH44" s="471"/>
      <c r="BI44" s="471"/>
      <c r="BJ44" s="471"/>
      <c r="BK44" s="471"/>
      <c r="BL44" s="471"/>
      <c r="BM44" s="471"/>
      <c r="BN44" s="471"/>
      <c r="BO44" s="471"/>
      <c r="BP44" s="471"/>
      <c r="BQ44" s="471"/>
      <c r="BR44" s="471"/>
      <c r="BS44" s="471"/>
      <c r="BT44" s="471"/>
      <c r="BU44" s="471"/>
      <c r="BV44" s="471"/>
      <c r="BW44" s="471"/>
      <c r="BX44" s="471"/>
      <c r="BY44" s="471"/>
      <c r="BZ44" s="471"/>
      <c r="CA44" s="471"/>
      <c r="CB44" s="471"/>
      <c r="CC44" s="471"/>
      <c r="CD44" s="471"/>
      <c r="CE44" s="471"/>
      <c r="CF44" s="471"/>
      <c r="CG44" s="471"/>
      <c r="CH44" s="471"/>
      <c r="CI44" s="471"/>
      <c r="CJ44" s="471"/>
      <c r="CK44" s="471"/>
      <c r="CL44" s="471"/>
      <c r="CM44" s="471"/>
      <c r="CN44" s="471"/>
      <c r="CO44" s="471"/>
      <c r="CP44" s="471"/>
      <c r="CQ44" s="471"/>
      <c r="CR44" s="471"/>
      <c r="CS44" s="471"/>
      <c r="CT44" s="471"/>
      <c r="CU44" s="471"/>
      <c r="CV44" s="471"/>
      <c r="CW44" s="471"/>
      <c r="CX44" s="471"/>
      <c r="CY44" s="471"/>
      <c r="CZ44" s="471"/>
      <c r="DA44" s="471"/>
      <c r="DB44" s="471"/>
      <c r="DI44" s="471"/>
      <c r="DJ44" s="471"/>
      <c r="DS44" s="471"/>
      <c r="DT44" s="471"/>
      <c r="EA44" s="471"/>
      <c r="EB44" s="471"/>
      <c r="EG44" s="471"/>
      <c r="EH44" s="471"/>
      <c r="EJ44" s="471"/>
      <c r="EK44" s="471"/>
      <c r="EL44" s="471"/>
      <c r="EM44" s="471"/>
      <c r="EW44" s="1599"/>
    </row>
    <row r="45" spans="1:153" s="1589" customFormat="1" ht="15" customHeight="1" x14ac:dyDescent="0.25">
      <c r="A45" s="1542"/>
      <c r="B45" s="1699" t="s">
        <v>1088</v>
      </c>
      <c r="C45" s="1545"/>
      <c r="D45" s="1545"/>
      <c r="E45" s="1546"/>
      <c r="F45" s="1709"/>
      <c r="G45" s="471"/>
      <c r="H45" s="471"/>
      <c r="I45" s="471"/>
      <c r="J45" s="471"/>
      <c r="K45" s="471"/>
      <c r="L45" s="471"/>
      <c r="M45" s="471"/>
      <c r="N45" s="471"/>
      <c r="O45" s="471"/>
      <c r="P45" s="471"/>
      <c r="Q45" s="471"/>
      <c r="R45" s="471"/>
      <c r="S45" s="471"/>
      <c r="T45" s="471"/>
      <c r="U45" s="471"/>
      <c r="V45" s="471"/>
      <c r="W45" s="471"/>
      <c r="X45" s="471"/>
      <c r="Y45" s="1587"/>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471"/>
      <c r="BC45" s="471"/>
      <c r="BD45" s="471"/>
      <c r="BE45" s="471"/>
      <c r="BF45" s="471"/>
      <c r="BG45" s="471"/>
      <c r="BH45" s="471"/>
      <c r="BI45" s="471"/>
      <c r="BJ45" s="471"/>
      <c r="BK45" s="471"/>
      <c r="BL45" s="471"/>
      <c r="BM45" s="471"/>
      <c r="BN45" s="471"/>
      <c r="BO45" s="471"/>
      <c r="BP45" s="471"/>
      <c r="BQ45" s="471"/>
      <c r="BR45" s="471"/>
      <c r="BS45" s="471"/>
      <c r="BT45" s="471"/>
      <c r="BU45" s="471"/>
      <c r="BV45" s="471"/>
      <c r="BW45" s="471"/>
      <c r="BX45" s="471"/>
      <c r="BY45" s="471"/>
      <c r="BZ45" s="471"/>
      <c r="CA45" s="471"/>
      <c r="CB45" s="471"/>
      <c r="CC45" s="471"/>
      <c r="CD45" s="471"/>
      <c r="CE45" s="471"/>
      <c r="CF45" s="471"/>
      <c r="CG45" s="471"/>
      <c r="CH45" s="471"/>
      <c r="CI45" s="471"/>
      <c r="CJ45" s="471"/>
      <c r="CK45" s="471"/>
      <c r="CL45" s="471"/>
      <c r="CM45" s="471"/>
      <c r="CN45" s="471"/>
      <c r="CO45" s="471"/>
      <c r="CP45" s="471"/>
      <c r="CQ45" s="471"/>
      <c r="CR45" s="471"/>
      <c r="CS45" s="471"/>
      <c r="CT45" s="471"/>
      <c r="CU45" s="471"/>
      <c r="CV45" s="471"/>
      <c r="CW45" s="471"/>
      <c r="CX45" s="471"/>
      <c r="CY45" s="471"/>
      <c r="CZ45" s="471"/>
      <c r="DA45" s="471"/>
      <c r="DB45" s="471"/>
      <c r="DI45" s="471"/>
      <c r="DJ45" s="471"/>
      <c r="DS45" s="471"/>
      <c r="DT45" s="471"/>
      <c r="EA45" s="471"/>
      <c r="EB45" s="471"/>
      <c r="EG45" s="471"/>
      <c r="EH45" s="471"/>
      <c r="EJ45" s="471"/>
      <c r="EK45" s="471"/>
      <c r="EL45" s="471"/>
      <c r="EM45" s="471"/>
      <c r="EW45" s="1599"/>
    </row>
    <row r="46" spans="1:153" s="1589" customFormat="1" ht="15" customHeight="1" x14ac:dyDescent="0.25">
      <c r="A46" s="1542"/>
      <c r="B46" s="1700" t="s">
        <v>1084</v>
      </c>
      <c r="C46" s="1701"/>
      <c r="D46" s="1701"/>
      <c r="E46" s="1702"/>
      <c r="F46" s="1592"/>
      <c r="G46" s="471"/>
      <c r="H46" s="471"/>
      <c r="I46" s="471"/>
      <c r="J46" s="471"/>
      <c r="K46" s="471"/>
      <c r="L46" s="471"/>
      <c r="M46" s="471"/>
      <c r="N46" s="471"/>
      <c r="O46" s="471"/>
      <c r="P46" s="471"/>
      <c r="Q46" s="471"/>
      <c r="R46" s="471"/>
      <c r="S46" s="471"/>
      <c r="T46" s="471"/>
      <c r="U46" s="471"/>
      <c r="V46" s="471"/>
      <c r="W46" s="471"/>
      <c r="X46" s="471"/>
      <c r="Y46" s="1587"/>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1"/>
      <c r="BL46" s="471"/>
      <c r="BM46" s="471"/>
      <c r="BN46" s="471"/>
      <c r="BO46" s="471"/>
      <c r="BP46" s="471"/>
      <c r="BQ46" s="471"/>
      <c r="BR46" s="471"/>
      <c r="BS46" s="471"/>
      <c r="BT46" s="471"/>
      <c r="BU46" s="471"/>
      <c r="BV46" s="471"/>
      <c r="BW46" s="471"/>
      <c r="BX46" s="471"/>
      <c r="BY46" s="471"/>
      <c r="BZ46" s="471"/>
      <c r="CA46" s="471"/>
      <c r="CB46" s="471"/>
      <c r="CC46" s="471"/>
      <c r="CD46" s="471"/>
      <c r="CE46" s="471"/>
      <c r="CF46" s="471"/>
      <c r="CG46" s="471"/>
      <c r="CH46" s="471"/>
      <c r="CI46" s="471"/>
      <c r="CJ46" s="471"/>
      <c r="CK46" s="471"/>
      <c r="CL46" s="471"/>
      <c r="CM46" s="471"/>
      <c r="CN46" s="471"/>
      <c r="CO46" s="471"/>
      <c r="CP46" s="471"/>
      <c r="CQ46" s="471"/>
      <c r="CR46" s="471"/>
      <c r="CS46" s="471"/>
      <c r="CT46" s="471"/>
      <c r="CU46" s="471"/>
      <c r="CV46" s="471"/>
      <c r="CW46" s="471"/>
      <c r="CX46" s="471"/>
      <c r="CY46" s="471"/>
      <c r="CZ46" s="471"/>
      <c r="DA46" s="471"/>
      <c r="DB46" s="471"/>
      <c r="DI46" s="471"/>
      <c r="DJ46" s="471"/>
      <c r="DS46" s="471"/>
      <c r="DT46" s="471"/>
      <c r="EA46" s="471"/>
      <c r="EB46" s="471"/>
      <c r="EG46" s="471"/>
      <c r="EH46" s="471"/>
      <c r="EJ46" s="471"/>
      <c r="EK46" s="471"/>
      <c r="EL46" s="471"/>
      <c r="EM46" s="471"/>
      <c r="EW46" s="1599"/>
    </row>
    <row r="47" spans="1:153" s="1589" customFormat="1" ht="15" customHeight="1" x14ac:dyDescent="0.25">
      <c r="A47" s="1542"/>
      <c r="B47" s="1700" t="s">
        <v>1085</v>
      </c>
      <c r="C47" s="1701"/>
      <c r="D47" s="1701"/>
      <c r="E47" s="1702"/>
      <c r="F47" s="1592"/>
      <c r="G47" s="471"/>
      <c r="H47" s="471"/>
      <c r="I47" s="471"/>
      <c r="J47" s="471"/>
      <c r="K47" s="471"/>
      <c r="L47" s="471"/>
      <c r="M47" s="471"/>
      <c r="N47" s="471"/>
      <c r="O47" s="471"/>
      <c r="P47" s="471"/>
      <c r="Q47" s="471"/>
      <c r="R47" s="471"/>
      <c r="S47" s="471"/>
      <c r="T47" s="471"/>
      <c r="U47" s="471"/>
      <c r="V47" s="471"/>
      <c r="W47" s="471"/>
      <c r="X47" s="471"/>
      <c r="Y47" s="1587"/>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1"/>
      <c r="BW47" s="471"/>
      <c r="BX47" s="471"/>
      <c r="BY47" s="471"/>
      <c r="BZ47" s="471"/>
      <c r="CA47" s="471"/>
      <c r="CB47" s="471"/>
      <c r="CC47" s="471"/>
      <c r="CD47" s="471"/>
      <c r="CE47" s="471"/>
      <c r="CF47" s="471"/>
      <c r="CG47" s="471"/>
      <c r="CH47" s="471"/>
      <c r="CI47" s="471"/>
      <c r="CJ47" s="471"/>
      <c r="CK47" s="471"/>
      <c r="CL47" s="471"/>
      <c r="CM47" s="471"/>
      <c r="CN47" s="471"/>
      <c r="CO47" s="471"/>
      <c r="CP47" s="471"/>
      <c r="CQ47" s="471"/>
      <c r="CR47" s="471"/>
      <c r="CS47" s="471"/>
      <c r="CT47" s="471"/>
      <c r="CU47" s="471"/>
      <c r="CV47" s="471"/>
      <c r="CW47" s="471"/>
      <c r="CX47" s="471"/>
      <c r="CY47" s="471"/>
      <c r="CZ47" s="471"/>
      <c r="DA47" s="471"/>
      <c r="DB47" s="471"/>
      <c r="DI47" s="471"/>
      <c r="DJ47" s="471"/>
      <c r="DS47" s="471"/>
      <c r="DT47" s="471"/>
      <c r="EA47" s="471"/>
      <c r="EB47" s="471"/>
      <c r="EG47" s="471"/>
      <c r="EH47" s="471"/>
      <c r="EJ47" s="471"/>
      <c r="EK47" s="471"/>
      <c r="EL47" s="471"/>
      <c r="EM47" s="471"/>
      <c r="EW47" s="1599"/>
    </row>
    <row r="48" spans="1:153" s="1589" customFormat="1" ht="15" customHeight="1" x14ac:dyDescent="0.25">
      <c r="A48" s="1542"/>
      <c r="B48" s="1703" t="s">
        <v>1086</v>
      </c>
      <c r="C48" s="1704"/>
      <c r="D48" s="1704"/>
      <c r="E48" s="1705"/>
      <c r="F48" s="1593"/>
      <c r="G48" s="471"/>
      <c r="H48" s="471"/>
      <c r="I48" s="471"/>
      <c r="J48" s="471"/>
      <c r="K48" s="471"/>
      <c r="L48" s="471"/>
      <c r="M48" s="471"/>
      <c r="N48" s="471"/>
      <c r="O48" s="471"/>
      <c r="P48" s="471"/>
      <c r="Q48" s="471"/>
      <c r="R48" s="471"/>
      <c r="S48" s="471"/>
      <c r="T48" s="471"/>
      <c r="U48" s="471"/>
      <c r="V48" s="471"/>
      <c r="W48" s="471"/>
      <c r="X48" s="471"/>
      <c r="Y48" s="1587"/>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c r="BT48" s="471"/>
      <c r="BU48" s="471"/>
      <c r="BV48" s="471"/>
      <c r="BW48" s="471"/>
      <c r="BX48" s="471"/>
      <c r="BY48" s="471"/>
      <c r="BZ48" s="471"/>
      <c r="CA48" s="471"/>
      <c r="CB48" s="471"/>
      <c r="CC48" s="471"/>
      <c r="CD48" s="471"/>
      <c r="CE48" s="471"/>
      <c r="CF48" s="471"/>
      <c r="CG48" s="471"/>
      <c r="CH48" s="471"/>
      <c r="CI48" s="471"/>
      <c r="CJ48" s="471"/>
      <c r="CK48" s="471"/>
      <c r="CL48" s="471"/>
      <c r="CM48" s="471"/>
      <c r="CN48" s="471"/>
      <c r="CO48" s="471"/>
      <c r="CP48" s="471"/>
      <c r="CQ48" s="471"/>
      <c r="CR48" s="471"/>
      <c r="CS48" s="471"/>
      <c r="CT48" s="471"/>
      <c r="CU48" s="471"/>
      <c r="CV48" s="471"/>
      <c r="CW48" s="471"/>
      <c r="CX48" s="471"/>
      <c r="CY48" s="471"/>
      <c r="CZ48" s="471"/>
      <c r="DA48" s="471"/>
      <c r="DB48" s="471"/>
      <c r="DI48" s="471"/>
      <c r="DJ48" s="471"/>
      <c r="DS48" s="471"/>
      <c r="DT48" s="471"/>
      <c r="EA48" s="471"/>
      <c r="EB48" s="471"/>
      <c r="EG48" s="471"/>
      <c r="EH48" s="471"/>
      <c r="EJ48" s="471"/>
      <c r="EK48" s="471"/>
      <c r="EL48" s="471"/>
      <c r="EM48" s="471"/>
      <c r="EW48" s="1599"/>
    </row>
    <row r="49" spans="1:269" s="471" customFormat="1" ht="15" customHeight="1" x14ac:dyDescent="0.25">
      <c r="A49" s="1594"/>
      <c r="Y49" s="1587"/>
      <c r="AM49" s="1600"/>
      <c r="AN49" s="1600"/>
      <c r="AO49" s="1600"/>
      <c r="AP49" s="1600"/>
      <c r="AQ49" s="1600"/>
      <c r="AR49" s="1600"/>
      <c r="AS49" s="1600"/>
      <c r="AT49" s="1600"/>
      <c r="AU49" s="1600"/>
      <c r="AV49" s="1600"/>
      <c r="AW49" s="1600"/>
      <c r="AX49" s="1600"/>
      <c r="AY49" s="1600"/>
      <c r="AZ49" s="1600"/>
      <c r="BA49" s="1600"/>
      <c r="BB49" s="1600"/>
      <c r="BC49" s="1600"/>
      <c r="BD49" s="1600"/>
      <c r="BE49" s="1600"/>
      <c r="BF49" s="1600"/>
      <c r="BG49" s="1600"/>
      <c r="BH49" s="1600"/>
      <c r="BI49" s="1600"/>
      <c r="BJ49" s="1600"/>
      <c r="BK49" s="1600"/>
      <c r="BL49" s="1600"/>
      <c r="BM49" s="1600"/>
      <c r="BN49" s="1600"/>
      <c r="BO49" s="1600"/>
      <c r="BP49" s="1600"/>
      <c r="BQ49" s="1600"/>
      <c r="BR49" s="1600"/>
      <c r="BS49" s="1600"/>
      <c r="BT49" s="1600"/>
      <c r="BU49" s="1600"/>
      <c r="BV49" s="1600"/>
      <c r="BW49" s="1600"/>
      <c r="BX49" s="1600"/>
      <c r="BY49" s="1600"/>
      <c r="BZ49" s="1600"/>
      <c r="CA49" s="1600"/>
      <c r="CB49" s="1600"/>
      <c r="CC49" s="1600"/>
      <c r="CD49" s="1600"/>
      <c r="CE49" s="1600"/>
      <c r="CF49" s="1600"/>
      <c r="CG49" s="1600"/>
      <c r="CH49" s="1600"/>
      <c r="CI49" s="1600"/>
      <c r="CJ49" s="1600"/>
      <c r="CK49" s="1600"/>
      <c r="CL49" s="1600"/>
      <c r="CM49" s="1600"/>
      <c r="CN49" s="1600"/>
      <c r="CO49" s="1600"/>
      <c r="CP49" s="1600"/>
      <c r="CQ49" s="1600"/>
      <c r="CR49" s="1600"/>
      <c r="CS49" s="1600"/>
      <c r="CT49" s="1600"/>
      <c r="CU49" s="1600"/>
      <c r="CV49" s="1600"/>
      <c r="CW49" s="1600"/>
      <c r="CX49" s="1600"/>
      <c r="CY49" s="1600"/>
      <c r="CZ49" s="1600"/>
      <c r="DA49" s="1600"/>
      <c r="DB49" s="1600"/>
      <c r="DC49" s="1600"/>
      <c r="DD49" s="1600"/>
      <c r="DE49" s="1600"/>
      <c r="DF49" s="1600"/>
      <c r="DG49" s="1600"/>
      <c r="DH49" s="1600"/>
      <c r="DI49" s="1600"/>
      <c r="DJ49" s="1600"/>
      <c r="DK49" s="1600"/>
      <c r="DL49" s="1600"/>
      <c r="DM49" s="1600"/>
      <c r="DN49" s="1600"/>
      <c r="DO49" s="1600"/>
      <c r="DP49" s="1600"/>
      <c r="DQ49" s="1600"/>
      <c r="DR49" s="1600"/>
      <c r="DS49" s="1600"/>
      <c r="DT49" s="1600"/>
      <c r="DU49" s="1600"/>
      <c r="DV49" s="1600"/>
      <c r="DW49" s="1600"/>
      <c r="DX49" s="1600"/>
      <c r="DY49" s="1600"/>
      <c r="DZ49" s="1600"/>
      <c r="EA49" s="1600"/>
      <c r="EB49" s="1600"/>
      <c r="EC49" s="1600"/>
      <c r="ED49" s="1600"/>
      <c r="EE49" s="1600"/>
      <c r="EF49" s="1600"/>
      <c r="EG49" s="1600"/>
      <c r="EH49" s="1600"/>
      <c r="EI49" s="1600"/>
      <c r="EJ49" s="1600"/>
      <c r="EK49" s="1600"/>
      <c r="EL49" s="1600"/>
      <c r="EM49" s="1600"/>
      <c r="EN49" s="1600"/>
      <c r="EO49" s="1600"/>
      <c r="EP49" s="1600"/>
      <c r="EQ49" s="1600"/>
      <c r="ER49" s="1600"/>
      <c r="ES49" s="1600"/>
      <c r="ET49" s="1600"/>
      <c r="EU49" s="1600"/>
      <c r="EV49" s="1600"/>
      <c r="EW49" s="1601"/>
    </row>
    <row r="50" spans="1:269" s="471" customFormat="1" ht="45" customHeight="1" x14ac:dyDescent="0.25">
      <c r="A50" s="1540" t="s">
        <v>1091</v>
      </c>
      <c r="B50" s="1595"/>
      <c r="C50" s="1596"/>
      <c r="D50" s="1596"/>
      <c r="E50" s="1596"/>
      <c r="F50" s="1596"/>
      <c r="G50" s="1596"/>
      <c r="H50" s="1596"/>
      <c r="I50" s="1597"/>
      <c r="J50" s="1597"/>
      <c r="K50" s="1597"/>
      <c r="L50" s="1597"/>
      <c r="M50" s="1597"/>
      <c r="N50" s="1597"/>
      <c r="O50" s="1597"/>
      <c r="P50" s="1597"/>
      <c r="Q50" s="1597"/>
      <c r="R50" s="1597"/>
      <c r="S50" s="1597"/>
      <c r="T50" s="1597"/>
      <c r="U50" s="1597"/>
      <c r="V50" s="1597"/>
      <c r="W50" s="1597"/>
      <c r="X50" s="1597"/>
      <c r="Y50" s="1598"/>
      <c r="Z50" s="1597"/>
      <c r="AA50" s="1597"/>
      <c r="AB50" s="1597"/>
      <c r="AC50" s="1597"/>
      <c r="AD50" s="1597"/>
      <c r="AE50" s="1597"/>
      <c r="AF50" s="1597"/>
      <c r="AG50" s="1597"/>
      <c r="AH50" s="1597"/>
      <c r="AI50" s="1597"/>
      <c r="AJ50" s="1597"/>
      <c r="AK50" s="1597"/>
      <c r="AL50" s="1597"/>
      <c r="AM50" s="1597"/>
      <c r="AN50" s="1597"/>
      <c r="AO50" s="1597"/>
      <c r="AP50" s="1597"/>
      <c r="AQ50" s="1597"/>
      <c r="AR50" s="1597"/>
      <c r="AS50" s="1597"/>
      <c r="AT50" s="1597"/>
      <c r="AU50" s="1597"/>
      <c r="AV50" s="1597"/>
      <c r="AW50" s="1597"/>
      <c r="AX50" s="1597"/>
      <c r="AY50" s="1597"/>
      <c r="AZ50" s="1597"/>
      <c r="BA50" s="1597"/>
      <c r="BB50" s="1597"/>
      <c r="BC50" s="1597"/>
      <c r="BD50" s="1597"/>
      <c r="BE50" s="1597"/>
      <c r="BF50" s="1597"/>
      <c r="BG50" s="1597"/>
      <c r="BH50" s="1597"/>
      <c r="BI50" s="1597"/>
      <c r="BJ50" s="1597"/>
      <c r="BK50" s="1597"/>
      <c r="BL50" s="1597"/>
      <c r="BM50" s="1597"/>
      <c r="BN50" s="1597"/>
      <c r="BO50" s="1597"/>
      <c r="BP50" s="1597"/>
      <c r="BQ50" s="1597"/>
      <c r="BR50" s="1597"/>
      <c r="BS50" s="1597"/>
      <c r="BT50" s="1597"/>
      <c r="BU50" s="1597"/>
      <c r="BV50" s="1597"/>
      <c r="BW50" s="1597"/>
      <c r="BX50" s="1597"/>
      <c r="BY50" s="1597"/>
      <c r="BZ50" s="1597"/>
      <c r="CA50" s="1597"/>
      <c r="CB50" s="1597"/>
      <c r="CC50" s="1597"/>
      <c r="CD50" s="1597"/>
      <c r="CE50" s="1597"/>
      <c r="CF50" s="1597"/>
      <c r="CG50" s="1597"/>
      <c r="CH50" s="1597"/>
      <c r="CI50" s="1597"/>
      <c r="CJ50" s="1597"/>
      <c r="CK50" s="1597"/>
      <c r="CL50" s="1597"/>
      <c r="CM50" s="1597"/>
      <c r="CN50" s="1597"/>
      <c r="CO50" s="1597"/>
      <c r="CP50" s="1597"/>
      <c r="CQ50" s="1597"/>
      <c r="CR50" s="1597"/>
      <c r="CS50" s="1597"/>
      <c r="CT50" s="1597"/>
      <c r="CU50" s="1597"/>
      <c r="CV50" s="1597"/>
      <c r="CW50" s="1597"/>
      <c r="CX50" s="1597"/>
      <c r="CY50" s="1597"/>
      <c r="CZ50" s="1597"/>
      <c r="DA50" s="1597"/>
      <c r="DB50" s="1597"/>
      <c r="DC50" s="1597"/>
      <c r="DD50" s="1597"/>
      <c r="DE50" s="1597"/>
      <c r="DF50" s="1597"/>
      <c r="DG50" s="1597"/>
      <c r="DH50" s="1597"/>
      <c r="DI50" s="1597"/>
      <c r="DJ50" s="1597"/>
      <c r="DK50" s="1597"/>
      <c r="DL50" s="1597"/>
      <c r="DM50" s="1597"/>
      <c r="DN50" s="1597"/>
      <c r="DO50" s="1597"/>
      <c r="DP50" s="1597"/>
      <c r="DQ50" s="1597"/>
      <c r="DR50" s="1597"/>
      <c r="DS50" s="1597"/>
      <c r="DT50" s="1597"/>
      <c r="DU50" s="1597"/>
      <c r="DV50" s="1597"/>
      <c r="DW50" s="1597"/>
      <c r="DX50" s="1597"/>
      <c r="DY50" s="1597"/>
      <c r="DZ50" s="1597"/>
      <c r="EA50" s="1597"/>
      <c r="EB50" s="1597"/>
      <c r="EC50" s="1597"/>
      <c r="ED50" s="1597"/>
      <c r="EE50" s="1597"/>
      <c r="EF50" s="1597"/>
      <c r="EG50" s="1597"/>
      <c r="EH50" s="1597"/>
      <c r="EI50" s="1597"/>
      <c r="EJ50" s="1597"/>
      <c r="EK50" s="1597"/>
      <c r="EL50" s="1597"/>
      <c r="EM50" s="1597"/>
      <c r="EN50" s="1597"/>
      <c r="EO50" s="1597"/>
      <c r="EP50" s="1597"/>
      <c r="EQ50" s="1597"/>
      <c r="ER50" s="1597"/>
      <c r="ES50" s="1597"/>
      <c r="ET50" s="1597"/>
      <c r="EU50" s="1597"/>
      <c r="EV50" s="1597"/>
      <c r="EW50" s="1598"/>
    </row>
    <row r="51" spans="1:269" s="1602" customFormat="1" ht="15" customHeight="1" x14ac:dyDescent="0.25">
      <c r="A51" s="1594"/>
      <c r="B51" s="2354"/>
      <c r="C51" s="2362"/>
      <c r="D51" s="2362"/>
      <c r="E51" s="2362"/>
      <c r="F51" s="1543" t="s">
        <v>991</v>
      </c>
      <c r="G51" s="471"/>
      <c r="H51" s="471"/>
      <c r="I51" s="471"/>
      <c r="J51" s="471"/>
      <c r="K51" s="471"/>
      <c r="L51" s="471"/>
      <c r="M51" s="471"/>
      <c r="N51" s="471"/>
      <c r="O51" s="471"/>
      <c r="P51" s="471"/>
      <c r="Q51" s="471"/>
      <c r="R51" s="471"/>
      <c r="S51" s="471"/>
      <c r="T51" s="471"/>
      <c r="U51" s="471"/>
      <c r="V51" s="471"/>
      <c r="W51" s="471"/>
      <c r="X51" s="471"/>
      <c r="Y51" s="1587"/>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471"/>
      <c r="CA51" s="471"/>
      <c r="CB51" s="471"/>
      <c r="CC51" s="471"/>
      <c r="CD51" s="471"/>
      <c r="CE51" s="471"/>
      <c r="CF51" s="471"/>
      <c r="CG51" s="471"/>
      <c r="CH51" s="471"/>
      <c r="CI51" s="471"/>
      <c r="CJ51" s="471"/>
      <c r="CK51" s="471"/>
      <c r="CL51" s="471"/>
      <c r="CM51" s="471"/>
      <c r="CN51" s="471"/>
      <c r="CO51" s="471"/>
      <c r="CP51" s="471"/>
      <c r="CQ51" s="471"/>
      <c r="CR51" s="471"/>
      <c r="CS51" s="471"/>
      <c r="CT51" s="471"/>
      <c r="CU51" s="471"/>
      <c r="CV51" s="471"/>
      <c r="CW51" s="471"/>
      <c r="CX51" s="471"/>
      <c r="CY51" s="471"/>
      <c r="CZ51" s="471"/>
      <c r="DA51" s="471"/>
      <c r="DB51" s="471"/>
      <c r="DC51" s="471"/>
      <c r="DD51" s="471"/>
      <c r="DE51" s="471"/>
      <c r="DF51" s="471"/>
      <c r="DG51" s="471"/>
      <c r="DH51" s="471"/>
      <c r="DI51" s="471"/>
      <c r="DJ51" s="471"/>
      <c r="DK51" s="471"/>
      <c r="DL51" s="471"/>
      <c r="DM51" s="471"/>
      <c r="DN51" s="471"/>
      <c r="DO51" s="471"/>
      <c r="DP51" s="471"/>
      <c r="DQ51" s="471"/>
      <c r="DR51" s="471"/>
      <c r="DS51" s="471"/>
      <c r="DT51" s="471"/>
      <c r="DU51" s="471"/>
      <c r="DV51" s="471"/>
      <c r="DW51" s="471"/>
      <c r="DX51" s="471"/>
      <c r="DY51" s="471"/>
      <c r="DZ51" s="471"/>
      <c r="EA51" s="471"/>
      <c r="EB51" s="471"/>
      <c r="EC51" s="471"/>
      <c r="ED51" s="471"/>
      <c r="EE51" s="471"/>
      <c r="EF51" s="471"/>
      <c r="EG51" s="471"/>
      <c r="EH51" s="471"/>
      <c r="EI51" s="471"/>
      <c r="EJ51" s="471"/>
      <c r="EK51" s="471"/>
      <c r="EL51" s="471"/>
      <c r="EM51" s="471"/>
      <c r="EN51" s="471"/>
      <c r="EO51" s="471"/>
      <c r="EP51" s="471"/>
      <c r="EQ51" s="471"/>
      <c r="ER51" s="471"/>
      <c r="ES51" s="471"/>
      <c r="ET51" s="471"/>
      <c r="EU51" s="471"/>
      <c r="EV51" s="471"/>
      <c r="EW51" s="471"/>
      <c r="EX51" s="471"/>
      <c r="EY51" s="471"/>
      <c r="EZ51" s="471"/>
      <c r="FA51" s="471"/>
      <c r="FB51" s="471"/>
      <c r="FC51" s="471"/>
      <c r="FD51" s="471"/>
      <c r="FE51" s="471"/>
      <c r="FF51" s="471"/>
      <c r="FG51" s="471"/>
      <c r="FH51" s="471"/>
      <c r="FI51" s="471"/>
      <c r="FJ51" s="471"/>
      <c r="FK51" s="471"/>
      <c r="FL51" s="471"/>
      <c r="FM51" s="471"/>
      <c r="FN51" s="471"/>
      <c r="FO51" s="471"/>
      <c r="FP51" s="471"/>
      <c r="FQ51" s="471"/>
      <c r="FR51" s="471"/>
      <c r="FS51" s="471"/>
      <c r="FT51" s="471"/>
      <c r="FU51" s="471"/>
      <c r="FV51" s="471"/>
      <c r="FW51" s="471"/>
      <c r="FX51" s="471"/>
      <c r="FY51" s="471"/>
      <c r="FZ51" s="471"/>
      <c r="GA51" s="471"/>
      <c r="GB51" s="471"/>
      <c r="GC51" s="471"/>
      <c r="GD51" s="471"/>
      <c r="GE51" s="471"/>
      <c r="GF51" s="471"/>
      <c r="GG51" s="471"/>
      <c r="GH51" s="471"/>
      <c r="GI51" s="471"/>
      <c r="GJ51" s="471"/>
      <c r="GK51" s="471"/>
      <c r="GL51" s="471"/>
      <c r="GM51" s="471"/>
      <c r="GN51" s="471"/>
      <c r="GO51" s="471"/>
      <c r="GP51" s="471"/>
      <c r="GQ51" s="471"/>
      <c r="GR51" s="471"/>
      <c r="GS51" s="471"/>
      <c r="GT51" s="471"/>
      <c r="GU51" s="471"/>
      <c r="GV51" s="471"/>
      <c r="GW51" s="471"/>
      <c r="GX51" s="471"/>
      <c r="GY51" s="471"/>
      <c r="GZ51" s="471"/>
      <c r="HA51" s="471"/>
      <c r="HB51" s="471"/>
      <c r="HC51" s="471"/>
      <c r="HD51" s="471"/>
      <c r="HE51" s="471"/>
      <c r="HF51" s="471"/>
      <c r="HG51" s="471"/>
      <c r="HH51" s="471"/>
      <c r="HI51" s="471"/>
      <c r="HJ51" s="471"/>
      <c r="HK51" s="471"/>
      <c r="HL51" s="471"/>
      <c r="HM51" s="471"/>
      <c r="HN51" s="471"/>
      <c r="HO51" s="471"/>
      <c r="HP51" s="471"/>
      <c r="HQ51" s="471"/>
      <c r="HR51" s="471"/>
      <c r="HS51" s="471"/>
      <c r="HT51" s="471"/>
      <c r="HU51" s="471"/>
      <c r="HV51" s="471"/>
      <c r="HW51" s="471"/>
      <c r="HX51" s="471"/>
      <c r="HY51" s="471"/>
      <c r="HZ51" s="471"/>
      <c r="IA51" s="471"/>
      <c r="IB51" s="471"/>
      <c r="IC51" s="471"/>
      <c r="ID51" s="471"/>
      <c r="IE51" s="471"/>
      <c r="IF51" s="471"/>
      <c r="IG51" s="471"/>
      <c r="IH51" s="471"/>
      <c r="II51" s="471"/>
      <c r="IJ51" s="471"/>
      <c r="IK51" s="471"/>
      <c r="IL51" s="471"/>
      <c r="IM51" s="471"/>
      <c r="IN51" s="471"/>
      <c r="IO51" s="471"/>
      <c r="IP51" s="471"/>
      <c r="IQ51" s="471"/>
      <c r="IR51" s="471"/>
      <c r="IS51" s="471"/>
      <c r="IT51" s="471"/>
      <c r="IU51" s="471"/>
      <c r="IV51" s="471"/>
      <c r="IW51" s="471"/>
      <c r="IX51" s="471"/>
      <c r="IY51" s="471"/>
      <c r="IZ51" s="471"/>
      <c r="JA51" s="471"/>
      <c r="JB51" s="471"/>
      <c r="JC51" s="471"/>
      <c r="JD51" s="471"/>
      <c r="JE51" s="471"/>
      <c r="JF51" s="471"/>
      <c r="JG51" s="471"/>
      <c r="JH51" s="471"/>
      <c r="JI51" s="1587"/>
    </row>
    <row r="52" spans="1:269" s="1602" customFormat="1" ht="15" customHeight="1" x14ac:dyDescent="0.25">
      <c r="A52" s="1594"/>
      <c r="B52" s="1544" t="s">
        <v>1092</v>
      </c>
      <c r="C52" s="1544"/>
      <c r="D52" s="1544"/>
      <c r="E52" s="1544"/>
      <c r="F52" s="1591">
        <f>MAX((F54+F58+F62),(F55+F59+F63),(F56+F60+F64))</f>
        <v>0</v>
      </c>
      <c r="G52" s="471"/>
      <c r="H52" s="471"/>
      <c r="I52" s="471"/>
      <c r="J52" s="471"/>
      <c r="K52" s="471"/>
      <c r="L52" s="471"/>
      <c r="M52" s="471"/>
      <c r="N52" s="471"/>
      <c r="O52" s="471"/>
      <c r="P52" s="471"/>
      <c r="Q52" s="471"/>
      <c r="R52" s="471"/>
      <c r="S52" s="471"/>
      <c r="T52" s="471"/>
      <c r="U52" s="471"/>
      <c r="V52" s="471"/>
      <c r="W52" s="471"/>
      <c r="X52" s="471"/>
      <c r="Y52" s="1587"/>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471"/>
      <c r="CA52" s="471"/>
      <c r="CB52" s="471"/>
      <c r="CC52" s="471"/>
      <c r="CD52" s="471"/>
      <c r="CE52" s="471"/>
      <c r="CF52" s="471"/>
      <c r="CG52" s="471"/>
      <c r="CH52" s="471"/>
      <c r="CI52" s="471"/>
      <c r="CJ52" s="471"/>
      <c r="CK52" s="471"/>
      <c r="CL52" s="471"/>
      <c r="CM52" s="471"/>
      <c r="CN52" s="471"/>
      <c r="CO52" s="471"/>
      <c r="CP52" s="471"/>
      <c r="CQ52" s="471"/>
      <c r="CR52" s="471"/>
      <c r="CS52" s="471"/>
      <c r="CT52" s="471"/>
      <c r="CU52" s="471"/>
      <c r="CV52" s="471"/>
      <c r="CW52" s="471"/>
      <c r="CX52" s="471"/>
      <c r="CY52" s="471"/>
      <c r="CZ52" s="471"/>
      <c r="DA52" s="471"/>
      <c r="DB52" s="471"/>
      <c r="DC52" s="471"/>
      <c r="DD52" s="471"/>
      <c r="DE52" s="471"/>
      <c r="DF52" s="471"/>
      <c r="DG52" s="471"/>
      <c r="DH52" s="471"/>
      <c r="DI52" s="471"/>
      <c r="DJ52" s="471"/>
      <c r="DK52" s="471"/>
      <c r="DL52" s="471"/>
      <c r="DM52" s="471"/>
      <c r="DN52" s="471"/>
      <c r="DO52" s="471"/>
      <c r="DP52" s="471"/>
      <c r="DQ52" s="471"/>
      <c r="DR52" s="471"/>
      <c r="DS52" s="471"/>
      <c r="DT52" s="471"/>
      <c r="DU52" s="471"/>
      <c r="DV52" s="471"/>
      <c r="DW52" s="471"/>
      <c r="DX52" s="471"/>
      <c r="DY52" s="471"/>
      <c r="DZ52" s="471"/>
      <c r="EA52" s="471"/>
      <c r="EB52" s="471"/>
      <c r="EC52" s="471"/>
      <c r="ED52" s="471"/>
      <c r="EE52" s="471"/>
      <c r="EF52" s="471"/>
      <c r="EG52" s="471"/>
      <c r="EH52" s="471"/>
      <c r="EI52" s="471"/>
      <c r="EJ52" s="471"/>
      <c r="EK52" s="471"/>
      <c r="EL52" s="471"/>
      <c r="EM52" s="471"/>
      <c r="EN52" s="471"/>
      <c r="EO52" s="471"/>
      <c r="EP52" s="471"/>
      <c r="EQ52" s="471"/>
      <c r="ER52" s="471"/>
      <c r="ES52" s="471"/>
      <c r="ET52" s="471"/>
      <c r="EU52" s="471"/>
      <c r="EV52" s="471"/>
      <c r="EW52" s="471"/>
      <c r="EX52" s="471"/>
      <c r="EY52" s="471"/>
      <c r="EZ52" s="471"/>
      <c r="FA52" s="471"/>
      <c r="FB52" s="471"/>
      <c r="FC52" s="471"/>
      <c r="FD52" s="471"/>
      <c r="FE52" s="471"/>
      <c r="FF52" s="471"/>
      <c r="FG52" s="471"/>
      <c r="FH52" s="471"/>
      <c r="FI52" s="471"/>
      <c r="FJ52" s="471"/>
      <c r="FK52" s="471"/>
      <c r="FL52" s="471"/>
      <c r="FM52" s="471"/>
      <c r="FN52" s="471"/>
      <c r="FO52" s="471"/>
      <c r="FP52" s="471"/>
      <c r="FQ52" s="471"/>
      <c r="FR52" s="471"/>
      <c r="FS52" s="471"/>
      <c r="FT52" s="471"/>
      <c r="FU52" s="471"/>
      <c r="FV52" s="471"/>
      <c r="FW52" s="471"/>
      <c r="FX52" s="471"/>
      <c r="FY52" s="471"/>
      <c r="FZ52" s="471"/>
      <c r="GA52" s="471"/>
      <c r="GB52" s="471"/>
      <c r="GC52" s="471"/>
      <c r="GD52" s="471"/>
      <c r="GE52" s="471"/>
      <c r="GF52" s="471"/>
      <c r="GG52" s="471"/>
      <c r="GH52" s="471"/>
      <c r="GI52" s="471"/>
      <c r="GJ52" s="471"/>
      <c r="GK52" s="471"/>
      <c r="GL52" s="471"/>
      <c r="GM52" s="471"/>
      <c r="GN52" s="471"/>
      <c r="GO52" s="471"/>
      <c r="GP52" s="471"/>
      <c r="GQ52" s="471"/>
      <c r="GR52" s="471"/>
      <c r="GS52" s="471"/>
      <c r="GT52" s="471"/>
      <c r="GU52" s="471"/>
      <c r="GV52" s="471"/>
      <c r="GW52" s="471"/>
      <c r="GX52" s="471"/>
      <c r="GY52" s="471"/>
      <c r="GZ52" s="471"/>
      <c r="HA52" s="471"/>
      <c r="HB52" s="471"/>
      <c r="HC52" s="471"/>
      <c r="HD52" s="471"/>
      <c r="HE52" s="471"/>
      <c r="HF52" s="471"/>
      <c r="HG52" s="471"/>
      <c r="HH52" s="471"/>
      <c r="HI52" s="471"/>
      <c r="HJ52" s="471"/>
      <c r="HK52" s="471"/>
      <c r="HL52" s="471"/>
      <c r="HM52" s="471"/>
      <c r="HN52" s="471"/>
      <c r="HO52" s="471"/>
      <c r="HP52" s="471"/>
      <c r="HQ52" s="471"/>
      <c r="HR52" s="471"/>
      <c r="HS52" s="471"/>
      <c r="HT52" s="471"/>
      <c r="HU52" s="471"/>
      <c r="HV52" s="471"/>
      <c r="HW52" s="471"/>
      <c r="HX52" s="471"/>
      <c r="HY52" s="471"/>
      <c r="HZ52" s="471"/>
      <c r="IA52" s="471"/>
      <c r="IB52" s="471"/>
      <c r="IC52" s="471"/>
      <c r="ID52" s="471"/>
      <c r="IE52" s="471"/>
      <c r="IF52" s="471"/>
      <c r="IG52" s="471"/>
      <c r="IH52" s="471"/>
      <c r="II52" s="471"/>
      <c r="IJ52" s="471"/>
      <c r="IK52" s="471"/>
      <c r="IL52" s="471"/>
      <c r="IM52" s="471"/>
      <c r="IN52" s="471"/>
      <c r="IO52" s="471"/>
      <c r="IP52" s="471"/>
      <c r="IQ52" s="471"/>
      <c r="IR52" s="471"/>
      <c r="IS52" s="471"/>
      <c r="IT52" s="471"/>
      <c r="IU52" s="471"/>
      <c r="IV52" s="471"/>
      <c r="IW52" s="471"/>
      <c r="IX52" s="471"/>
      <c r="IY52" s="471"/>
      <c r="IZ52" s="471"/>
      <c r="JA52" s="471"/>
      <c r="JB52" s="471"/>
      <c r="JC52" s="471"/>
      <c r="JD52" s="471"/>
      <c r="JE52" s="471"/>
      <c r="JF52" s="471"/>
      <c r="JG52" s="471"/>
      <c r="JH52" s="471"/>
      <c r="JI52" s="1587"/>
    </row>
    <row r="53" spans="1:269" s="1602" customFormat="1" ht="15" customHeight="1" x14ac:dyDescent="0.25">
      <c r="A53" s="1594"/>
      <c r="B53" s="1699" t="s">
        <v>1083</v>
      </c>
      <c r="C53" s="1545"/>
      <c r="D53" s="1545"/>
      <c r="E53" s="1546"/>
      <c r="F53" s="1709"/>
      <c r="G53" s="471"/>
      <c r="H53" s="471"/>
      <c r="I53" s="471"/>
      <c r="J53" s="471"/>
      <c r="K53" s="471"/>
      <c r="L53" s="471"/>
      <c r="M53" s="471"/>
      <c r="N53" s="471"/>
      <c r="O53" s="471"/>
      <c r="P53" s="471"/>
      <c r="Q53" s="471"/>
      <c r="R53" s="471"/>
      <c r="S53" s="471"/>
      <c r="T53" s="471"/>
      <c r="U53" s="471"/>
      <c r="V53" s="471"/>
      <c r="W53" s="471"/>
      <c r="X53" s="471"/>
      <c r="Y53" s="1587"/>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1"/>
      <c r="BU53" s="471"/>
      <c r="BV53" s="471"/>
      <c r="BW53" s="471"/>
      <c r="BX53" s="471"/>
      <c r="BY53" s="471"/>
      <c r="BZ53" s="471"/>
      <c r="CA53" s="471"/>
      <c r="CB53" s="471"/>
      <c r="CC53" s="471"/>
      <c r="CD53" s="471"/>
      <c r="CE53" s="471"/>
      <c r="CF53" s="471"/>
      <c r="CG53" s="471"/>
      <c r="CH53" s="471"/>
      <c r="CI53" s="471"/>
      <c r="CJ53" s="471"/>
      <c r="CK53" s="471"/>
      <c r="CL53" s="471"/>
      <c r="CM53" s="471"/>
      <c r="CN53" s="471"/>
      <c r="CO53" s="471"/>
      <c r="CP53" s="471"/>
      <c r="CQ53" s="471"/>
      <c r="CR53" s="471"/>
      <c r="CS53" s="471"/>
      <c r="CT53" s="471"/>
      <c r="CU53" s="471"/>
      <c r="CV53" s="471"/>
      <c r="CW53" s="471"/>
      <c r="CX53" s="471"/>
      <c r="CY53" s="471"/>
      <c r="CZ53" s="471"/>
      <c r="DA53" s="471"/>
      <c r="DB53" s="471"/>
      <c r="DC53" s="471"/>
      <c r="DD53" s="471"/>
      <c r="DE53" s="471"/>
      <c r="DF53" s="471"/>
      <c r="DG53" s="471"/>
      <c r="DH53" s="471"/>
      <c r="DI53" s="471"/>
      <c r="DJ53" s="471"/>
      <c r="DK53" s="471"/>
      <c r="DL53" s="471"/>
      <c r="DM53" s="471"/>
      <c r="DN53" s="471"/>
      <c r="DO53" s="471"/>
      <c r="DP53" s="471"/>
      <c r="DQ53" s="471"/>
      <c r="DR53" s="471"/>
      <c r="DS53" s="471"/>
      <c r="DT53" s="471"/>
      <c r="DU53" s="471"/>
      <c r="DV53" s="471"/>
      <c r="DW53" s="471"/>
      <c r="DX53" s="471"/>
      <c r="DY53" s="471"/>
      <c r="DZ53" s="471"/>
      <c r="EA53" s="471"/>
      <c r="EB53" s="471"/>
      <c r="EC53" s="471"/>
      <c r="ED53" s="471"/>
      <c r="EE53" s="471"/>
      <c r="EF53" s="471"/>
      <c r="EG53" s="471"/>
      <c r="EH53" s="471"/>
      <c r="EI53" s="471"/>
      <c r="EJ53" s="471"/>
      <c r="EK53" s="471"/>
      <c r="EL53" s="471"/>
      <c r="EM53" s="471"/>
      <c r="EN53" s="471"/>
      <c r="EO53" s="471"/>
      <c r="EP53" s="471"/>
      <c r="EQ53" s="471"/>
      <c r="ER53" s="471"/>
      <c r="ES53" s="471"/>
      <c r="ET53" s="471"/>
      <c r="EU53" s="471"/>
      <c r="EV53" s="471"/>
      <c r="EW53" s="471"/>
      <c r="EX53" s="471"/>
      <c r="EY53" s="471"/>
      <c r="EZ53" s="471"/>
      <c r="FA53" s="471"/>
      <c r="FB53" s="471"/>
      <c r="FC53" s="471"/>
      <c r="FD53" s="471"/>
      <c r="FE53" s="471"/>
      <c r="FF53" s="471"/>
      <c r="FG53" s="471"/>
      <c r="FH53" s="471"/>
      <c r="FI53" s="471"/>
      <c r="FJ53" s="471"/>
      <c r="FK53" s="471"/>
      <c r="FL53" s="471"/>
      <c r="FM53" s="471"/>
      <c r="FN53" s="471"/>
      <c r="FO53" s="471"/>
      <c r="FP53" s="471"/>
      <c r="FQ53" s="471"/>
      <c r="FR53" s="471"/>
      <c r="FS53" s="471"/>
      <c r="FT53" s="471"/>
      <c r="FU53" s="471"/>
      <c r="FV53" s="471"/>
      <c r="FW53" s="471"/>
      <c r="FX53" s="471"/>
      <c r="FY53" s="471"/>
      <c r="FZ53" s="471"/>
      <c r="GA53" s="471"/>
      <c r="GB53" s="471"/>
      <c r="GC53" s="471"/>
      <c r="GD53" s="471"/>
      <c r="GE53" s="471"/>
      <c r="GF53" s="471"/>
      <c r="GG53" s="471"/>
      <c r="GH53" s="471"/>
      <c r="GI53" s="471"/>
      <c r="GJ53" s="471"/>
      <c r="GK53" s="471"/>
      <c r="GL53" s="471"/>
      <c r="GM53" s="471"/>
      <c r="GN53" s="471"/>
      <c r="GO53" s="471"/>
      <c r="GP53" s="471"/>
      <c r="GQ53" s="471"/>
      <c r="GR53" s="471"/>
      <c r="GS53" s="471"/>
      <c r="GT53" s="471"/>
      <c r="GU53" s="471"/>
      <c r="GV53" s="471"/>
      <c r="GW53" s="471"/>
      <c r="GX53" s="471"/>
      <c r="GY53" s="471"/>
      <c r="GZ53" s="471"/>
      <c r="HA53" s="471"/>
      <c r="HB53" s="471"/>
      <c r="HC53" s="471"/>
      <c r="HD53" s="471"/>
      <c r="HE53" s="471"/>
      <c r="HF53" s="471"/>
      <c r="HG53" s="471"/>
      <c r="HH53" s="471"/>
      <c r="HI53" s="471"/>
      <c r="HJ53" s="471"/>
      <c r="HK53" s="471"/>
      <c r="HL53" s="471"/>
      <c r="HM53" s="471"/>
      <c r="HN53" s="471"/>
      <c r="HO53" s="471"/>
      <c r="HP53" s="471"/>
      <c r="HQ53" s="471"/>
      <c r="HR53" s="471"/>
      <c r="HS53" s="471"/>
      <c r="HT53" s="471"/>
      <c r="HU53" s="471"/>
      <c r="HV53" s="471"/>
      <c r="HW53" s="471"/>
      <c r="HX53" s="471"/>
      <c r="HY53" s="471"/>
      <c r="HZ53" s="471"/>
      <c r="IA53" s="471"/>
      <c r="IB53" s="471"/>
      <c r="IC53" s="471"/>
      <c r="ID53" s="471"/>
      <c r="IE53" s="471"/>
      <c r="IF53" s="471"/>
      <c r="IG53" s="471"/>
      <c r="IH53" s="471"/>
      <c r="II53" s="471"/>
      <c r="IJ53" s="471"/>
      <c r="IK53" s="471"/>
      <c r="IL53" s="471"/>
      <c r="IM53" s="471"/>
      <c r="IN53" s="471"/>
      <c r="IO53" s="471"/>
      <c r="IP53" s="471"/>
      <c r="IQ53" s="471"/>
      <c r="IR53" s="471"/>
      <c r="IS53" s="471"/>
      <c r="IT53" s="471"/>
      <c r="IU53" s="471"/>
      <c r="IV53" s="471"/>
      <c r="IW53" s="471"/>
      <c r="IX53" s="471"/>
      <c r="IY53" s="471"/>
      <c r="IZ53" s="471"/>
      <c r="JA53" s="471"/>
      <c r="JB53" s="471"/>
      <c r="JC53" s="471"/>
      <c r="JD53" s="471"/>
      <c r="JE53" s="471"/>
      <c r="JF53" s="471"/>
      <c r="JG53" s="471"/>
      <c r="JH53" s="471"/>
      <c r="JI53" s="1587"/>
    </row>
    <row r="54" spans="1:269" s="1602" customFormat="1" ht="15" customHeight="1" x14ac:dyDescent="0.25">
      <c r="A54" s="1594"/>
      <c r="B54" s="1700" t="s">
        <v>1084</v>
      </c>
      <c r="C54" s="1701"/>
      <c r="D54" s="1701"/>
      <c r="E54" s="1702"/>
      <c r="F54" s="1592"/>
      <c r="G54" s="471"/>
      <c r="H54" s="471"/>
      <c r="I54" s="471"/>
      <c r="J54" s="471"/>
      <c r="K54" s="471"/>
      <c r="L54" s="471"/>
      <c r="M54" s="471"/>
      <c r="N54" s="471"/>
      <c r="O54" s="471"/>
      <c r="P54" s="471"/>
      <c r="Q54" s="471"/>
      <c r="R54" s="471"/>
      <c r="S54" s="471"/>
      <c r="T54" s="471"/>
      <c r="U54" s="471"/>
      <c r="V54" s="471"/>
      <c r="W54" s="471"/>
      <c r="X54" s="471"/>
      <c r="Y54" s="1587"/>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c r="BE54" s="471"/>
      <c r="BF54" s="471"/>
      <c r="BG54" s="471"/>
      <c r="BH54" s="471"/>
      <c r="BI54" s="471"/>
      <c r="BJ54" s="471"/>
      <c r="BK54" s="471"/>
      <c r="BL54" s="471"/>
      <c r="BM54" s="471"/>
      <c r="BN54" s="471"/>
      <c r="BO54" s="471"/>
      <c r="BP54" s="471"/>
      <c r="BQ54" s="471"/>
      <c r="BR54" s="471"/>
      <c r="BS54" s="471"/>
      <c r="BT54" s="471"/>
      <c r="BU54" s="471"/>
      <c r="BV54" s="471"/>
      <c r="BW54" s="471"/>
      <c r="BX54" s="471"/>
      <c r="BY54" s="471"/>
      <c r="BZ54" s="471"/>
      <c r="CA54" s="471"/>
      <c r="CB54" s="471"/>
      <c r="CC54" s="471"/>
      <c r="CD54" s="471"/>
      <c r="CE54" s="471"/>
      <c r="CF54" s="471"/>
      <c r="CG54" s="471"/>
      <c r="CH54" s="471"/>
      <c r="CI54" s="471"/>
      <c r="CJ54" s="471"/>
      <c r="CK54" s="471"/>
      <c r="CL54" s="471"/>
      <c r="CM54" s="471"/>
      <c r="CN54" s="471"/>
      <c r="CO54" s="471"/>
      <c r="CP54" s="471"/>
      <c r="CQ54" s="471"/>
      <c r="CR54" s="471"/>
      <c r="CS54" s="471"/>
      <c r="CT54" s="471"/>
      <c r="CU54" s="471"/>
      <c r="CV54" s="471"/>
      <c r="CW54" s="471"/>
      <c r="CX54" s="471"/>
      <c r="CY54" s="471"/>
      <c r="CZ54" s="471"/>
      <c r="DA54" s="471"/>
      <c r="DB54" s="471"/>
      <c r="DC54" s="471"/>
      <c r="DD54" s="471"/>
      <c r="DE54" s="471"/>
      <c r="DF54" s="471"/>
      <c r="DG54" s="471"/>
      <c r="DH54" s="471"/>
      <c r="DI54" s="471"/>
      <c r="DJ54" s="471"/>
      <c r="DK54" s="471"/>
      <c r="DL54" s="471"/>
      <c r="DM54" s="471"/>
      <c r="DN54" s="471"/>
      <c r="DO54" s="471"/>
      <c r="DP54" s="471"/>
      <c r="DQ54" s="471"/>
      <c r="DR54" s="471"/>
      <c r="DS54" s="471"/>
      <c r="DT54" s="471"/>
      <c r="DU54" s="471"/>
      <c r="DV54" s="471"/>
      <c r="DW54" s="471"/>
      <c r="DX54" s="471"/>
      <c r="DY54" s="471"/>
      <c r="DZ54" s="471"/>
      <c r="EA54" s="471"/>
      <c r="EB54" s="471"/>
      <c r="EC54" s="471"/>
      <c r="ED54" s="471"/>
      <c r="EE54" s="471"/>
      <c r="EF54" s="471"/>
      <c r="EG54" s="471"/>
      <c r="EH54" s="471"/>
      <c r="EI54" s="471"/>
      <c r="EJ54" s="471"/>
      <c r="EK54" s="471"/>
      <c r="EL54" s="471"/>
      <c r="EM54" s="471"/>
      <c r="EN54" s="471"/>
      <c r="EO54" s="471"/>
      <c r="EP54" s="471"/>
      <c r="EQ54" s="471"/>
      <c r="ER54" s="471"/>
      <c r="ES54" s="471"/>
      <c r="ET54" s="471"/>
      <c r="EU54" s="471"/>
      <c r="EV54" s="471"/>
      <c r="EW54" s="471"/>
      <c r="EX54" s="471"/>
      <c r="EY54" s="471"/>
      <c r="EZ54" s="471"/>
      <c r="FA54" s="471"/>
      <c r="FB54" s="471"/>
      <c r="FC54" s="471"/>
      <c r="FD54" s="471"/>
      <c r="FE54" s="471"/>
      <c r="FF54" s="471"/>
      <c r="FG54" s="471"/>
      <c r="FH54" s="471"/>
      <c r="FI54" s="471"/>
      <c r="FJ54" s="471"/>
      <c r="FK54" s="471"/>
      <c r="FL54" s="471"/>
      <c r="FM54" s="471"/>
      <c r="FN54" s="471"/>
      <c r="FO54" s="471"/>
      <c r="FP54" s="471"/>
      <c r="FQ54" s="471"/>
      <c r="FR54" s="471"/>
      <c r="FS54" s="471"/>
      <c r="FT54" s="471"/>
      <c r="FU54" s="471"/>
      <c r="FV54" s="471"/>
      <c r="FW54" s="471"/>
      <c r="FX54" s="471"/>
      <c r="FY54" s="471"/>
      <c r="FZ54" s="471"/>
      <c r="GA54" s="471"/>
      <c r="GB54" s="471"/>
      <c r="GC54" s="471"/>
      <c r="GD54" s="471"/>
      <c r="GE54" s="471"/>
      <c r="GF54" s="471"/>
      <c r="GG54" s="471"/>
      <c r="GH54" s="471"/>
      <c r="GI54" s="471"/>
      <c r="GJ54" s="471"/>
      <c r="GK54" s="471"/>
      <c r="GL54" s="471"/>
      <c r="GM54" s="471"/>
      <c r="GN54" s="471"/>
      <c r="GO54" s="471"/>
      <c r="GP54" s="471"/>
      <c r="GQ54" s="471"/>
      <c r="GR54" s="471"/>
      <c r="GS54" s="471"/>
      <c r="GT54" s="471"/>
      <c r="GU54" s="471"/>
      <c r="GV54" s="471"/>
      <c r="GW54" s="471"/>
      <c r="GX54" s="471"/>
      <c r="GY54" s="471"/>
      <c r="GZ54" s="471"/>
      <c r="HA54" s="471"/>
      <c r="HB54" s="471"/>
      <c r="HC54" s="471"/>
      <c r="HD54" s="471"/>
      <c r="HE54" s="471"/>
      <c r="HF54" s="471"/>
      <c r="HG54" s="471"/>
      <c r="HH54" s="471"/>
      <c r="HI54" s="471"/>
      <c r="HJ54" s="471"/>
      <c r="HK54" s="471"/>
      <c r="HL54" s="471"/>
      <c r="HM54" s="471"/>
      <c r="HN54" s="471"/>
      <c r="HO54" s="471"/>
      <c r="HP54" s="471"/>
      <c r="HQ54" s="471"/>
      <c r="HR54" s="471"/>
      <c r="HS54" s="471"/>
      <c r="HT54" s="471"/>
      <c r="HU54" s="471"/>
      <c r="HV54" s="471"/>
      <c r="HW54" s="471"/>
      <c r="HX54" s="471"/>
      <c r="HY54" s="471"/>
      <c r="HZ54" s="471"/>
      <c r="IA54" s="471"/>
      <c r="IB54" s="471"/>
      <c r="IC54" s="471"/>
      <c r="ID54" s="471"/>
      <c r="IE54" s="471"/>
      <c r="IF54" s="471"/>
      <c r="IG54" s="471"/>
      <c r="IH54" s="471"/>
      <c r="II54" s="471"/>
      <c r="IJ54" s="471"/>
      <c r="IK54" s="471"/>
      <c r="IL54" s="471"/>
      <c r="IM54" s="471"/>
      <c r="IN54" s="471"/>
      <c r="IO54" s="471"/>
      <c r="IP54" s="471"/>
      <c r="IQ54" s="471"/>
      <c r="IR54" s="471"/>
      <c r="IS54" s="471"/>
      <c r="IT54" s="471"/>
      <c r="IU54" s="471"/>
      <c r="IV54" s="471"/>
      <c r="IW54" s="471"/>
      <c r="IX54" s="471"/>
      <c r="IY54" s="471"/>
      <c r="IZ54" s="471"/>
      <c r="JA54" s="471"/>
      <c r="JB54" s="471"/>
      <c r="JC54" s="471"/>
      <c r="JD54" s="471"/>
      <c r="JE54" s="471"/>
      <c r="JF54" s="471"/>
      <c r="JG54" s="471"/>
      <c r="JH54" s="471"/>
      <c r="JI54" s="1587"/>
    </row>
    <row r="55" spans="1:269" s="1602" customFormat="1" ht="15" customHeight="1" x14ac:dyDescent="0.25">
      <c r="A55" s="1594"/>
      <c r="B55" s="1700" t="s">
        <v>1085</v>
      </c>
      <c r="C55" s="1701"/>
      <c r="D55" s="1701"/>
      <c r="E55" s="1702"/>
      <c r="F55" s="1592"/>
      <c r="G55" s="471"/>
      <c r="H55" s="471"/>
      <c r="I55" s="471"/>
      <c r="J55" s="471"/>
      <c r="K55" s="471"/>
      <c r="L55" s="471"/>
      <c r="M55" s="471"/>
      <c r="N55" s="471"/>
      <c r="O55" s="471"/>
      <c r="P55" s="471"/>
      <c r="Q55" s="471"/>
      <c r="R55" s="471"/>
      <c r="S55" s="471"/>
      <c r="T55" s="471"/>
      <c r="U55" s="471"/>
      <c r="V55" s="471"/>
      <c r="W55" s="471"/>
      <c r="X55" s="471"/>
      <c r="Y55" s="1587"/>
      <c r="Z55" s="471"/>
      <c r="AA55" s="471"/>
      <c r="AB55" s="471"/>
      <c r="AC55" s="471"/>
      <c r="AD55" s="471"/>
      <c r="AE55" s="471"/>
      <c r="AF55" s="471"/>
      <c r="AG55" s="471"/>
      <c r="AH55" s="471"/>
      <c r="AI55" s="471"/>
      <c r="AJ55" s="471"/>
      <c r="AK55" s="471"/>
      <c r="AL55" s="471"/>
      <c r="AM55" s="471"/>
      <c r="AN55" s="471"/>
      <c r="AO55" s="471"/>
      <c r="AP55" s="471"/>
      <c r="AQ55" s="471"/>
      <c r="AR55" s="471"/>
      <c r="AS55" s="471"/>
      <c r="AT55" s="471"/>
      <c r="AU55" s="471"/>
      <c r="AV55" s="471"/>
      <c r="AW55" s="471"/>
      <c r="AX55" s="471"/>
      <c r="AY55" s="471"/>
      <c r="AZ55" s="471"/>
      <c r="BA55" s="471"/>
      <c r="BB55" s="471"/>
      <c r="BC55" s="471"/>
      <c r="BD55" s="471"/>
      <c r="BE55" s="471"/>
      <c r="BF55" s="471"/>
      <c r="BG55" s="471"/>
      <c r="BH55" s="471"/>
      <c r="BI55" s="471"/>
      <c r="BJ55" s="471"/>
      <c r="BK55" s="471"/>
      <c r="BL55" s="471"/>
      <c r="BM55" s="471"/>
      <c r="BN55" s="471"/>
      <c r="BO55" s="471"/>
      <c r="BP55" s="471"/>
      <c r="BQ55" s="471"/>
      <c r="BR55" s="471"/>
      <c r="BS55" s="471"/>
      <c r="BT55" s="471"/>
      <c r="BU55" s="471"/>
      <c r="BV55" s="471"/>
      <c r="BW55" s="471"/>
      <c r="BX55" s="471"/>
      <c r="BY55" s="471"/>
      <c r="BZ55" s="471"/>
      <c r="CA55" s="471"/>
      <c r="CB55" s="471"/>
      <c r="CC55" s="471"/>
      <c r="CD55" s="471"/>
      <c r="CE55" s="471"/>
      <c r="CF55" s="471"/>
      <c r="CG55" s="471"/>
      <c r="CH55" s="471"/>
      <c r="CI55" s="471"/>
      <c r="CJ55" s="471"/>
      <c r="CK55" s="471"/>
      <c r="CL55" s="471"/>
      <c r="CM55" s="471"/>
      <c r="CN55" s="471"/>
      <c r="CO55" s="471"/>
      <c r="CP55" s="471"/>
      <c r="CQ55" s="471"/>
      <c r="CR55" s="471"/>
      <c r="CS55" s="471"/>
      <c r="CT55" s="471"/>
      <c r="CU55" s="471"/>
      <c r="CV55" s="471"/>
      <c r="CW55" s="471"/>
      <c r="CX55" s="471"/>
      <c r="CY55" s="471"/>
      <c r="CZ55" s="471"/>
      <c r="DA55" s="471"/>
      <c r="DB55" s="471"/>
      <c r="DC55" s="471"/>
      <c r="DD55" s="471"/>
      <c r="DE55" s="471"/>
      <c r="DF55" s="471"/>
      <c r="DG55" s="471"/>
      <c r="DH55" s="471"/>
      <c r="DI55" s="471"/>
      <c r="DJ55" s="471"/>
      <c r="DK55" s="471"/>
      <c r="DL55" s="471"/>
      <c r="DM55" s="471"/>
      <c r="DN55" s="471"/>
      <c r="DO55" s="471"/>
      <c r="DP55" s="471"/>
      <c r="DQ55" s="471"/>
      <c r="DR55" s="471"/>
      <c r="DS55" s="471"/>
      <c r="DT55" s="471"/>
      <c r="DU55" s="471"/>
      <c r="DV55" s="471"/>
      <c r="DW55" s="471"/>
      <c r="DX55" s="471"/>
      <c r="DY55" s="471"/>
      <c r="DZ55" s="471"/>
      <c r="EA55" s="471"/>
      <c r="EB55" s="471"/>
      <c r="EC55" s="471"/>
      <c r="ED55" s="471"/>
      <c r="EE55" s="471"/>
      <c r="EF55" s="471"/>
      <c r="EG55" s="471"/>
      <c r="EH55" s="471"/>
      <c r="EI55" s="471"/>
      <c r="EJ55" s="471"/>
      <c r="EK55" s="471"/>
      <c r="EL55" s="471"/>
      <c r="EM55" s="471"/>
      <c r="EN55" s="471"/>
      <c r="EO55" s="471"/>
      <c r="EP55" s="471"/>
      <c r="EQ55" s="471"/>
      <c r="ER55" s="471"/>
      <c r="ES55" s="471"/>
      <c r="ET55" s="471"/>
      <c r="EU55" s="471"/>
      <c r="EV55" s="471"/>
      <c r="EW55" s="471"/>
      <c r="EX55" s="471"/>
      <c r="EY55" s="471"/>
      <c r="EZ55" s="471"/>
      <c r="FA55" s="471"/>
      <c r="FB55" s="471"/>
      <c r="FC55" s="471"/>
      <c r="FD55" s="471"/>
      <c r="FE55" s="471"/>
      <c r="FF55" s="471"/>
      <c r="FG55" s="471"/>
      <c r="FH55" s="471"/>
      <c r="FI55" s="471"/>
      <c r="FJ55" s="471"/>
      <c r="FK55" s="471"/>
      <c r="FL55" s="471"/>
      <c r="FM55" s="471"/>
      <c r="FN55" s="471"/>
      <c r="FO55" s="471"/>
      <c r="FP55" s="471"/>
      <c r="FQ55" s="471"/>
      <c r="FR55" s="471"/>
      <c r="FS55" s="471"/>
      <c r="FT55" s="471"/>
      <c r="FU55" s="471"/>
      <c r="FV55" s="471"/>
      <c r="FW55" s="471"/>
      <c r="FX55" s="471"/>
      <c r="FY55" s="471"/>
      <c r="FZ55" s="471"/>
      <c r="GA55" s="471"/>
      <c r="GB55" s="471"/>
      <c r="GC55" s="471"/>
      <c r="GD55" s="471"/>
      <c r="GE55" s="471"/>
      <c r="GF55" s="471"/>
      <c r="GG55" s="471"/>
      <c r="GH55" s="471"/>
      <c r="GI55" s="471"/>
      <c r="GJ55" s="471"/>
      <c r="GK55" s="471"/>
      <c r="GL55" s="471"/>
      <c r="GM55" s="471"/>
      <c r="GN55" s="471"/>
      <c r="GO55" s="471"/>
      <c r="GP55" s="471"/>
      <c r="GQ55" s="471"/>
      <c r="GR55" s="471"/>
      <c r="GS55" s="471"/>
      <c r="GT55" s="471"/>
      <c r="GU55" s="471"/>
      <c r="GV55" s="471"/>
      <c r="GW55" s="471"/>
      <c r="GX55" s="471"/>
      <c r="GY55" s="471"/>
      <c r="GZ55" s="471"/>
      <c r="HA55" s="471"/>
      <c r="HB55" s="471"/>
      <c r="HC55" s="471"/>
      <c r="HD55" s="471"/>
      <c r="HE55" s="471"/>
      <c r="HF55" s="471"/>
      <c r="HG55" s="471"/>
      <c r="HH55" s="471"/>
      <c r="HI55" s="471"/>
      <c r="HJ55" s="471"/>
      <c r="HK55" s="471"/>
      <c r="HL55" s="471"/>
      <c r="HM55" s="471"/>
      <c r="HN55" s="471"/>
      <c r="HO55" s="471"/>
      <c r="HP55" s="471"/>
      <c r="HQ55" s="471"/>
      <c r="HR55" s="471"/>
      <c r="HS55" s="471"/>
      <c r="HT55" s="471"/>
      <c r="HU55" s="471"/>
      <c r="HV55" s="471"/>
      <c r="HW55" s="471"/>
      <c r="HX55" s="471"/>
      <c r="HY55" s="471"/>
      <c r="HZ55" s="471"/>
      <c r="IA55" s="471"/>
      <c r="IB55" s="471"/>
      <c r="IC55" s="471"/>
      <c r="ID55" s="471"/>
      <c r="IE55" s="471"/>
      <c r="IF55" s="471"/>
      <c r="IG55" s="471"/>
      <c r="IH55" s="471"/>
      <c r="II55" s="471"/>
      <c r="IJ55" s="471"/>
      <c r="IK55" s="471"/>
      <c r="IL55" s="471"/>
      <c r="IM55" s="471"/>
      <c r="IN55" s="471"/>
      <c r="IO55" s="471"/>
      <c r="IP55" s="471"/>
      <c r="IQ55" s="471"/>
      <c r="IR55" s="471"/>
      <c r="IS55" s="471"/>
      <c r="IT55" s="471"/>
      <c r="IU55" s="471"/>
      <c r="IV55" s="471"/>
      <c r="IW55" s="471"/>
      <c r="IX55" s="471"/>
      <c r="IY55" s="471"/>
      <c r="IZ55" s="471"/>
      <c r="JA55" s="471"/>
      <c r="JB55" s="471"/>
      <c r="JC55" s="471"/>
      <c r="JD55" s="471"/>
      <c r="JE55" s="471"/>
      <c r="JF55" s="471"/>
      <c r="JG55" s="471"/>
      <c r="JH55" s="471"/>
      <c r="JI55" s="1587"/>
    </row>
    <row r="56" spans="1:269" s="1602" customFormat="1" ht="15" customHeight="1" x14ac:dyDescent="0.25">
      <c r="A56" s="1594"/>
      <c r="B56" s="1700" t="s">
        <v>1086</v>
      </c>
      <c r="C56" s="1701"/>
      <c r="D56" s="1701"/>
      <c r="E56" s="1702"/>
      <c r="F56" s="1592"/>
      <c r="G56" s="471"/>
      <c r="H56" s="471"/>
      <c r="I56" s="471"/>
      <c r="J56" s="471"/>
      <c r="K56" s="471"/>
      <c r="L56" s="471"/>
      <c r="M56" s="471"/>
      <c r="N56" s="471"/>
      <c r="O56" s="471"/>
      <c r="P56" s="471"/>
      <c r="Q56" s="471"/>
      <c r="R56" s="471"/>
      <c r="S56" s="471"/>
      <c r="T56" s="471"/>
      <c r="U56" s="471"/>
      <c r="V56" s="471"/>
      <c r="W56" s="471"/>
      <c r="X56" s="471"/>
      <c r="Y56" s="1587"/>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471"/>
      <c r="AZ56" s="471"/>
      <c r="BA56" s="471"/>
      <c r="BB56" s="471"/>
      <c r="BC56" s="471"/>
      <c r="BD56" s="471"/>
      <c r="BE56" s="471"/>
      <c r="BF56" s="471"/>
      <c r="BG56" s="471"/>
      <c r="BH56" s="471"/>
      <c r="BI56" s="471"/>
      <c r="BJ56" s="471"/>
      <c r="BK56" s="471"/>
      <c r="BL56" s="471"/>
      <c r="BM56" s="471"/>
      <c r="BN56" s="471"/>
      <c r="BO56" s="471"/>
      <c r="BP56" s="471"/>
      <c r="BQ56" s="471"/>
      <c r="BR56" s="471"/>
      <c r="BS56" s="471"/>
      <c r="BT56" s="471"/>
      <c r="BU56" s="471"/>
      <c r="BV56" s="471"/>
      <c r="BW56" s="471"/>
      <c r="BX56" s="471"/>
      <c r="BY56" s="471"/>
      <c r="BZ56" s="471"/>
      <c r="CA56" s="471"/>
      <c r="CB56" s="471"/>
      <c r="CC56" s="471"/>
      <c r="CD56" s="471"/>
      <c r="CE56" s="471"/>
      <c r="CF56" s="471"/>
      <c r="CG56" s="471"/>
      <c r="CH56" s="471"/>
      <c r="CI56" s="471"/>
      <c r="CJ56" s="471"/>
      <c r="CK56" s="471"/>
      <c r="CL56" s="471"/>
      <c r="CM56" s="471"/>
      <c r="CN56" s="471"/>
      <c r="CO56" s="471"/>
      <c r="CP56" s="471"/>
      <c r="CQ56" s="471"/>
      <c r="CR56" s="471"/>
      <c r="CS56" s="471"/>
      <c r="CT56" s="471"/>
      <c r="CU56" s="471"/>
      <c r="CV56" s="471"/>
      <c r="CW56" s="471"/>
      <c r="CX56" s="471"/>
      <c r="CY56" s="471"/>
      <c r="CZ56" s="471"/>
      <c r="DA56" s="471"/>
      <c r="DB56" s="471"/>
      <c r="DC56" s="471"/>
      <c r="DD56" s="471"/>
      <c r="DE56" s="471"/>
      <c r="DF56" s="471"/>
      <c r="DG56" s="471"/>
      <c r="DH56" s="471"/>
      <c r="DI56" s="471"/>
      <c r="DJ56" s="471"/>
      <c r="DK56" s="471"/>
      <c r="DL56" s="471"/>
      <c r="DM56" s="471"/>
      <c r="DN56" s="471"/>
      <c r="DO56" s="471"/>
      <c r="DP56" s="471"/>
      <c r="DQ56" s="471"/>
      <c r="DR56" s="471"/>
      <c r="DS56" s="471"/>
      <c r="DT56" s="471"/>
      <c r="DU56" s="471"/>
      <c r="DV56" s="471"/>
      <c r="DW56" s="471"/>
      <c r="DX56" s="471"/>
      <c r="DY56" s="471"/>
      <c r="DZ56" s="471"/>
      <c r="EA56" s="471"/>
      <c r="EB56" s="471"/>
      <c r="EC56" s="471"/>
      <c r="ED56" s="471"/>
      <c r="EE56" s="471"/>
      <c r="EF56" s="471"/>
      <c r="EG56" s="471"/>
      <c r="EH56" s="471"/>
      <c r="EI56" s="471"/>
      <c r="EJ56" s="471"/>
      <c r="EK56" s="471"/>
      <c r="EL56" s="471"/>
      <c r="EM56" s="471"/>
      <c r="EN56" s="471"/>
      <c r="EO56" s="471"/>
      <c r="EP56" s="471"/>
      <c r="EQ56" s="471"/>
      <c r="ER56" s="471"/>
      <c r="ES56" s="471"/>
      <c r="ET56" s="471"/>
      <c r="EU56" s="471"/>
      <c r="EV56" s="471"/>
      <c r="EW56" s="471"/>
      <c r="EX56" s="471"/>
      <c r="EY56" s="471"/>
      <c r="EZ56" s="471"/>
      <c r="FA56" s="471"/>
      <c r="FB56" s="471"/>
      <c r="FC56" s="471"/>
      <c r="FD56" s="471"/>
      <c r="FE56" s="471"/>
      <c r="FF56" s="471"/>
      <c r="FG56" s="471"/>
      <c r="FH56" s="471"/>
      <c r="FI56" s="471"/>
      <c r="FJ56" s="471"/>
      <c r="FK56" s="471"/>
      <c r="FL56" s="471"/>
      <c r="FM56" s="471"/>
      <c r="FN56" s="471"/>
      <c r="FO56" s="471"/>
      <c r="FP56" s="471"/>
      <c r="FQ56" s="471"/>
      <c r="FR56" s="471"/>
      <c r="FS56" s="471"/>
      <c r="FT56" s="471"/>
      <c r="FU56" s="471"/>
      <c r="FV56" s="471"/>
      <c r="FW56" s="471"/>
      <c r="FX56" s="471"/>
      <c r="FY56" s="471"/>
      <c r="FZ56" s="471"/>
      <c r="GA56" s="471"/>
      <c r="GB56" s="471"/>
      <c r="GC56" s="471"/>
      <c r="GD56" s="471"/>
      <c r="GE56" s="471"/>
      <c r="GF56" s="471"/>
      <c r="GG56" s="471"/>
      <c r="GH56" s="471"/>
      <c r="GI56" s="471"/>
      <c r="GJ56" s="471"/>
      <c r="GK56" s="471"/>
      <c r="GL56" s="471"/>
      <c r="GM56" s="471"/>
      <c r="GN56" s="471"/>
      <c r="GO56" s="471"/>
      <c r="GP56" s="471"/>
      <c r="GQ56" s="471"/>
      <c r="GR56" s="471"/>
      <c r="GS56" s="471"/>
      <c r="GT56" s="471"/>
      <c r="GU56" s="471"/>
      <c r="GV56" s="471"/>
      <c r="GW56" s="471"/>
      <c r="GX56" s="471"/>
      <c r="GY56" s="471"/>
      <c r="GZ56" s="471"/>
      <c r="HA56" s="471"/>
      <c r="HB56" s="471"/>
      <c r="HC56" s="471"/>
      <c r="HD56" s="471"/>
      <c r="HE56" s="471"/>
      <c r="HF56" s="471"/>
      <c r="HG56" s="471"/>
      <c r="HH56" s="471"/>
      <c r="HI56" s="471"/>
      <c r="HJ56" s="471"/>
      <c r="HK56" s="471"/>
      <c r="HL56" s="471"/>
      <c r="HM56" s="471"/>
      <c r="HN56" s="471"/>
      <c r="HO56" s="471"/>
      <c r="HP56" s="471"/>
      <c r="HQ56" s="471"/>
      <c r="HR56" s="471"/>
      <c r="HS56" s="471"/>
      <c r="HT56" s="471"/>
      <c r="HU56" s="471"/>
      <c r="HV56" s="471"/>
      <c r="HW56" s="471"/>
      <c r="HX56" s="471"/>
      <c r="HY56" s="471"/>
      <c r="HZ56" s="471"/>
      <c r="IA56" s="471"/>
      <c r="IB56" s="471"/>
      <c r="IC56" s="471"/>
      <c r="ID56" s="471"/>
      <c r="IE56" s="471"/>
      <c r="IF56" s="471"/>
      <c r="IG56" s="471"/>
      <c r="IH56" s="471"/>
      <c r="II56" s="471"/>
      <c r="IJ56" s="471"/>
      <c r="IK56" s="471"/>
      <c r="IL56" s="471"/>
      <c r="IM56" s="471"/>
      <c r="IN56" s="471"/>
      <c r="IO56" s="471"/>
      <c r="IP56" s="471"/>
      <c r="IQ56" s="471"/>
      <c r="IR56" s="471"/>
      <c r="IS56" s="471"/>
      <c r="IT56" s="471"/>
      <c r="IU56" s="471"/>
      <c r="IV56" s="471"/>
      <c r="IW56" s="471"/>
      <c r="IX56" s="471"/>
      <c r="IY56" s="471"/>
      <c r="IZ56" s="471"/>
      <c r="JA56" s="471"/>
      <c r="JB56" s="471"/>
      <c r="JC56" s="471"/>
      <c r="JD56" s="471"/>
      <c r="JE56" s="471"/>
      <c r="JF56" s="471"/>
      <c r="JG56" s="471"/>
      <c r="JH56" s="471"/>
      <c r="JI56" s="1587"/>
    </row>
    <row r="57" spans="1:269" s="1602" customFormat="1" ht="15" customHeight="1" x14ac:dyDescent="0.25">
      <c r="A57" s="1594"/>
      <c r="B57" s="1699" t="s">
        <v>1087</v>
      </c>
      <c r="C57" s="1545"/>
      <c r="D57" s="1545"/>
      <c r="E57" s="1546"/>
      <c r="F57" s="1709"/>
      <c r="G57" s="471"/>
      <c r="H57" s="471"/>
      <c r="I57" s="471"/>
      <c r="J57" s="471"/>
      <c r="K57" s="471"/>
      <c r="L57" s="471"/>
      <c r="M57" s="471"/>
      <c r="N57" s="471"/>
      <c r="O57" s="471"/>
      <c r="P57" s="471"/>
      <c r="Q57" s="471"/>
      <c r="R57" s="471"/>
      <c r="S57" s="471"/>
      <c r="T57" s="471"/>
      <c r="U57" s="471"/>
      <c r="V57" s="471"/>
      <c r="W57" s="471"/>
      <c r="X57" s="471"/>
      <c r="Y57" s="1587"/>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c r="BP57" s="471"/>
      <c r="BQ57" s="471"/>
      <c r="BR57" s="471"/>
      <c r="BS57" s="471"/>
      <c r="BT57" s="471"/>
      <c r="BU57" s="471"/>
      <c r="BV57" s="471"/>
      <c r="BW57" s="471"/>
      <c r="BX57" s="471"/>
      <c r="BY57" s="471"/>
      <c r="BZ57" s="471"/>
      <c r="CA57" s="471"/>
      <c r="CB57" s="471"/>
      <c r="CC57" s="471"/>
      <c r="CD57" s="471"/>
      <c r="CE57" s="471"/>
      <c r="CF57" s="471"/>
      <c r="CG57" s="471"/>
      <c r="CH57" s="471"/>
      <c r="CI57" s="471"/>
      <c r="CJ57" s="471"/>
      <c r="CK57" s="471"/>
      <c r="CL57" s="471"/>
      <c r="CM57" s="471"/>
      <c r="CN57" s="471"/>
      <c r="CO57" s="471"/>
      <c r="CP57" s="471"/>
      <c r="CQ57" s="471"/>
      <c r="CR57" s="471"/>
      <c r="CS57" s="471"/>
      <c r="CT57" s="471"/>
      <c r="CU57" s="471"/>
      <c r="CV57" s="471"/>
      <c r="CW57" s="471"/>
      <c r="CX57" s="471"/>
      <c r="CY57" s="471"/>
      <c r="CZ57" s="471"/>
      <c r="DA57" s="471"/>
      <c r="DB57" s="471"/>
      <c r="DC57" s="471"/>
      <c r="DD57" s="471"/>
      <c r="DE57" s="471"/>
      <c r="DF57" s="471"/>
      <c r="DG57" s="471"/>
      <c r="DH57" s="471"/>
      <c r="DI57" s="471"/>
      <c r="DJ57" s="471"/>
      <c r="DK57" s="471"/>
      <c r="DL57" s="471"/>
      <c r="DM57" s="471"/>
      <c r="DN57" s="471"/>
      <c r="DO57" s="471"/>
      <c r="DP57" s="471"/>
      <c r="DQ57" s="471"/>
      <c r="DR57" s="471"/>
      <c r="DS57" s="471"/>
      <c r="DT57" s="471"/>
      <c r="DU57" s="471"/>
      <c r="DV57" s="471"/>
      <c r="DW57" s="471"/>
      <c r="DX57" s="471"/>
      <c r="DY57" s="471"/>
      <c r="DZ57" s="471"/>
      <c r="EA57" s="471"/>
      <c r="EB57" s="471"/>
      <c r="EC57" s="471"/>
      <c r="ED57" s="471"/>
      <c r="EE57" s="471"/>
      <c r="EF57" s="471"/>
      <c r="EG57" s="471"/>
      <c r="EH57" s="471"/>
      <c r="EI57" s="471"/>
      <c r="EJ57" s="471"/>
      <c r="EK57" s="471"/>
      <c r="EL57" s="471"/>
      <c r="EM57" s="471"/>
      <c r="EN57" s="471"/>
      <c r="EO57" s="471"/>
      <c r="EP57" s="471"/>
      <c r="EQ57" s="471"/>
      <c r="ER57" s="471"/>
      <c r="ES57" s="471"/>
      <c r="ET57" s="471"/>
      <c r="EU57" s="471"/>
      <c r="EV57" s="471"/>
      <c r="EW57" s="471"/>
      <c r="EX57" s="471"/>
      <c r="EY57" s="471"/>
      <c r="EZ57" s="471"/>
      <c r="FA57" s="471"/>
      <c r="FB57" s="471"/>
      <c r="FC57" s="471"/>
      <c r="FD57" s="471"/>
      <c r="FE57" s="471"/>
      <c r="FF57" s="471"/>
      <c r="FG57" s="471"/>
      <c r="FH57" s="471"/>
      <c r="FI57" s="471"/>
      <c r="FJ57" s="471"/>
      <c r="FK57" s="471"/>
      <c r="FL57" s="471"/>
      <c r="FM57" s="471"/>
      <c r="FN57" s="471"/>
      <c r="FO57" s="471"/>
      <c r="FP57" s="471"/>
      <c r="FQ57" s="471"/>
      <c r="FR57" s="471"/>
      <c r="FS57" s="471"/>
      <c r="FT57" s="471"/>
      <c r="FU57" s="471"/>
      <c r="FV57" s="471"/>
      <c r="FW57" s="471"/>
      <c r="FX57" s="471"/>
      <c r="FY57" s="471"/>
      <c r="FZ57" s="471"/>
      <c r="GA57" s="471"/>
      <c r="GB57" s="471"/>
      <c r="GC57" s="471"/>
      <c r="GD57" s="471"/>
      <c r="GE57" s="471"/>
      <c r="GF57" s="471"/>
      <c r="GG57" s="471"/>
      <c r="GH57" s="471"/>
      <c r="GI57" s="471"/>
      <c r="GJ57" s="471"/>
      <c r="GK57" s="471"/>
      <c r="GL57" s="471"/>
      <c r="GM57" s="471"/>
      <c r="GN57" s="471"/>
      <c r="GO57" s="471"/>
      <c r="GP57" s="471"/>
      <c r="GQ57" s="471"/>
      <c r="GR57" s="471"/>
      <c r="GS57" s="471"/>
      <c r="GT57" s="471"/>
      <c r="GU57" s="471"/>
      <c r="GV57" s="471"/>
      <c r="GW57" s="471"/>
      <c r="GX57" s="471"/>
      <c r="GY57" s="471"/>
      <c r="GZ57" s="471"/>
      <c r="HA57" s="471"/>
      <c r="HB57" s="471"/>
      <c r="HC57" s="471"/>
      <c r="HD57" s="471"/>
      <c r="HE57" s="471"/>
      <c r="HF57" s="471"/>
      <c r="HG57" s="471"/>
      <c r="HH57" s="471"/>
      <c r="HI57" s="471"/>
      <c r="HJ57" s="471"/>
      <c r="HK57" s="471"/>
      <c r="HL57" s="471"/>
      <c r="HM57" s="471"/>
      <c r="HN57" s="471"/>
      <c r="HO57" s="471"/>
      <c r="HP57" s="471"/>
      <c r="HQ57" s="471"/>
      <c r="HR57" s="471"/>
      <c r="HS57" s="471"/>
      <c r="HT57" s="471"/>
      <c r="HU57" s="471"/>
      <c r="HV57" s="471"/>
      <c r="HW57" s="471"/>
      <c r="HX57" s="471"/>
      <c r="HY57" s="471"/>
      <c r="HZ57" s="471"/>
      <c r="IA57" s="471"/>
      <c r="IB57" s="471"/>
      <c r="IC57" s="471"/>
      <c r="ID57" s="471"/>
      <c r="IE57" s="471"/>
      <c r="IF57" s="471"/>
      <c r="IG57" s="471"/>
      <c r="IH57" s="471"/>
      <c r="II57" s="471"/>
      <c r="IJ57" s="471"/>
      <c r="IK57" s="471"/>
      <c r="IL57" s="471"/>
      <c r="IM57" s="471"/>
      <c r="IN57" s="471"/>
      <c r="IO57" s="471"/>
      <c r="IP57" s="471"/>
      <c r="IQ57" s="471"/>
      <c r="IR57" s="471"/>
      <c r="IS57" s="471"/>
      <c r="IT57" s="471"/>
      <c r="IU57" s="471"/>
      <c r="IV57" s="471"/>
      <c r="IW57" s="471"/>
      <c r="IX57" s="471"/>
      <c r="IY57" s="471"/>
      <c r="IZ57" s="471"/>
      <c r="JA57" s="471"/>
      <c r="JB57" s="471"/>
      <c r="JC57" s="471"/>
      <c r="JD57" s="471"/>
      <c r="JE57" s="471"/>
      <c r="JF57" s="471"/>
      <c r="JG57" s="471"/>
      <c r="JH57" s="471"/>
      <c r="JI57" s="1587"/>
    </row>
    <row r="58" spans="1:269" s="1602" customFormat="1" ht="15" customHeight="1" x14ac:dyDescent="0.25">
      <c r="A58" s="1594"/>
      <c r="B58" s="1700" t="s">
        <v>1084</v>
      </c>
      <c r="C58" s="1701"/>
      <c r="D58" s="1701"/>
      <c r="E58" s="1702"/>
      <c r="F58" s="1592"/>
      <c r="G58" s="471"/>
      <c r="H58" s="471"/>
      <c r="I58" s="471"/>
      <c r="J58" s="471"/>
      <c r="K58" s="471"/>
      <c r="L58" s="471"/>
      <c r="M58" s="471"/>
      <c r="N58" s="471"/>
      <c r="O58" s="471"/>
      <c r="P58" s="471"/>
      <c r="Q58" s="471"/>
      <c r="R58" s="471"/>
      <c r="S58" s="471"/>
      <c r="T58" s="471"/>
      <c r="U58" s="471"/>
      <c r="V58" s="471"/>
      <c r="W58" s="471"/>
      <c r="X58" s="471"/>
      <c r="Y58" s="1587"/>
      <c r="Z58" s="471"/>
      <c r="AA58" s="471"/>
      <c r="AB58" s="471"/>
      <c r="AC58" s="471"/>
      <c r="AD58" s="471"/>
      <c r="AE58" s="471"/>
      <c r="AF58" s="471"/>
      <c r="AG58" s="471"/>
      <c r="AH58" s="471"/>
      <c r="AI58" s="471"/>
      <c r="AJ58" s="471"/>
      <c r="AK58" s="471"/>
      <c r="AL58" s="471"/>
      <c r="AM58" s="471"/>
      <c r="AN58" s="471"/>
      <c r="AO58" s="471"/>
      <c r="AP58" s="471"/>
      <c r="AQ58" s="471"/>
      <c r="AR58" s="471"/>
      <c r="AS58" s="471"/>
      <c r="AT58" s="471"/>
      <c r="AU58" s="471"/>
      <c r="AV58" s="471"/>
      <c r="AW58" s="471"/>
      <c r="AX58" s="471"/>
      <c r="AY58" s="471"/>
      <c r="AZ58" s="471"/>
      <c r="BA58" s="471"/>
      <c r="BB58" s="471"/>
      <c r="BC58" s="471"/>
      <c r="BD58" s="471"/>
      <c r="BE58" s="471"/>
      <c r="BF58" s="471"/>
      <c r="BG58" s="471"/>
      <c r="BH58" s="471"/>
      <c r="BI58" s="471"/>
      <c r="BJ58" s="471"/>
      <c r="BK58" s="471"/>
      <c r="BL58" s="471"/>
      <c r="BM58" s="471"/>
      <c r="BN58" s="471"/>
      <c r="BO58" s="471"/>
      <c r="BP58" s="471"/>
      <c r="BQ58" s="471"/>
      <c r="BR58" s="471"/>
      <c r="BS58" s="471"/>
      <c r="BT58" s="471"/>
      <c r="BU58" s="471"/>
      <c r="BV58" s="471"/>
      <c r="BW58" s="471"/>
      <c r="BX58" s="471"/>
      <c r="BY58" s="471"/>
      <c r="BZ58" s="471"/>
      <c r="CA58" s="471"/>
      <c r="CB58" s="471"/>
      <c r="CC58" s="471"/>
      <c r="CD58" s="471"/>
      <c r="CE58" s="471"/>
      <c r="CF58" s="471"/>
      <c r="CG58" s="471"/>
      <c r="CH58" s="471"/>
      <c r="CI58" s="471"/>
      <c r="CJ58" s="471"/>
      <c r="CK58" s="471"/>
      <c r="CL58" s="471"/>
      <c r="CM58" s="471"/>
      <c r="CN58" s="471"/>
      <c r="CO58" s="471"/>
      <c r="CP58" s="471"/>
      <c r="CQ58" s="471"/>
      <c r="CR58" s="471"/>
      <c r="CS58" s="471"/>
      <c r="CT58" s="471"/>
      <c r="CU58" s="471"/>
      <c r="CV58" s="471"/>
      <c r="CW58" s="471"/>
      <c r="CX58" s="471"/>
      <c r="CY58" s="471"/>
      <c r="CZ58" s="471"/>
      <c r="DA58" s="471"/>
      <c r="DB58" s="471"/>
      <c r="DC58" s="471"/>
      <c r="DD58" s="471"/>
      <c r="DE58" s="471"/>
      <c r="DF58" s="471"/>
      <c r="DG58" s="471"/>
      <c r="DH58" s="471"/>
      <c r="DI58" s="471"/>
      <c r="DJ58" s="471"/>
      <c r="DK58" s="471"/>
      <c r="DL58" s="471"/>
      <c r="DM58" s="471"/>
      <c r="DN58" s="471"/>
      <c r="DO58" s="471"/>
      <c r="DP58" s="471"/>
      <c r="DQ58" s="471"/>
      <c r="DR58" s="471"/>
      <c r="DS58" s="471"/>
      <c r="DT58" s="471"/>
      <c r="DU58" s="471"/>
      <c r="DV58" s="471"/>
      <c r="DW58" s="471"/>
      <c r="DX58" s="471"/>
      <c r="DY58" s="471"/>
      <c r="DZ58" s="471"/>
      <c r="EA58" s="471"/>
      <c r="EB58" s="471"/>
      <c r="EC58" s="471"/>
      <c r="ED58" s="471"/>
      <c r="EE58" s="471"/>
      <c r="EF58" s="471"/>
      <c r="EG58" s="471"/>
      <c r="EH58" s="471"/>
      <c r="EI58" s="471"/>
      <c r="EJ58" s="471"/>
      <c r="EK58" s="471"/>
      <c r="EL58" s="471"/>
      <c r="EM58" s="471"/>
      <c r="EN58" s="471"/>
      <c r="EO58" s="471"/>
      <c r="EP58" s="471"/>
      <c r="EQ58" s="471"/>
      <c r="ER58" s="471"/>
      <c r="ES58" s="471"/>
      <c r="ET58" s="471"/>
      <c r="EU58" s="471"/>
      <c r="EV58" s="471"/>
      <c r="EW58" s="471"/>
      <c r="EX58" s="471"/>
      <c r="EY58" s="471"/>
      <c r="EZ58" s="471"/>
      <c r="FA58" s="471"/>
      <c r="FB58" s="471"/>
      <c r="FC58" s="471"/>
      <c r="FD58" s="471"/>
      <c r="FE58" s="471"/>
      <c r="FF58" s="471"/>
      <c r="FG58" s="471"/>
      <c r="FH58" s="471"/>
      <c r="FI58" s="471"/>
      <c r="FJ58" s="471"/>
      <c r="FK58" s="471"/>
      <c r="FL58" s="471"/>
      <c r="FM58" s="471"/>
      <c r="FN58" s="471"/>
      <c r="FO58" s="471"/>
      <c r="FP58" s="471"/>
      <c r="FQ58" s="471"/>
      <c r="FR58" s="471"/>
      <c r="FS58" s="471"/>
      <c r="FT58" s="471"/>
      <c r="FU58" s="471"/>
      <c r="FV58" s="471"/>
      <c r="FW58" s="471"/>
      <c r="FX58" s="471"/>
      <c r="FY58" s="471"/>
      <c r="FZ58" s="471"/>
      <c r="GA58" s="471"/>
      <c r="GB58" s="471"/>
      <c r="GC58" s="471"/>
      <c r="GD58" s="471"/>
      <c r="GE58" s="471"/>
      <c r="GF58" s="471"/>
      <c r="GG58" s="471"/>
      <c r="GH58" s="471"/>
      <c r="GI58" s="471"/>
      <c r="GJ58" s="471"/>
      <c r="GK58" s="471"/>
      <c r="GL58" s="471"/>
      <c r="GM58" s="471"/>
      <c r="GN58" s="471"/>
      <c r="GO58" s="471"/>
      <c r="GP58" s="471"/>
      <c r="GQ58" s="471"/>
      <c r="GR58" s="471"/>
      <c r="GS58" s="471"/>
      <c r="GT58" s="471"/>
      <c r="GU58" s="471"/>
      <c r="GV58" s="471"/>
      <c r="GW58" s="471"/>
      <c r="GX58" s="471"/>
      <c r="GY58" s="471"/>
      <c r="GZ58" s="471"/>
      <c r="HA58" s="471"/>
      <c r="HB58" s="471"/>
      <c r="HC58" s="471"/>
      <c r="HD58" s="471"/>
      <c r="HE58" s="471"/>
      <c r="HF58" s="471"/>
      <c r="HG58" s="471"/>
      <c r="HH58" s="471"/>
      <c r="HI58" s="471"/>
      <c r="HJ58" s="471"/>
      <c r="HK58" s="471"/>
      <c r="HL58" s="471"/>
      <c r="HM58" s="471"/>
      <c r="HN58" s="471"/>
      <c r="HO58" s="471"/>
      <c r="HP58" s="471"/>
      <c r="HQ58" s="471"/>
      <c r="HR58" s="471"/>
      <c r="HS58" s="471"/>
      <c r="HT58" s="471"/>
      <c r="HU58" s="471"/>
      <c r="HV58" s="471"/>
      <c r="HW58" s="471"/>
      <c r="HX58" s="471"/>
      <c r="HY58" s="471"/>
      <c r="HZ58" s="471"/>
      <c r="IA58" s="471"/>
      <c r="IB58" s="471"/>
      <c r="IC58" s="471"/>
      <c r="ID58" s="471"/>
      <c r="IE58" s="471"/>
      <c r="IF58" s="471"/>
      <c r="IG58" s="471"/>
      <c r="IH58" s="471"/>
      <c r="II58" s="471"/>
      <c r="IJ58" s="471"/>
      <c r="IK58" s="471"/>
      <c r="IL58" s="471"/>
      <c r="IM58" s="471"/>
      <c r="IN58" s="471"/>
      <c r="IO58" s="471"/>
      <c r="IP58" s="471"/>
      <c r="IQ58" s="471"/>
      <c r="IR58" s="471"/>
      <c r="IS58" s="471"/>
      <c r="IT58" s="471"/>
      <c r="IU58" s="471"/>
      <c r="IV58" s="471"/>
      <c r="IW58" s="471"/>
      <c r="IX58" s="471"/>
      <c r="IY58" s="471"/>
      <c r="IZ58" s="471"/>
      <c r="JA58" s="471"/>
      <c r="JB58" s="471"/>
      <c r="JC58" s="471"/>
      <c r="JD58" s="471"/>
      <c r="JE58" s="471"/>
      <c r="JF58" s="471"/>
      <c r="JG58" s="471"/>
      <c r="JH58" s="471"/>
      <c r="JI58" s="1587"/>
    </row>
    <row r="59" spans="1:269" s="1602" customFormat="1" ht="15" customHeight="1" x14ac:dyDescent="0.25">
      <c r="A59" s="1594"/>
      <c r="B59" s="1700" t="s">
        <v>1085</v>
      </c>
      <c r="C59" s="1701"/>
      <c r="D59" s="1701"/>
      <c r="E59" s="1702"/>
      <c r="F59" s="1592"/>
      <c r="G59" s="471"/>
      <c r="H59" s="471"/>
      <c r="I59" s="471"/>
      <c r="J59" s="471"/>
      <c r="K59" s="471"/>
      <c r="L59" s="471"/>
      <c r="M59" s="471"/>
      <c r="N59" s="471"/>
      <c r="O59" s="471"/>
      <c r="P59" s="471"/>
      <c r="Q59" s="471"/>
      <c r="R59" s="471"/>
      <c r="S59" s="471"/>
      <c r="T59" s="471"/>
      <c r="U59" s="471"/>
      <c r="V59" s="471"/>
      <c r="W59" s="471"/>
      <c r="X59" s="471"/>
      <c r="Y59" s="1587"/>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c r="BA59" s="471"/>
      <c r="BB59" s="471"/>
      <c r="BC59" s="471"/>
      <c r="BD59" s="471"/>
      <c r="BE59" s="471"/>
      <c r="BF59" s="471"/>
      <c r="BG59" s="471"/>
      <c r="BH59" s="471"/>
      <c r="BI59" s="471"/>
      <c r="BJ59" s="471"/>
      <c r="BK59" s="471"/>
      <c r="BL59" s="471"/>
      <c r="BM59" s="471"/>
      <c r="BN59" s="471"/>
      <c r="BO59" s="471"/>
      <c r="BP59" s="471"/>
      <c r="BQ59" s="471"/>
      <c r="BR59" s="471"/>
      <c r="BS59" s="471"/>
      <c r="BT59" s="471"/>
      <c r="BU59" s="471"/>
      <c r="BV59" s="471"/>
      <c r="BW59" s="471"/>
      <c r="BX59" s="471"/>
      <c r="BY59" s="471"/>
      <c r="BZ59" s="471"/>
      <c r="CA59" s="471"/>
      <c r="CB59" s="471"/>
      <c r="CC59" s="471"/>
      <c r="CD59" s="471"/>
      <c r="CE59" s="471"/>
      <c r="CF59" s="471"/>
      <c r="CG59" s="471"/>
      <c r="CH59" s="471"/>
      <c r="CI59" s="471"/>
      <c r="CJ59" s="471"/>
      <c r="CK59" s="471"/>
      <c r="CL59" s="471"/>
      <c r="CM59" s="471"/>
      <c r="CN59" s="471"/>
      <c r="CO59" s="471"/>
      <c r="CP59" s="471"/>
      <c r="CQ59" s="471"/>
      <c r="CR59" s="471"/>
      <c r="CS59" s="471"/>
      <c r="CT59" s="471"/>
      <c r="CU59" s="471"/>
      <c r="CV59" s="471"/>
      <c r="CW59" s="471"/>
      <c r="CX59" s="471"/>
      <c r="CY59" s="471"/>
      <c r="CZ59" s="471"/>
      <c r="DA59" s="471"/>
      <c r="DB59" s="471"/>
      <c r="DC59" s="471"/>
      <c r="DD59" s="471"/>
      <c r="DE59" s="471"/>
      <c r="DF59" s="471"/>
      <c r="DG59" s="471"/>
      <c r="DH59" s="471"/>
      <c r="DI59" s="471"/>
      <c r="DJ59" s="471"/>
      <c r="DK59" s="471"/>
      <c r="DL59" s="471"/>
      <c r="DM59" s="471"/>
      <c r="DN59" s="471"/>
      <c r="DO59" s="471"/>
      <c r="DP59" s="471"/>
      <c r="DQ59" s="471"/>
      <c r="DR59" s="471"/>
      <c r="DS59" s="471"/>
      <c r="DT59" s="471"/>
      <c r="DU59" s="471"/>
      <c r="DV59" s="471"/>
      <c r="DW59" s="471"/>
      <c r="DX59" s="471"/>
      <c r="DY59" s="471"/>
      <c r="DZ59" s="471"/>
      <c r="EA59" s="471"/>
      <c r="EB59" s="471"/>
      <c r="EC59" s="471"/>
      <c r="ED59" s="471"/>
      <c r="EE59" s="471"/>
      <c r="EF59" s="471"/>
      <c r="EG59" s="471"/>
      <c r="EH59" s="471"/>
      <c r="EI59" s="471"/>
      <c r="EJ59" s="471"/>
      <c r="EK59" s="471"/>
      <c r="EL59" s="471"/>
      <c r="EM59" s="471"/>
      <c r="EN59" s="471"/>
      <c r="EO59" s="471"/>
      <c r="EP59" s="471"/>
      <c r="EQ59" s="471"/>
      <c r="ER59" s="471"/>
      <c r="ES59" s="471"/>
      <c r="ET59" s="471"/>
      <c r="EU59" s="471"/>
      <c r="EV59" s="471"/>
      <c r="EW59" s="471"/>
      <c r="EX59" s="471"/>
      <c r="EY59" s="471"/>
      <c r="EZ59" s="471"/>
      <c r="FA59" s="471"/>
      <c r="FB59" s="471"/>
      <c r="FC59" s="471"/>
      <c r="FD59" s="471"/>
      <c r="FE59" s="471"/>
      <c r="FF59" s="471"/>
      <c r="FG59" s="471"/>
      <c r="FH59" s="471"/>
      <c r="FI59" s="471"/>
      <c r="FJ59" s="471"/>
      <c r="FK59" s="471"/>
      <c r="FL59" s="471"/>
      <c r="FM59" s="471"/>
      <c r="FN59" s="471"/>
      <c r="FO59" s="471"/>
      <c r="FP59" s="471"/>
      <c r="FQ59" s="471"/>
      <c r="FR59" s="471"/>
      <c r="FS59" s="471"/>
      <c r="FT59" s="471"/>
      <c r="FU59" s="471"/>
      <c r="FV59" s="471"/>
      <c r="FW59" s="471"/>
      <c r="FX59" s="471"/>
      <c r="FY59" s="471"/>
      <c r="FZ59" s="471"/>
      <c r="GA59" s="471"/>
      <c r="GB59" s="471"/>
      <c r="GC59" s="471"/>
      <c r="GD59" s="471"/>
      <c r="GE59" s="471"/>
      <c r="GF59" s="471"/>
      <c r="GG59" s="471"/>
      <c r="GH59" s="471"/>
      <c r="GI59" s="471"/>
      <c r="GJ59" s="471"/>
      <c r="GK59" s="471"/>
      <c r="GL59" s="471"/>
      <c r="GM59" s="471"/>
      <c r="GN59" s="471"/>
      <c r="GO59" s="471"/>
      <c r="GP59" s="471"/>
      <c r="GQ59" s="471"/>
      <c r="GR59" s="471"/>
      <c r="GS59" s="471"/>
      <c r="GT59" s="471"/>
      <c r="GU59" s="471"/>
      <c r="GV59" s="471"/>
      <c r="GW59" s="471"/>
      <c r="GX59" s="471"/>
      <c r="GY59" s="471"/>
      <c r="GZ59" s="471"/>
      <c r="HA59" s="471"/>
      <c r="HB59" s="471"/>
      <c r="HC59" s="471"/>
      <c r="HD59" s="471"/>
      <c r="HE59" s="471"/>
      <c r="HF59" s="471"/>
      <c r="HG59" s="471"/>
      <c r="HH59" s="471"/>
      <c r="HI59" s="471"/>
      <c r="HJ59" s="471"/>
      <c r="HK59" s="471"/>
      <c r="HL59" s="471"/>
      <c r="HM59" s="471"/>
      <c r="HN59" s="471"/>
      <c r="HO59" s="471"/>
      <c r="HP59" s="471"/>
      <c r="HQ59" s="471"/>
      <c r="HR59" s="471"/>
      <c r="HS59" s="471"/>
      <c r="HT59" s="471"/>
      <c r="HU59" s="471"/>
      <c r="HV59" s="471"/>
      <c r="HW59" s="471"/>
      <c r="HX59" s="471"/>
      <c r="HY59" s="471"/>
      <c r="HZ59" s="471"/>
      <c r="IA59" s="471"/>
      <c r="IB59" s="471"/>
      <c r="IC59" s="471"/>
      <c r="ID59" s="471"/>
      <c r="IE59" s="471"/>
      <c r="IF59" s="471"/>
      <c r="IG59" s="471"/>
      <c r="IH59" s="471"/>
      <c r="II59" s="471"/>
      <c r="IJ59" s="471"/>
      <c r="IK59" s="471"/>
      <c r="IL59" s="471"/>
      <c r="IM59" s="471"/>
      <c r="IN59" s="471"/>
      <c r="IO59" s="471"/>
      <c r="IP59" s="471"/>
      <c r="IQ59" s="471"/>
      <c r="IR59" s="471"/>
      <c r="IS59" s="471"/>
      <c r="IT59" s="471"/>
      <c r="IU59" s="471"/>
      <c r="IV59" s="471"/>
      <c r="IW59" s="471"/>
      <c r="IX59" s="471"/>
      <c r="IY59" s="471"/>
      <c r="IZ59" s="471"/>
      <c r="JA59" s="471"/>
      <c r="JB59" s="471"/>
      <c r="JC59" s="471"/>
      <c r="JD59" s="471"/>
      <c r="JE59" s="471"/>
      <c r="JF59" s="471"/>
      <c r="JG59" s="471"/>
      <c r="JH59" s="471"/>
      <c r="JI59" s="1587"/>
    </row>
    <row r="60" spans="1:269" s="1602" customFormat="1" ht="15" customHeight="1" x14ac:dyDescent="0.25">
      <c r="A60" s="1594"/>
      <c r="B60" s="1700" t="s">
        <v>1086</v>
      </c>
      <c r="C60" s="1701"/>
      <c r="D60" s="1701"/>
      <c r="E60" s="1702"/>
      <c r="F60" s="1592"/>
      <c r="G60" s="471"/>
      <c r="H60" s="471"/>
      <c r="I60" s="471"/>
      <c r="J60" s="471"/>
      <c r="K60" s="471"/>
      <c r="L60" s="471"/>
      <c r="M60" s="471"/>
      <c r="N60" s="471"/>
      <c r="O60" s="471"/>
      <c r="P60" s="471"/>
      <c r="Q60" s="471"/>
      <c r="R60" s="471"/>
      <c r="S60" s="471"/>
      <c r="T60" s="471"/>
      <c r="U60" s="471"/>
      <c r="V60" s="471"/>
      <c r="W60" s="471"/>
      <c r="X60" s="471"/>
      <c r="Y60" s="1587"/>
      <c r="Z60" s="471"/>
      <c r="AA60" s="471"/>
      <c r="AB60" s="471"/>
      <c r="AC60" s="471"/>
      <c r="AD60" s="471"/>
      <c r="AE60" s="471"/>
      <c r="AF60" s="471"/>
      <c r="AG60" s="471"/>
      <c r="AH60" s="471"/>
      <c r="AI60" s="471"/>
      <c r="AJ60" s="471"/>
      <c r="AK60" s="471"/>
      <c r="AL60" s="471"/>
      <c r="AM60" s="471"/>
      <c r="AN60" s="471"/>
      <c r="AO60" s="471"/>
      <c r="AP60" s="471"/>
      <c r="AQ60" s="471"/>
      <c r="AR60" s="471"/>
      <c r="AS60" s="471"/>
      <c r="AT60" s="471"/>
      <c r="AU60" s="471"/>
      <c r="AV60" s="471"/>
      <c r="AW60" s="471"/>
      <c r="AX60" s="471"/>
      <c r="AY60" s="471"/>
      <c r="AZ60" s="471"/>
      <c r="BA60" s="471"/>
      <c r="BB60" s="471"/>
      <c r="BC60" s="471"/>
      <c r="BD60" s="471"/>
      <c r="BE60" s="471"/>
      <c r="BF60" s="471"/>
      <c r="BG60" s="471"/>
      <c r="BH60" s="471"/>
      <c r="BI60" s="471"/>
      <c r="BJ60" s="471"/>
      <c r="BK60" s="471"/>
      <c r="BL60" s="471"/>
      <c r="BM60" s="471"/>
      <c r="BN60" s="471"/>
      <c r="BO60" s="471"/>
      <c r="BP60" s="471"/>
      <c r="BQ60" s="471"/>
      <c r="BR60" s="471"/>
      <c r="BS60" s="471"/>
      <c r="BT60" s="471"/>
      <c r="BU60" s="471"/>
      <c r="BV60" s="471"/>
      <c r="BW60" s="471"/>
      <c r="BX60" s="471"/>
      <c r="BY60" s="471"/>
      <c r="BZ60" s="471"/>
      <c r="CA60" s="471"/>
      <c r="CB60" s="471"/>
      <c r="CC60" s="471"/>
      <c r="CD60" s="471"/>
      <c r="CE60" s="471"/>
      <c r="CF60" s="471"/>
      <c r="CG60" s="471"/>
      <c r="CH60" s="471"/>
      <c r="CI60" s="471"/>
      <c r="CJ60" s="471"/>
      <c r="CK60" s="471"/>
      <c r="CL60" s="471"/>
      <c r="CM60" s="471"/>
      <c r="CN60" s="471"/>
      <c r="CO60" s="471"/>
      <c r="CP60" s="471"/>
      <c r="CQ60" s="471"/>
      <c r="CR60" s="471"/>
      <c r="CS60" s="471"/>
      <c r="CT60" s="471"/>
      <c r="CU60" s="471"/>
      <c r="CV60" s="471"/>
      <c r="CW60" s="471"/>
      <c r="CX60" s="471"/>
      <c r="CY60" s="471"/>
      <c r="CZ60" s="471"/>
      <c r="DA60" s="471"/>
      <c r="DB60" s="471"/>
      <c r="DC60" s="471"/>
      <c r="DD60" s="471"/>
      <c r="DE60" s="471"/>
      <c r="DF60" s="471"/>
      <c r="DG60" s="471"/>
      <c r="DH60" s="471"/>
      <c r="DI60" s="471"/>
      <c r="DJ60" s="471"/>
      <c r="DK60" s="471"/>
      <c r="DL60" s="471"/>
      <c r="DM60" s="471"/>
      <c r="DN60" s="471"/>
      <c r="DO60" s="471"/>
      <c r="DP60" s="471"/>
      <c r="DQ60" s="471"/>
      <c r="DR60" s="471"/>
      <c r="DS60" s="471"/>
      <c r="DT60" s="471"/>
      <c r="DU60" s="471"/>
      <c r="DV60" s="471"/>
      <c r="DW60" s="471"/>
      <c r="DX60" s="471"/>
      <c r="DY60" s="471"/>
      <c r="DZ60" s="471"/>
      <c r="EA60" s="471"/>
      <c r="EB60" s="471"/>
      <c r="EC60" s="471"/>
      <c r="ED60" s="471"/>
      <c r="EE60" s="471"/>
      <c r="EF60" s="471"/>
      <c r="EG60" s="471"/>
      <c r="EH60" s="471"/>
      <c r="EI60" s="471"/>
      <c r="EJ60" s="471"/>
      <c r="EK60" s="471"/>
      <c r="EL60" s="471"/>
      <c r="EM60" s="471"/>
      <c r="EN60" s="471"/>
      <c r="EO60" s="471"/>
      <c r="EP60" s="471"/>
      <c r="EQ60" s="471"/>
      <c r="ER60" s="471"/>
      <c r="ES60" s="471"/>
      <c r="ET60" s="471"/>
      <c r="EU60" s="471"/>
      <c r="EV60" s="471"/>
      <c r="EW60" s="471"/>
      <c r="EX60" s="471"/>
      <c r="EY60" s="471"/>
      <c r="EZ60" s="471"/>
      <c r="FA60" s="471"/>
      <c r="FB60" s="471"/>
      <c r="FC60" s="471"/>
      <c r="FD60" s="471"/>
      <c r="FE60" s="471"/>
      <c r="FF60" s="471"/>
      <c r="FG60" s="471"/>
      <c r="FH60" s="471"/>
      <c r="FI60" s="471"/>
      <c r="FJ60" s="471"/>
      <c r="FK60" s="471"/>
      <c r="FL60" s="471"/>
      <c r="FM60" s="471"/>
      <c r="FN60" s="471"/>
      <c r="FO60" s="471"/>
      <c r="FP60" s="471"/>
      <c r="FQ60" s="471"/>
      <c r="FR60" s="471"/>
      <c r="FS60" s="471"/>
      <c r="FT60" s="471"/>
      <c r="FU60" s="471"/>
      <c r="FV60" s="471"/>
      <c r="FW60" s="471"/>
      <c r="FX60" s="471"/>
      <c r="FY60" s="471"/>
      <c r="FZ60" s="471"/>
      <c r="GA60" s="471"/>
      <c r="GB60" s="471"/>
      <c r="GC60" s="471"/>
      <c r="GD60" s="471"/>
      <c r="GE60" s="471"/>
      <c r="GF60" s="471"/>
      <c r="GG60" s="471"/>
      <c r="GH60" s="471"/>
      <c r="GI60" s="471"/>
      <c r="GJ60" s="471"/>
      <c r="GK60" s="471"/>
      <c r="GL60" s="471"/>
      <c r="GM60" s="471"/>
      <c r="GN60" s="471"/>
      <c r="GO60" s="471"/>
      <c r="GP60" s="471"/>
      <c r="GQ60" s="471"/>
      <c r="GR60" s="471"/>
      <c r="GS60" s="471"/>
      <c r="GT60" s="471"/>
      <c r="GU60" s="471"/>
      <c r="GV60" s="471"/>
      <c r="GW60" s="471"/>
      <c r="GX60" s="471"/>
      <c r="GY60" s="471"/>
      <c r="GZ60" s="471"/>
      <c r="HA60" s="471"/>
      <c r="HB60" s="471"/>
      <c r="HC60" s="471"/>
      <c r="HD60" s="471"/>
      <c r="HE60" s="471"/>
      <c r="HF60" s="471"/>
      <c r="HG60" s="471"/>
      <c r="HH60" s="471"/>
      <c r="HI60" s="471"/>
      <c r="HJ60" s="471"/>
      <c r="HK60" s="471"/>
      <c r="HL60" s="471"/>
      <c r="HM60" s="471"/>
      <c r="HN60" s="471"/>
      <c r="HO60" s="471"/>
      <c r="HP60" s="471"/>
      <c r="HQ60" s="471"/>
      <c r="HR60" s="471"/>
      <c r="HS60" s="471"/>
      <c r="HT60" s="471"/>
      <c r="HU60" s="471"/>
      <c r="HV60" s="471"/>
      <c r="HW60" s="471"/>
      <c r="HX60" s="471"/>
      <c r="HY60" s="471"/>
      <c r="HZ60" s="471"/>
      <c r="IA60" s="471"/>
      <c r="IB60" s="471"/>
      <c r="IC60" s="471"/>
      <c r="ID60" s="471"/>
      <c r="IE60" s="471"/>
      <c r="IF60" s="471"/>
      <c r="IG60" s="471"/>
      <c r="IH60" s="471"/>
      <c r="II60" s="471"/>
      <c r="IJ60" s="471"/>
      <c r="IK60" s="471"/>
      <c r="IL60" s="471"/>
      <c r="IM60" s="471"/>
      <c r="IN60" s="471"/>
      <c r="IO60" s="471"/>
      <c r="IP60" s="471"/>
      <c r="IQ60" s="471"/>
      <c r="IR60" s="471"/>
      <c r="IS60" s="471"/>
      <c r="IT60" s="471"/>
      <c r="IU60" s="471"/>
      <c r="IV60" s="471"/>
      <c r="IW60" s="471"/>
      <c r="IX60" s="471"/>
      <c r="IY60" s="471"/>
      <c r="IZ60" s="471"/>
      <c r="JA60" s="471"/>
      <c r="JB60" s="471"/>
      <c r="JC60" s="471"/>
      <c r="JD60" s="471"/>
      <c r="JE60" s="471"/>
      <c r="JF60" s="471"/>
      <c r="JG60" s="471"/>
      <c r="JH60" s="471"/>
      <c r="JI60" s="1587"/>
    </row>
    <row r="61" spans="1:269" s="1602" customFormat="1" ht="15" customHeight="1" x14ac:dyDescent="0.25">
      <c r="A61" s="1594"/>
      <c r="B61" s="1699" t="s">
        <v>1088</v>
      </c>
      <c r="C61" s="1545"/>
      <c r="D61" s="1545"/>
      <c r="E61" s="1546"/>
      <c r="F61" s="1709"/>
      <c r="G61" s="471"/>
      <c r="H61" s="471"/>
      <c r="I61" s="471"/>
      <c r="J61" s="471"/>
      <c r="K61" s="471"/>
      <c r="L61" s="471"/>
      <c r="M61" s="471"/>
      <c r="N61" s="471"/>
      <c r="O61" s="471"/>
      <c r="P61" s="471"/>
      <c r="Q61" s="471"/>
      <c r="R61" s="471"/>
      <c r="S61" s="471"/>
      <c r="T61" s="471"/>
      <c r="U61" s="471"/>
      <c r="V61" s="471"/>
      <c r="W61" s="471"/>
      <c r="X61" s="471"/>
      <c r="Y61" s="1587"/>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c r="BE61" s="471"/>
      <c r="BF61" s="471"/>
      <c r="BG61" s="471"/>
      <c r="BH61" s="471"/>
      <c r="BI61" s="471"/>
      <c r="BJ61" s="471"/>
      <c r="BK61" s="471"/>
      <c r="BL61" s="471"/>
      <c r="BM61" s="471"/>
      <c r="BN61" s="471"/>
      <c r="BO61" s="471"/>
      <c r="BP61" s="471"/>
      <c r="BQ61" s="471"/>
      <c r="BR61" s="471"/>
      <c r="BS61" s="471"/>
      <c r="BT61" s="471"/>
      <c r="BU61" s="471"/>
      <c r="BV61" s="471"/>
      <c r="BW61" s="471"/>
      <c r="BX61" s="471"/>
      <c r="BY61" s="471"/>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1"/>
      <c r="DF61" s="471"/>
      <c r="DG61" s="471"/>
      <c r="DH61" s="471"/>
      <c r="DI61" s="471"/>
      <c r="DJ61" s="471"/>
      <c r="DK61" s="471"/>
      <c r="DL61" s="471"/>
      <c r="DM61" s="471"/>
      <c r="DN61" s="471"/>
      <c r="DO61" s="471"/>
      <c r="DP61" s="471"/>
      <c r="DQ61" s="471"/>
      <c r="DR61" s="471"/>
      <c r="DS61" s="471"/>
      <c r="DT61" s="471"/>
      <c r="DU61" s="471"/>
      <c r="DV61" s="471"/>
      <c r="DW61" s="471"/>
      <c r="DX61" s="471"/>
      <c r="DY61" s="471"/>
      <c r="DZ61" s="471"/>
      <c r="EA61" s="471"/>
      <c r="EB61" s="471"/>
      <c r="EC61" s="471"/>
      <c r="ED61" s="471"/>
      <c r="EE61" s="471"/>
      <c r="EF61" s="471"/>
      <c r="EG61" s="471"/>
      <c r="EH61" s="471"/>
      <c r="EI61" s="471"/>
      <c r="EJ61" s="471"/>
      <c r="EK61" s="471"/>
      <c r="EL61" s="471"/>
      <c r="EM61" s="471"/>
      <c r="EN61" s="471"/>
      <c r="EO61" s="471"/>
      <c r="EP61" s="471"/>
      <c r="EQ61" s="471"/>
      <c r="ER61" s="471"/>
      <c r="ES61" s="471"/>
      <c r="ET61" s="471"/>
      <c r="EU61" s="471"/>
      <c r="EV61" s="471"/>
      <c r="EW61" s="471"/>
      <c r="EX61" s="471"/>
      <c r="EY61" s="471"/>
      <c r="EZ61" s="471"/>
      <c r="FA61" s="471"/>
      <c r="FB61" s="471"/>
      <c r="FC61" s="471"/>
      <c r="FD61" s="471"/>
      <c r="FE61" s="471"/>
      <c r="FF61" s="471"/>
      <c r="FG61" s="471"/>
      <c r="FH61" s="471"/>
      <c r="FI61" s="471"/>
      <c r="FJ61" s="471"/>
      <c r="FK61" s="471"/>
      <c r="FL61" s="471"/>
      <c r="FM61" s="471"/>
      <c r="FN61" s="471"/>
      <c r="FO61" s="471"/>
      <c r="FP61" s="471"/>
      <c r="FQ61" s="471"/>
      <c r="FR61" s="471"/>
      <c r="FS61" s="471"/>
      <c r="FT61" s="471"/>
      <c r="FU61" s="471"/>
      <c r="FV61" s="471"/>
      <c r="FW61" s="471"/>
      <c r="FX61" s="471"/>
      <c r="FY61" s="471"/>
      <c r="FZ61" s="471"/>
      <c r="GA61" s="471"/>
      <c r="GB61" s="471"/>
      <c r="GC61" s="471"/>
      <c r="GD61" s="471"/>
      <c r="GE61" s="471"/>
      <c r="GF61" s="471"/>
      <c r="GG61" s="471"/>
      <c r="GH61" s="471"/>
      <c r="GI61" s="471"/>
      <c r="GJ61" s="471"/>
      <c r="GK61" s="471"/>
      <c r="GL61" s="471"/>
      <c r="GM61" s="471"/>
      <c r="GN61" s="471"/>
      <c r="GO61" s="471"/>
      <c r="GP61" s="471"/>
      <c r="GQ61" s="471"/>
      <c r="GR61" s="471"/>
      <c r="GS61" s="471"/>
      <c r="GT61" s="471"/>
      <c r="GU61" s="471"/>
      <c r="GV61" s="471"/>
      <c r="GW61" s="471"/>
      <c r="GX61" s="471"/>
      <c r="GY61" s="471"/>
      <c r="GZ61" s="471"/>
      <c r="HA61" s="471"/>
      <c r="HB61" s="471"/>
      <c r="HC61" s="471"/>
      <c r="HD61" s="471"/>
      <c r="HE61" s="471"/>
      <c r="HF61" s="471"/>
      <c r="HG61" s="471"/>
      <c r="HH61" s="471"/>
      <c r="HI61" s="471"/>
      <c r="HJ61" s="471"/>
      <c r="HK61" s="471"/>
      <c r="HL61" s="471"/>
      <c r="HM61" s="471"/>
      <c r="HN61" s="471"/>
      <c r="HO61" s="471"/>
      <c r="HP61" s="471"/>
      <c r="HQ61" s="471"/>
      <c r="HR61" s="471"/>
      <c r="HS61" s="471"/>
      <c r="HT61" s="471"/>
      <c r="HU61" s="471"/>
      <c r="HV61" s="471"/>
      <c r="HW61" s="471"/>
      <c r="HX61" s="471"/>
      <c r="HY61" s="471"/>
      <c r="HZ61" s="471"/>
      <c r="IA61" s="471"/>
      <c r="IB61" s="471"/>
      <c r="IC61" s="471"/>
      <c r="ID61" s="471"/>
      <c r="IE61" s="471"/>
      <c r="IF61" s="471"/>
      <c r="IG61" s="471"/>
      <c r="IH61" s="471"/>
      <c r="II61" s="471"/>
      <c r="IJ61" s="471"/>
      <c r="IK61" s="471"/>
      <c r="IL61" s="471"/>
      <c r="IM61" s="471"/>
      <c r="IN61" s="471"/>
      <c r="IO61" s="471"/>
      <c r="IP61" s="471"/>
      <c r="IQ61" s="471"/>
      <c r="IR61" s="471"/>
      <c r="IS61" s="471"/>
      <c r="IT61" s="471"/>
      <c r="IU61" s="471"/>
      <c r="IV61" s="471"/>
      <c r="IW61" s="471"/>
      <c r="IX61" s="471"/>
      <c r="IY61" s="471"/>
      <c r="IZ61" s="471"/>
      <c r="JA61" s="471"/>
      <c r="JB61" s="471"/>
      <c r="JC61" s="471"/>
      <c r="JD61" s="471"/>
      <c r="JE61" s="471"/>
      <c r="JF61" s="471"/>
      <c r="JG61" s="471"/>
      <c r="JH61" s="471"/>
      <c r="JI61" s="1587"/>
    </row>
    <row r="62" spans="1:269" s="1602" customFormat="1" ht="15" customHeight="1" x14ac:dyDescent="0.25">
      <c r="A62" s="1594"/>
      <c r="B62" s="1700" t="s">
        <v>1084</v>
      </c>
      <c r="C62" s="1701"/>
      <c r="D62" s="1701"/>
      <c r="E62" s="1702"/>
      <c r="F62" s="1592"/>
      <c r="G62" s="471"/>
      <c r="H62" s="471"/>
      <c r="I62" s="471"/>
      <c r="J62" s="471"/>
      <c r="K62" s="471"/>
      <c r="L62" s="471"/>
      <c r="M62" s="471"/>
      <c r="N62" s="471"/>
      <c r="O62" s="471"/>
      <c r="P62" s="471"/>
      <c r="Q62" s="471"/>
      <c r="R62" s="471"/>
      <c r="S62" s="471"/>
      <c r="T62" s="471"/>
      <c r="U62" s="471"/>
      <c r="V62" s="471"/>
      <c r="W62" s="471"/>
      <c r="X62" s="471"/>
      <c r="Y62" s="1587"/>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471"/>
      <c r="AZ62" s="471"/>
      <c r="BA62" s="471"/>
      <c r="BB62" s="471"/>
      <c r="BC62" s="471"/>
      <c r="BD62" s="471"/>
      <c r="BE62" s="471"/>
      <c r="BF62" s="471"/>
      <c r="BG62" s="471"/>
      <c r="BH62" s="471"/>
      <c r="BI62" s="471"/>
      <c r="BJ62" s="471"/>
      <c r="BK62" s="471"/>
      <c r="BL62" s="471"/>
      <c r="BM62" s="471"/>
      <c r="BN62" s="471"/>
      <c r="BO62" s="471"/>
      <c r="BP62" s="471"/>
      <c r="BQ62" s="471"/>
      <c r="BR62" s="471"/>
      <c r="BS62" s="471"/>
      <c r="BT62" s="471"/>
      <c r="BU62" s="471"/>
      <c r="BV62" s="471"/>
      <c r="BW62" s="471"/>
      <c r="BX62" s="471"/>
      <c r="BY62" s="471"/>
      <c r="BZ62" s="471"/>
      <c r="CA62" s="471"/>
      <c r="CB62" s="471"/>
      <c r="CC62" s="471"/>
      <c r="CD62" s="471"/>
      <c r="CE62" s="471"/>
      <c r="CF62" s="471"/>
      <c r="CG62" s="471"/>
      <c r="CH62" s="471"/>
      <c r="CI62" s="471"/>
      <c r="CJ62" s="471"/>
      <c r="CK62" s="471"/>
      <c r="CL62" s="471"/>
      <c r="CM62" s="471"/>
      <c r="CN62" s="471"/>
      <c r="CO62" s="471"/>
      <c r="CP62" s="471"/>
      <c r="CQ62" s="471"/>
      <c r="CR62" s="471"/>
      <c r="CS62" s="471"/>
      <c r="CT62" s="471"/>
      <c r="CU62" s="471"/>
      <c r="CV62" s="471"/>
      <c r="CW62" s="471"/>
      <c r="CX62" s="471"/>
      <c r="CY62" s="471"/>
      <c r="CZ62" s="471"/>
      <c r="DA62" s="471"/>
      <c r="DB62" s="471"/>
      <c r="DC62" s="471"/>
      <c r="DD62" s="471"/>
      <c r="DE62" s="471"/>
      <c r="DF62" s="471"/>
      <c r="DG62" s="471"/>
      <c r="DH62" s="471"/>
      <c r="DI62" s="471"/>
      <c r="DJ62" s="471"/>
      <c r="DK62" s="471"/>
      <c r="DL62" s="471"/>
      <c r="DM62" s="471"/>
      <c r="DN62" s="471"/>
      <c r="DO62" s="471"/>
      <c r="DP62" s="471"/>
      <c r="DQ62" s="471"/>
      <c r="DR62" s="471"/>
      <c r="DS62" s="471"/>
      <c r="DT62" s="471"/>
      <c r="DU62" s="471"/>
      <c r="DV62" s="471"/>
      <c r="DW62" s="471"/>
      <c r="DX62" s="471"/>
      <c r="DY62" s="471"/>
      <c r="DZ62" s="471"/>
      <c r="EA62" s="471"/>
      <c r="EB62" s="471"/>
      <c r="EC62" s="471"/>
      <c r="ED62" s="471"/>
      <c r="EE62" s="471"/>
      <c r="EF62" s="471"/>
      <c r="EG62" s="471"/>
      <c r="EH62" s="471"/>
      <c r="EI62" s="471"/>
      <c r="EJ62" s="471"/>
      <c r="EK62" s="471"/>
      <c r="EL62" s="471"/>
      <c r="EM62" s="471"/>
      <c r="EN62" s="471"/>
      <c r="EO62" s="471"/>
      <c r="EP62" s="471"/>
      <c r="EQ62" s="471"/>
      <c r="ER62" s="471"/>
      <c r="ES62" s="471"/>
      <c r="ET62" s="471"/>
      <c r="EU62" s="471"/>
      <c r="EV62" s="471"/>
      <c r="EW62" s="471"/>
      <c r="EX62" s="471"/>
      <c r="EY62" s="471"/>
      <c r="EZ62" s="471"/>
      <c r="FA62" s="471"/>
      <c r="FB62" s="471"/>
      <c r="FC62" s="471"/>
      <c r="FD62" s="471"/>
      <c r="FE62" s="471"/>
      <c r="FF62" s="471"/>
      <c r="FG62" s="471"/>
      <c r="FH62" s="471"/>
      <c r="FI62" s="471"/>
      <c r="FJ62" s="471"/>
      <c r="FK62" s="471"/>
      <c r="FL62" s="471"/>
      <c r="FM62" s="471"/>
      <c r="FN62" s="471"/>
      <c r="FO62" s="471"/>
      <c r="FP62" s="471"/>
      <c r="FQ62" s="471"/>
      <c r="FR62" s="471"/>
      <c r="FS62" s="471"/>
      <c r="FT62" s="471"/>
      <c r="FU62" s="471"/>
      <c r="FV62" s="471"/>
      <c r="FW62" s="471"/>
      <c r="FX62" s="471"/>
      <c r="FY62" s="471"/>
      <c r="FZ62" s="471"/>
      <c r="GA62" s="471"/>
      <c r="GB62" s="471"/>
      <c r="GC62" s="471"/>
      <c r="GD62" s="471"/>
      <c r="GE62" s="471"/>
      <c r="GF62" s="471"/>
      <c r="GG62" s="471"/>
      <c r="GH62" s="471"/>
      <c r="GI62" s="471"/>
      <c r="GJ62" s="471"/>
      <c r="GK62" s="471"/>
      <c r="GL62" s="471"/>
      <c r="GM62" s="471"/>
      <c r="GN62" s="471"/>
      <c r="GO62" s="471"/>
      <c r="GP62" s="471"/>
      <c r="GQ62" s="471"/>
      <c r="GR62" s="471"/>
      <c r="GS62" s="471"/>
      <c r="GT62" s="471"/>
      <c r="GU62" s="471"/>
      <c r="GV62" s="471"/>
      <c r="GW62" s="471"/>
      <c r="GX62" s="471"/>
      <c r="GY62" s="471"/>
      <c r="GZ62" s="471"/>
      <c r="HA62" s="471"/>
      <c r="HB62" s="471"/>
      <c r="HC62" s="471"/>
      <c r="HD62" s="471"/>
      <c r="HE62" s="471"/>
      <c r="HF62" s="471"/>
      <c r="HG62" s="471"/>
      <c r="HH62" s="471"/>
      <c r="HI62" s="471"/>
      <c r="HJ62" s="471"/>
      <c r="HK62" s="471"/>
      <c r="HL62" s="471"/>
      <c r="HM62" s="471"/>
      <c r="HN62" s="471"/>
      <c r="HO62" s="471"/>
      <c r="HP62" s="471"/>
      <c r="HQ62" s="471"/>
      <c r="HR62" s="471"/>
      <c r="HS62" s="471"/>
      <c r="HT62" s="471"/>
      <c r="HU62" s="471"/>
      <c r="HV62" s="471"/>
      <c r="HW62" s="471"/>
      <c r="HX62" s="471"/>
      <c r="HY62" s="471"/>
      <c r="HZ62" s="471"/>
      <c r="IA62" s="471"/>
      <c r="IB62" s="471"/>
      <c r="IC62" s="471"/>
      <c r="ID62" s="471"/>
      <c r="IE62" s="471"/>
      <c r="IF62" s="471"/>
      <c r="IG62" s="471"/>
      <c r="IH62" s="471"/>
      <c r="II62" s="471"/>
      <c r="IJ62" s="471"/>
      <c r="IK62" s="471"/>
      <c r="IL62" s="471"/>
      <c r="IM62" s="471"/>
      <c r="IN62" s="471"/>
      <c r="IO62" s="471"/>
      <c r="IP62" s="471"/>
      <c r="IQ62" s="471"/>
      <c r="IR62" s="471"/>
      <c r="IS62" s="471"/>
      <c r="IT62" s="471"/>
      <c r="IU62" s="471"/>
      <c r="IV62" s="471"/>
      <c r="IW62" s="471"/>
      <c r="IX62" s="471"/>
      <c r="IY62" s="471"/>
      <c r="IZ62" s="471"/>
      <c r="JA62" s="471"/>
      <c r="JB62" s="471"/>
      <c r="JC62" s="471"/>
      <c r="JD62" s="471"/>
      <c r="JE62" s="471"/>
      <c r="JF62" s="471"/>
      <c r="JG62" s="471"/>
      <c r="JH62" s="471"/>
      <c r="JI62" s="1587"/>
    </row>
    <row r="63" spans="1:269" ht="15" customHeight="1" x14ac:dyDescent="0.25">
      <c r="A63" s="1542"/>
      <c r="B63" s="1700" t="s">
        <v>1085</v>
      </c>
      <c r="C63" s="1701"/>
      <c r="D63" s="1701"/>
      <c r="E63" s="1702"/>
      <c r="F63" s="1592"/>
      <c r="G63" s="471"/>
      <c r="H63" s="471"/>
      <c r="I63" s="471"/>
      <c r="J63" s="471"/>
      <c r="K63" s="471"/>
      <c r="L63" s="471"/>
      <c r="M63" s="471"/>
      <c r="N63" s="471"/>
      <c r="O63" s="471"/>
      <c r="P63" s="471"/>
      <c r="Q63" s="471"/>
      <c r="R63" s="471"/>
      <c r="S63" s="471"/>
      <c r="T63" s="471"/>
      <c r="U63" s="471"/>
      <c r="V63" s="471"/>
      <c r="W63" s="471"/>
      <c r="X63" s="471"/>
      <c r="Y63" s="1587"/>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1"/>
      <c r="BA63" s="471"/>
      <c r="BB63" s="471"/>
      <c r="BC63" s="471"/>
      <c r="BD63" s="471"/>
      <c r="BE63" s="471"/>
      <c r="BF63" s="471"/>
      <c r="BG63" s="471"/>
      <c r="BH63" s="471"/>
      <c r="BI63" s="471"/>
      <c r="BJ63" s="471"/>
      <c r="BK63" s="471"/>
      <c r="BL63" s="471"/>
      <c r="BM63" s="471"/>
      <c r="BN63" s="471"/>
      <c r="BO63" s="471"/>
      <c r="BP63" s="471"/>
      <c r="BQ63" s="471"/>
      <c r="BR63" s="471"/>
      <c r="BS63" s="471"/>
      <c r="BT63" s="471"/>
      <c r="BU63" s="471"/>
      <c r="BV63" s="471"/>
      <c r="BW63" s="471"/>
      <c r="BX63" s="471"/>
      <c r="BY63" s="471"/>
      <c r="BZ63" s="471"/>
      <c r="CA63" s="471"/>
      <c r="CB63" s="471"/>
      <c r="CC63" s="471"/>
      <c r="CD63" s="471"/>
      <c r="CE63" s="471"/>
      <c r="CF63" s="471"/>
      <c r="CG63" s="471"/>
      <c r="CH63" s="471"/>
      <c r="CI63" s="471"/>
      <c r="CJ63" s="471"/>
      <c r="CK63" s="471"/>
      <c r="CL63" s="471"/>
      <c r="CM63" s="471"/>
      <c r="CN63" s="471"/>
      <c r="CO63" s="471"/>
      <c r="CP63" s="471"/>
      <c r="CQ63" s="471"/>
      <c r="CR63" s="471"/>
      <c r="CS63" s="471"/>
      <c r="CT63" s="471"/>
      <c r="CU63" s="471"/>
      <c r="CV63" s="471"/>
      <c r="CW63" s="471"/>
      <c r="CX63" s="471"/>
      <c r="CY63" s="471"/>
      <c r="CZ63" s="471"/>
      <c r="DA63" s="471"/>
      <c r="DB63" s="471"/>
      <c r="DC63" s="1589"/>
      <c r="DD63" s="1589"/>
      <c r="DE63" s="1589"/>
      <c r="DF63" s="1589"/>
      <c r="DG63" s="1589"/>
      <c r="DH63" s="1589"/>
      <c r="DI63" s="471"/>
      <c r="DJ63" s="471"/>
      <c r="DK63" s="1589"/>
      <c r="DL63" s="1589"/>
      <c r="DM63" s="1589"/>
      <c r="DN63" s="1589"/>
      <c r="DO63" s="1589"/>
      <c r="DP63" s="1589"/>
      <c r="DQ63" s="1589"/>
      <c r="DR63" s="1589"/>
      <c r="DS63" s="471"/>
      <c r="DT63" s="471"/>
      <c r="DU63" s="1589"/>
      <c r="DV63" s="1589"/>
      <c r="DW63" s="1589"/>
      <c r="DX63" s="1589"/>
      <c r="DY63" s="1589"/>
      <c r="DZ63" s="1589"/>
      <c r="EA63" s="471"/>
      <c r="EB63" s="471"/>
      <c r="EC63" s="1589"/>
      <c r="ED63" s="1589"/>
      <c r="EE63" s="1589"/>
      <c r="EF63" s="1589"/>
      <c r="EG63" s="471"/>
      <c r="EH63" s="471"/>
      <c r="EI63" s="1589"/>
      <c r="EJ63" s="471"/>
      <c r="EK63" s="471"/>
      <c r="EL63" s="471"/>
      <c r="EM63" s="471"/>
      <c r="EN63" s="1589"/>
      <c r="EO63" s="1589"/>
      <c r="EP63" s="1589"/>
      <c r="EQ63" s="1589"/>
      <c r="ER63" s="1589"/>
      <c r="ES63" s="1589"/>
      <c r="ET63" s="1589"/>
      <c r="EU63" s="1589"/>
      <c r="EV63" s="1589"/>
      <c r="EW63" s="1589"/>
      <c r="EX63" s="1589"/>
      <c r="EY63" s="1589"/>
      <c r="EZ63" s="1589"/>
      <c r="FA63" s="1589"/>
      <c r="FB63" s="1589"/>
      <c r="FC63" s="1589"/>
      <c r="FD63" s="1589"/>
      <c r="FE63" s="1589"/>
      <c r="FF63" s="1589"/>
      <c r="FG63" s="1589"/>
      <c r="FH63" s="1589"/>
      <c r="FI63" s="1589"/>
      <c r="FJ63" s="1589"/>
      <c r="FK63" s="1589"/>
      <c r="FL63" s="1589"/>
      <c r="FM63" s="1589"/>
      <c r="FN63" s="1589"/>
      <c r="FO63" s="1589"/>
      <c r="FP63" s="1589"/>
      <c r="FQ63" s="1589"/>
      <c r="FR63" s="1589"/>
      <c r="FS63" s="1589"/>
      <c r="FT63" s="1589"/>
      <c r="FU63" s="1589"/>
      <c r="FV63" s="1589"/>
      <c r="FW63" s="1589"/>
      <c r="FX63" s="1589"/>
      <c r="FY63" s="1589"/>
      <c r="FZ63" s="1589"/>
      <c r="GA63" s="1589"/>
      <c r="GB63" s="1589"/>
      <c r="GC63" s="1589"/>
      <c r="GD63" s="1589"/>
      <c r="GE63" s="1589"/>
      <c r="GF63" s="1589"/>
      <c r="GG63" s="1589"/>
      <c r="GH63" s="1589"/>
      <c r="GI63" s="1589"/>
      <c r="GJ63" s="1589"/>
      <c r="GK63" s="1589"/>
      <c r="GL63" s="1589"/>
      <c r="GM63" s="1589"/>
      <c r="GN63" s="1589"/>
      <c r="GO63" s="1589"/>
      <c r="GP63" s="1589"/>
      <c r="GQ63" s="1589"/>
      <c r="GR63" s="1589"/>
      <c r="GS63" s="1589"/>
      <c r="GT63" s="1589"/>
      <c r="GU63" s="1589"/>
      <c r="GV63" s="1589"/>
      <c r="GW63" s="1589"/>
      <c r="GX63" s="1589"/>
      <c r="GY63" s="1589"/>
      <c r="GZ63" s="1589"/>
      <c r="HA63" s="1589"/>
      <c r="HB63" s="1589"/>
      <c r="HC63" s="1589"/>
      <c r="HD63" s="1589"/>
      <c r="HE63" s="1589"/>
      <c r="HF63" s="1589"/>
      <c r="HG63" s="1589"/>
      <c r="HH63" s="1589"/>
      <c r="HI63" s="1589"/>
      <c r="HJ63" s="1589"/>
      <c r="HK63" s="1589"/>
      <c r="HL63" s="1589"/>
      <c r="HM63" s="1589"/>
      <c r="HN63" s="1589"/>
      <c r="HO63" s="1589"/>
      <c r="HP63" s="1589"/>
      <c r="HQ63" s="1589"/>
      <c r="HR63" s="1589"/>
      <c r="HS63" s="1589"/>
      <c r="HT63" s="1589"/>
      <c r="HU63" s="1589"/>
      <c r="HV63" s="1589"/>
      <c r="HW63" s="1589"/>
      <c r="HX63" s="1589"/>
      <c r="HY63" s="1589"/>
      <c r="HZ63" s="1589"/>
      <c r="IA63" s="1589"/>
      <c r="IB63" s="1589"/>
      <c r="IC63" s="1589"/>
      <c r="ID63" s="1589"/>
      <c r="IE63" s="1589"/>
      <c r="IF63" s="1589"/>
      <c r="IG63" s="1589"/>
      <c r="IH63" s="1589"/>
      <c r="II63" s="1589"/>
      <c r="IJ63" s="1589"/>
      <c r="IK63" s="1589"/>
      <c r="IL63" s="1589"/>
      <c r="IM63" s="1589"/>
      <c r="IN63" s="1589"/>
      <c r="IO63" s="1589"/>
      <c r="IP63" s="1589"/>
      <c r="IQ63" s="1589"/>
      <c r="IR63" s="1589"/>
      <c r="IS63" s="1589"/>
      <c r="IT63" s="1589"/>
      <c r="IU63" s="1589"/>
      <c r="IV63" s="1589"/>
      <c r="IW63" s="1589"/>
      <c r="IX63" s="1589"/>
      <c r="IY63" s="1589"/>
      <c r="IZ63" s="1589"/>
      <c r="JA63" s="1589"/>
      <c r="JB63" s="1589"/>
      <c r="JC63" s="1589"/>
      <c r="JD63" s="1589"/>
      <c r="JE63" s="1589"/>
      <c r="JF63" s="1589"/>
      <c r="JG63" s="1589"/>
      <c r="JH63" s="1589"/>
      <c r="JI63" s="1599"/>
    </row>
    <row r="64" spans="1:269" ht="15" customHeight="1" x14ac:dyDescent="0.25">
      <c r="A64" s="1542"/>
      <c r="B64" s="1703" t="s">
        <v>1086</v>
      </c>
      <c r="C64" s="1704"/>
      <c r="D64" s="1704"/>
      <c r="E64" s="1705"/>
      <c r="F64" s="1593"/>
      <c r="G64" s="1589"/>
      <c r="H64" s="471"/>
      <c r="I64" s="471"/>
      <c r="J64" s="1589"/>
      <c r="K64" s="471"/>
      <c r="L64" s="1589"/>
      <c r="M64" s="1589"/>
      <c r="N64" s="471"/>
      <c r="O64" s="471"/>
      <c r="P64" s="471"/>
      <c r="Q64" s="471"/>
      <c r="R64" s="471"/>
      <c r="S64" s="471"/>
      <c r="T64" s="471"/>
      <c r="U64" s="471"/>
      <c r="V64" s="471"/>
      <c r="W64" s="471"/>
      <c r="X64" s="471"/>
      <c r="Y64" s="1587"/>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471"/>
      <c r="BC64" s="471"/>
      <c r="BD64" s="471"/>
      <c r="BE64" s="471"/>
      <c r="BF64" s="471"/>
      <c r="BG64" s="471"/>
      <c r="BH64" s="471"/>
      <c r="BI64" s="471"/>
      <c r="BJ64" s="471"/>
      <c r="BK64" s="471"/>
      <c r="BL64" s="471"/>
      <c r="BM64" s="471"/>
      <c r="BN64" s="471"/>
      <c r="BO64" s="471"/>
      <c r="BP64" s="471"/>
      <c r="BQ64" s="471"/>
      <c r="BR64" s="471"/>
      <c r="BS64" s="471"/>
      <c r="BT64" s="471"/>
      <c r="BU64" s="471"/>
      <c r="BV64" s="471"/>
      <c r="BW64" s="471"/>
      <c r="BX64" s="471"/>
      <c r="BY64" s="471"/>
      <c r="BZ64" s="471"/>
      <c r="CA64" s="471"/>
      <c r="CB64" s="471"/>
      <c r="CC64" s="471"/>
      <c r="CD64" s="471"/>
      <c r="CE64" s="471"/>
      <c r="CF64" s="471"/>
      <c r="CG64" s="471"/>
      <c r="CH64" s="471"/>
      <c r="CI64" s="471"/>
      <c r="CJ64" s="471"/>
      <c r="CK64" s="471"/>
      <c r="CL64" s="471"/>
      <c r="CM64" s="471"/>
      <c r="CN64" s="471"/>
      <c r="CO64" s="471"/>
      <c r="CP64" s="471"/>
      <c r="CQ64" s="471"/>
      <c r="CR64" s="471"/>
      <c r="CS64" s="471"/>
      <c r="CT64" s="471"/>
      <c r="CU64" s="471"/>
      <c r="CV64" s="471"/>
      <c r="CW64" s="471"/>
      <c r="CX64" s="471"/>
      <c r="CY64" s="471"/>
      <c r="CZ64" s="471"/>
      <c r="DA64" s="471"/>
      <c r="DB64" s="471"/>
      <c r="DC64" s="1589"/>
      <c r="DD64" s="1589"/>
      <c r="DE64" s="1589"/>
      <c r="DF64" s="1589"/>
      <c r="DG64" s="1589"/>
      <c r="DH64" s="1589"/>
      <c r="DI64" s="471"/>
      <c r="DJ64" s="471"/>
      <c r="DK64" s="1589"/>
      <c r="DL64" s="1589"/>
      <c r="DM64" s="1589"/>
      <c r="DN64" s="1589"/>
      <c r="DO64" s="1589"/>
      <c r="DP64" s="1589"/>
      <c r="DQ64" s="1589"/>
      <c r="DR64" s="1589"/>
      <c r="DS64" s="471"/>
      <c r="DT64" s="471"/>
      <c r="DU64" s="1589"/>
      <c r="DV64" s="1589"/>
      <c r="DW64" s="1589"/>
      <c r="DX64" s="1589"/>
      <c r="DY64" s="1589"/>
      <c r="DZ64" s="1589"/>
      <c r="EA64" s="471"/>
      <c r="EB64" s="471"/>
      <c r="EC64" s="1589"/>
      <c r="ED64" s="1589"/>
      <c r="EE64" s="1589"/>
      <c r="EF64" s="1589"/>
      <c r="EG64" s="471"/>
      <c r="EH64" s="471"/>
      <c r="EI64" s="1589"/>
      <c r="EJ64" s="471"/>
      <c r="EK64" s="471"/>
      <c r="EL64" s="471"/>
      <c r="EM64" s="471"/>
      <c r="EN64" s="1589"/>
      <c r="EO64" s="1589"/>
      <c r="EP64" s="1589"/>
      <c r="EQ64" s="1589"/>
      <c r="ER64" s="1589"/>
      <c r="ES64" s="1589"/>
      <c r="ET64" s="1589"/>
      <c r="EU64" s="1589"/>
      <c r="EV64" s="1589"/>
      <c r="EW64" s="1589"/>
      <c r="EX64" s="1589"/>
      <c r="EY64" s="1589"/>
      <c r="EZ64" s="1589"/>
      <c r="FA64" s="1589"/>
      <c r="FB64" s="1589"/>
      <c r="FC64" s="1589"/>
      <c r="FD64" s="1589"/>
      <c r="FE64" s="1589"/>
      <c r="FF64" s="1589"/>
      <c r="FG64" s="1589"/>
      <c r="FH64" s="1589"/>
      <c r="FI64" s="1589"/>
      <c r="FJ64" s="1589"/>
      <c r="FK64" s="1589"/>
      <c r="FL64" s="1589"/>
      <c r="FM64" s="1589"/>
      <c r="FN64" s="1589"/>
      <c r="FO64" s="1589"/>
      <c r="FP64" s="1589"/>
      <c r="FQ64" s="1589"/>
      <c r="FR64" s="1589"/>
      <c r="FS64" s="1589"/>
      <c r="FT64" s="1589"/>
      <c r="FU64" s="1589"/>
      <c r="FV64" s="1589"/>
      <c r="FW64" s="1589"/>
      <c r="FX64" s="1589"/>
      <c r="FY64" s="1589"/>
      <c r="FZ64" s="1589"/>
      <c r="GA64" s="1589"/>
      <c r="GB64" s="1589"/>
      <c r="GC64" s="1589"/>
      <c r="GD64" s="1589"/>
      <c r="GE64" s="1589"/>
      <c r="GF64" s="1589"/>
      <c r="GG64" s="1589"/>
      <c r="GH64" s="1589"/>
      <c r="GI64" s="1589"/>
      <c r="GJ64" s="1589"/>
      <c r="GK64" s="1589"/>
      <c r="GL64" s="1589"/>
      <c r="GM64" s="1589"/>
      <c r="GN64" s="1589"/>
      <c r="GO64" s="1589"/>
      <c r="GP64" s="1589"/>
      <c r="GQ64" s="1589"/>
      <c r="GR64" s="1589"/>
      <c r="GS64" s="1589"/>
      <c r="GT64" s="1589"/>
      <c r="GU64" s="1589"/>
      <c r="GV64" s="1589"/>
      <c r="GW64" s="1589"/>
      <c r="GX64" s="1589"/>
      <c r="GY64" s="1589"/>
      <c r="GZ64" s="1589"/>
      <c r="HA64" s="1589"/>
      <c r="HB64" s="1589"/>
      <c r="HC64" s="1589"/>
      <c r="HD64" s="1589"/>
      <c r="HE64" s="1589"/>
      <c r="HF64" s="1589"/>
      <c r="HG64" s="1589"/>
      <c r="HH64" s="1589"/>
      <c r="HI64" s="1589"/>
      <c r="HJ64" s="1589"/>
      <c r="HK64" s="1589"/>
      <c r="HL64" s="1589"/>
      <c r="HM64" s="1589"/>
      <c r="HN64" s="1589"/>
      <c r="HO64" s="1589"/>
      <c r="HP64" s="1589"/>
      <c r="HQ64" s="1589"/>
      <c r="HR64" s="1589"/>
      <c r="HS64" s="1589"/>
      <c r="HT64" s="1589"/>
      <c r="HU64" s="1589"/>
      <c r="HV64" s="1589"/>
      <c r="HW64" s="1589"/>
      <c r="HX64" s="1589"/>
      <c r="HY64" s="1589"/>
      <c r="HZ64" s="1589"/>
      <c r="IA64" s="1589"/>
      <c r="IB64" s="1589"/>
      <c r="IC64" s="1589"/>
      <c r="ID64" s="1589"/>
      <c r="IE64" s="1589"/>
      <c r="IF64" s="1589"/>
      <c r="IG64" s="1589"/>
      <c r="IH64" s="1589"/>
      <c r="II64" s="1589"/>
      <c r="IJ64" s="1589"/>
      <c r="IK64" s="1589"/>
      <c r="IL64" s="1589"/>
      <c r="IM64" s="1589"/>
      <c r="IN64" s="1589"/>
      <c r="IO64" s="1589"/>
      <c r="IP64" s="1589"/>
      <c r="IQ64" s="1589"/>
      <c r="IR64" s="1589"/>
      <c r="IS64" s="1589"/>
      <c r="IT64" s="1589"/>
      <c r="IU64" s="1589"/>
      <c r="IV64" s="1589"/>
      <c r="IW64" s="1589"/>
      <c r="IX64" s="1589"/>
      <c r="IY64" s="1589"/>
      <c r="IZ64" s="1589"/>
      <c r="JA64" s="1589"/>
      <c r="JB64" s="1589"/>
      <c r="JC64" s="1589"/>
      <c r="JD64" s="1589"/>
      <c r="JE64" s="1589"/>
      <c r="JF64" s="1589"/>
      <c r="JG64" s="1589"/>
      <c r="JH64" s="1589"/>
      <c r="JI64" s="1599"/>
    </row>
    <row r="65" spans="1:269" s="1602" customFormat="1" ht="15" customHeight="1" x14ac:dyDescent="0.25">
      <c r="A65" s="1594"/>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1587"/>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1"/>
      <c r="AZ65" s="471"/>
      <c r="BA65" s="471"/>
      <c r="BB65" s="471"/>
      <c r="BC65" s="471"/>
      <c r="BD65" s="471"/>
      <c r="BE65" s="471"/>
      <c r="BF65" s="471"/>
      <c r="BG65" s="471"/>
      <c r="BH65" s="471"/>
      <c r="BI65" s="471"/>
      <c r="BJ65" s="471"/>
      <c r="BK65" s="471"/>
      <c r="BL65" s="471"/>
      <c r="BM65" s="471"/>
      <c r="BN65" s="471"/>
      <c r="BO65" s="471"/>
      <c r="BP65" s="471"/>
      <c r="BQ65" s="471"/>
      <c r="BR65" s="471"/>
      <c r="BS65" s="471"/>
      <c r="BT65" s="471"/>
      <c r="BU65" s="471"/>
      <c r="BV65" s="471"/>
      <c r="BW65" s="471"/>
      <c r="BX65" s="471"/>
      <c r="BY65" s="471"/>
      <c r="BZ65" s="471"/>
      <c r="CA65" s="471"/>
      <c r="CB65" s="471"/>
      <c r="CC65" s="471"/>
      <c r="CD65" s="471"/>
      <c r="CE65" s="471"/>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1"/>
      <c r="DF65" s="471"/>
      <c r="DG65" s="471"/>
      <c r="DH65" s="471"/>
      <c r="DI65" s="471"/>
      <c r="DJ65" s="471"/>
      <c r="DK65" s="471"/>
      <c r="DL65" s="471"/>
      <c r="DM65" s="471"/>
      <c r="DN65" s="471"/>
      <c r="DO65" s="471"/>
      <c r="DP65" s="471"/>
      <c r="DQ65" s="471"/>
      <c r="DR65" s="471"/>
      <c r="DS65" s="471"/>
      <c r="DT65" s="471"/>
      <c r="DU65" s="471"/>
      <c r="DV65" s="471"/>
      <c r="DW65" s="471"/>
      <c r="DX65" s="471"/>
      <c r="DY65" s="471"/>
      <c r="DZ65" s="471"/>
      <c r="EA65" s="471"/>
      <c r="EB65" s="471"/>
      <c r="EC65" s="471"/>
      <c r="ED65" s="471"/>
      <c r="EE65" s="471"/>
      <c r="EF65" s="471"/>
      <c r="EG65" s="471"/>
      <c r="EH65" s="471"/>
      <c r="EI65" s="471"/>
      <c r="EJ65" s="471"/>
      <c r="EK65" s="471"/>
      <c r="EL65" s="471"/>
      <c r="EM65" s="471"/>
      <c r="EN65" s="471"/>
      <c r="EO65" s="471"/>
      <c r="EP65" s="471"/>
      <c r="EQ65" s="471"/>
      <c r="ER65" s="471"/>
      <c r="ES65" s="471"/>
      <c r="ET65" s="471"/>
      <c r="EU65" s="471"/>
      <c r="EV65" s="471"/>
      <c r="EW65" s="471"/>
      <c r="EX65" s="471"/>
      <c r="EY65" s="471"/>
      <c r="EZ65" s="471"/>
      <c r="FA65" s="471"/>
      <c r="FB65" s="471"/>
      <c r="FC65" s="471"/>
      <c r="FD65" s="471"/>
      <c r="FE65" s="471"/>
      <c r="FF65" s="471"/>
      <c r="FG65" s="471"/>
      <c r="FH65" s="471"/>
      <c r="FI65" s="471"/>
      <c r="FJ65" s="471"/>
      <c r="FK65" s="471"/>
      <c r="FL65" s="471"/>
      <c r="FM65" s="471"/>
      <c r="FN65" s="471"/>
      <c r="FO65" s="471"/>
      <c r="FP65" s="471"/>
      <c r="FQ65" s="471"/>
      <c r="FR65" s="471"/>
      <c r="FS65" s="471"/>
      <c r="FT65" s="471"/>
      <c r="FU65" s="471"/>
      <c r="FV65" s="471"/>
      <c r="FW65" s="471"/>
      <c r="FX65" s="471"/>
      <c r="FY65" s="471"/>
      <c r="FZ65" s="471"/>
      <c r="GA65" s="471"/>
      <c r="GB65" s="471"/>
      <c r="GC65" s="471"/>
      <c r="GD65" s="471"/>
      <c r="GE65" s="471"/>
      <c r="GF65" s="471"/>
      <c r="GG65" s="471"/>
      <c r="GH65" s="471"/>
      <c r="GI65" s="471"/>
      <c r="GJ65" s="471"/>
      <c r="GK65" s="471"/>
      <c r="GL65" s="471"/>
      <c r="GM65" s="471"/>
      <c r="GN65" s="471"/>
      <c r="GO65" s="471"/>
      <c r="GP65" s="471"/>
      <c r="GQ65" s="471"/>
      <c r="GR65" s="471"/>
      <c r="GS65" s="471"/>
      <c r="GT65" s="471"/>
      <c r="GU65" s="471"/>
      <c r="GV65" s="471"/>
      <c r="GW65" s="471"/>
      <c r="GX65" s="471"/>
      <c r="GY65" s="471"/>
      <c r="GZ65" s="471"/>
      <c r="HA65" s="471"/>
      <c r="HB65" s="471"/>
      <c r="HC65" s="471"/>
      <c r="HD65" s="471"/>
      <c r="HE65" s="471"/>
      <c r="HF65" s="471"/>
      <c r="HG65" s="471"/>
      <c r="HH65" s="471"/>
      <c r="HI65" s="471"/>
      <c r="HJ65" s="471"/>
      <c r="HK65" s="471"/>
      <c r="HL65" s="471"/>
      <c r="HM65" s="471"/>
      <c r="HN65" s="471"/>
      <c r="HO65" s="471"/>
      <c r="HP65" s="471"/>
      <c r="HQ65" s="471"/>
      <c r="HR65" s="471"/>
      <c r="HS65" s="471"/>
      <c r="HT65" s="471"/>
      <c r="HU65" s="471"/>
      <c r="HV65" s="471"/>
      <c r="HW65" s="471"/>
      <c r="HX65" s="471"/>
      <c r="HY65" s="471"/>
      <c r="HZ65" s="471"/>
      <c r="IA65" s="471"/>
      <c r="IB65" s="471"/>
      <c r="IC65" s="471"/>
      <c r="ID65" s="471"/>
      <c r="IE65" s="471"/>
      <c r="IF65" s="471"/>
      <c r="IG65" s="471"/>
      <c r="IH65" s="471"/>
      <c r="II65" s="471"/>
      <c r="IJ65" s="471"/>
      <c r="IK65" s="471"/>
      <c r="IL65" s="471"/>
      <c r="IM65" s="471"/>
      <c r="IN65" s="471"/>
      <c r="IO65" s="471"/>
      <c r="IP65" s="471"/>
      <c r="IQ65" s="471"/>
      <c r="IR65" s="471"/>
      <c r="IS65" s="471"/>
      <c r="IT65" s="471"/>
      <c r="IU65" s="471"/>
      <c r="IV65" s="471"/>
      <c r="IW65" s="471"/>
      <c r="IX65" s="471"/>
      <c r="IY65" s="471"/>
      <c r="IZ65" s="471"/>
      <c r="JA65" s="471"/>
      <c r="JB65" s="471"/>
      <c r="JC65" s="471"/>
      <c r="JD65" s="471"/>
      <c r="JE65" s="471"/>
      <c r="JF65" s="471"/>
      <c r="JG65" s="471"/>
      <c r="JH65" s="471"/>
      <c r="JI65" s="1587"/>
    </row>
    <row r="66" spans="1:269" s="471" customFormat="1" ht="45" customHeight="1" x14ac:dyDescent="0.25">
      <c r="A66" s="1540" t="s">
        <v>1093</v>
      </c>
      <c r="B66" s="1595"/>
      <c r="C66" s="1596"/>
      <c r="D66" s="1596"/>
      <c r="E66" s="1596"/>
      <c r="F66" s="1596"/>
      <c r="G66" s="1596"/>
      <c r="H66" s="1596"/>
      <c r="I66" s="1597"/>
      <c r="J66" s="1597"/>
      <c r="K66" s="1597"/>
      <c r="L66" s="1597"/>
      <c r="M66" s="1597"/>
      <c r="N66" s="1597"/>
      <c r="O66" s="1597"/>
      <c r="P66" s="1597"/>
      <c r="Q66" s="1597"/>
      <c r="R66" s="1597"/>
      <c r="S66" s="1597"/>
      <c r="T66" s="1597"/>
      <c r="U66" s="1597"/>
      <c r="V66" s="1597"/>
      <c r="W66" s="1597"/>
      <c r="X66" s="1597"/>
      <c r="Y66" s="1598"/>
      <c r="Z66" s="1597"/>
      <c r="AA66" s="1597"/>
      <c r="AB66" s="1597"/>
      <c r="AC66" s="1597"/>
      <c r="AD66" s="1597"/>
      <c r="AE66" s="1597"/>
      <c r="AF66" s="1597"/>
      <c r="AG66" s="1597"/>
      <c r="AH66" s="1597"/>
      <c r="AI66" s="1597"/>
      <c r="AJ66" s="1597"/>
      <c r="AK66" s="1597"/>
      <c r="AL66" s="1597"/>
      <c r="AM66" s="1597"/>
      <c r="AN66" s="1597"/>
      <c r="AO66" s="1597"/>
      <c r="AP66" s="1597"/>
      <c r="AQ66" s="1597"/>
      <c r="AR66" s="1597"/>
      <c r="AS66" s="1597"/>
      <c r="AT66" s="1597"/>
      <c r="AU66" s="1597"/>
      <c r="AV66" s="1597"/>
      <c r="AW66" s="1597"/>
      <c r="AX66" s="1597"/>
      <c r="AY66" s="1597"/>
      <c r="AZ66" s="1597"/>
      <c r="BA66" s="1597"/>
      <c r="BB66" s="1597"/>
      <c r="BC66" s="1597"/>
      <c r="BD66" s="1597"/>
      <c r="BE66" s="1597"/>
      <c r="BF66" s="1597"/>
      <c r="BG66" s="1597"/>
      <c r="BH66" s="1597"/>
      <c r="BI66" s="1597"/>
      <c r="BJ66" s="1597"/>
      <c r="BK66" s="1597"/>
      <c r="BL66" s="1597"/>
      <c r="BM66" s="1597"/>
      <c r="BN66" s="1597"/>
      <c r="BO66" s="1597"/>
      <c r="BP66" s="1597"/>
      <c r="BQ66" s="1597"/>
      <c r="BR66" s="1597"/>
      <c r="BS66" s="1597"/>
      <c r="BT66" s="1597"/>
      <c r="BU66" s="1597"/>
      <c r="BV66" s="1597"/>
      <c r="BW66" s="1597"/>
      <c r="BX66" s="1597"/>
      <c r="BY66" s="1597"/>
      <c r="BZ66" s="1597"/>
      <c r="CA66" s="1597"/>
      <c r="CB66" s="1597"/>
      <c r="CC66" s="1597"/>
      <c r="CD66" s="1597"/>
      <c r="CE66" s="1597"/>
      <c r="CF66" s="1597"/>
      <c r="CG66" s="1597"/>
      <c r="CH66" s="1597"/>
      <c r="CI66" s="1597"/>
      <c r="CJ66" s="1597"/>
      <c r="CK66" s="1597"/>
      <c r="CL66" s="1597"/>
      <c r="CM66" s="1597"/>
      <c r="CN66" s="1597"/>
      <c r="CO66" s="1597"/>
      <c r="CP66" s="1597"/>
      <c r="CQ66" s="1597"/>
      <c r="CR66" s="1597"/>
      <c r="CS66" s="1597"/>
      <c r="CT66" s="1597"/>
      <c r="CU66" s="1597"/>
      <c r="CV66" s="1597"/>
      <c r="CW66" s="1597"/>
      <c r="CX66" s="1597"/>
      <c r="CY66" s="1597"/>
      <c r="CZ66" s="1597"/>
      <c r="DA66" s="1597"/>
      <c r="DB66" s="1597"/>
      <c r="DC66" s="1597"/>
      <c r="DD66" s="1597"/>
      <c r="DE66" s="1597"/>
      <c r="DF66" s="1597"/>
      <c r="DG66" s="1597"/>
      <c r="DH66" s="1597"/>
      <c r="DI66" s="1597"/>
      <c r="DJ66" s="1597"/>
      <c r="DK66" s="1597"/>
      <c r="DL66" s="1597"/>
      <c r="DM66" s="1597"/>
      <c r="DN66" s="1597"/>
      <c r="DO66" s="1597"/>
      <c r="DP66" s="1597"/>
      <c r="DQ66" s="1597"/>
      <c r="DR66" s="1597"/>
      <c r="DS66" s="1597"/>
      <c r="DT66" s="1597"/>
      <c r="DU66" s="1597"/>
      <c r="DV66" s="1597"/>
      <c r="DW66" s="1597"/>
      <c r="DX66" s="1597"/>
      <c r="DY66" s="1597"/>
      <c r="DZ66" s="1597"/>
      <c r="EA66" s="1597"/>
      <c r="EB66" s="1597"/>
      <c r="EC66" s="1597"/>
      <c r="ED66" s="1597"/>
      <c r="EE66" s="1597"/>
      <c r="EF66" s="1597"/>
      <c r="EG66" s="1597"/>
      <c r="EH66" s="1597"/>
      <c r="EI66" s="1597"/>
      <c r="EJ66" s="1597"/>
      <c r="EK66" s="1597"/>
      <c r="EL66" s="1597"/>
      <c r="EM66" s="1597"/>
      <c r="EN66" s="1597"/>
      <c r="EO66" s="1597"/>
      <c r="EP66" s="1597"/>
      <c r="EQ66" s="1597"/>
      <c r="ER66" s="1597"/>
      <c r="ES66" s="1597"/>
      <c r="ET66" s="1597"/>
      <c r="EU66" s="1597"/>
      <c r="EV66" s="1597"/>
      <c r="EW66" s="1598"/>
    </row>
    <row r="67" spans="1:269" s="1602" customFormat="1" ht="15" customHeight="1" x14ac:dyDescent="0.25">
      <c r="A67" s="1594"/>
      <c r="B67" s="2354"/>
      <c r="C67" s="2362"/>
      <c r="D67" s="2362"/>
      <c r="E67" s="2362"/>
      <c r="F67" s="1543" t="s">
        <v>991</v>
      </c>
      <c r="G67" s="471"/>
      <c r="H67" s="471"/>
      <c r="I67" s="471"/>
      <c r="J67" s="471"/>
      <c r="K67" s="471"/>
      <c r="L67" s="471"/>
      <c r="M67" s="471"/>
      <c r="N67" s="471"/>
      <c r="O67" s="471"/>
      <c r="P67" s="471"/>
      <c r="Q67" s="471"/>
      <c r="R67" s="471"/>
      <c r="S67" s="471"/>
      <c r="T67" s="471"/>
      <c r="U67" s="471"/>
      <c r="V67" s="471"/>
      <c r="W67" s="471"/>
      <c r="X67" s="471"/>
      <c r="Y67" s="1587"/>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1"/>
      <c r="AY67" s="471"/>
      <c r="AZ67" s="471"/>
      <c r="BA67" s="471"/>
      <c r="BB67" s="471"/>
      <c r="BC67" s="471"/>
      <c r="BD67" s="471"/>
      <c r="BE67" s="471"/>
      <c r="BF67" s="471"/>
      <c r="BG67" s="471"/>
      <c r="BH67" s="471"/>
      <c r="BI67" s="471"/>
      <c r="BJ67" s="471"/>
      <c r="BK67" s="471"/>
      <c r="BL67" s="471"/>
      <c r="BM67" s="471"/>
      <c r="BN67" s="471"/>
      <c r="BO67" s="471"/>
      <c r="BP67" s="471"/>
      <c r="BQ67" s="471"/>
      <c r="BR67" s="471"/>
      <c r="BS67" s="471"/>
      <c r="BT67" s="471"/>
      <c r="BU67" s="471"/>
      <c r="BV67" s="471"/>
      <c r="BW67" s="471"/>
      <c r="BX67" s="471"/>
      <c r="BY67" s="471"/>
      <c r="BZ67" s="471"/>
      <c r="CA67" s="471"/>
      <c r="CB67" s="471"/>
      <c r="CC67" s="471"/>
      <c r="CD67" s="471"/>
      <c r="CE67" s="471"/>
      <c r="CF67" s="471"/>
      <c r="CG67" s="471"/>
      <c r="CH67" s="471"/>
      <c r="CI67" s="471"/>
      <c r="CJ67" s="471"/>
      <c r="CK67" s="471"/>
      <c r="CL67" s="471"/>
      <c r="CM67" s="471"/>
      <c r="CN67" s="471"/>
      <c r="CO67" s="471"/>
      <c r="CP67" s="471"/>
      <c r="CQ67" s="471"/>
      <c r="CR67" s="471"/>
      <c r="CS67" s="471"/>
      <c r="CT67" s="471"/>
      <c r="CU67" s="471"/>
      <c r="CV67" s="471"/>
      <c r="CW67" s="471"/>
      <c r="CX67" s="471"/>
      <c r="CY67" s="471"/>
      <c r="CZ67" s="471"/>
      <c r="DA67" s="471"/>
      <c r="DB67" s="471"/>
      <c r="DC67" s="471"/>
      <c r="DD67" s="471"/>
      <c r="DE67" s="471"/>
      <c r="DF67" s="471"/>
      <c r="DG67" s="471"/>
      <c r="DH67" s="471"/>
      <c r="DI67" s="471"/>
      <c r="DJ67" s="471"/>
      <c r="DK67" s="471"/>
      <c r="DL67" s="471"/>
      <c r="DM67" s="471"/>
      <c r="DN67" s="471"/>
      <c r="DO67" s="471"/>
      <c r="DP67" s="471"/>
      <c r="DQ67" s="471"/>
      <c r="DR67" s="471"/>
      <c r="DS67" s="471"/>
      <c r="DT67" s="471"/>
      <c r="DU67" s="471"/>
      <c r="DV67" s="471"/>
      <c r="DW67" s="471"/>
      <c r="DX67" s="471"/>
      <c r="DY67" s="471"/>
      <c r="DZ67" s="471"/>
      <c r="EA67" s="471"/>
      <c r="EB67" s="471"/>
      <c r="EC67" s="471"/>
      <c r="ED67" s="471"/>
      <c r="EE67" s="471"/>
      <c r="EF67" s="471"/>
      <c r="EG67" s="471"/>
      <c r="EH67" s="471"/>
      <c r="EI67" s="471"/>
      <c r="EJ67" s="471"/>
      <c r="EK67" s="471"/>
      <c r="EL67" s="471"/>
      <c r="EM67" s="471"/>
      <c r="EN67" s="471"/>
      <c r="EO67" s="471"/>
      <c r="EP67" s="471"/>
      <c r="EQ67" s="471"/>
      <c r="ER67" s="471"/>
      <c r="ES67" s="471"/>
      <c r="ET67" s="471"/>
      <c r="EU67" s="471"/>
      <c r="EV67" s="471"/>
      <c r="EW67" s="471"/>
      <c r="EX67" s="471"/>
      <c r="EY67" s="471"/>
      <c r="EZ67" s="471"/>
      <c r="FA67" s="471"/>
      <c r="FB67" s="471"/>
      <c r="FC67" s="471"/>
      <c r="FD67" s="471"/>
      <c r="FE67" s="471"/>
      <c r="FF67" s="471"/>
      <c r="FG67" s="471"/>
      <c r="FH67" s="471"/>
      <c r="FI67" s="471"/>
      <c r="FJ67" s="471"/>
      <c r="FK67" s="471"/>
      <c r="FL67" s="471"/>
      <c r="FM67" s="471"/>
      <c r="FN67" s="471"/>
      <c r="FO67" s="471"/>
      <c r="FP67" s="471"/>
      <c r="FQ67" s="471"/>
      <c r="FR67" s="471"/>
      <c r="FS67" s="471"/>
      <c r="FT67" s="471"/>
      <c r="FU67" s="471"/>
      <c r="FV67" s="471"/>
      <c r="FW67" s="471"/>
      <c r="FX67" s="471"/>
      <c r="FY67" s="471"/>
      <c r="FZ67" s="471"/>
      <c r="GA67" s="471"/>
      <c r="GB67" s="471"/>
      <c r="GC67" s="471"/>
      <c r="GD67" s="471"/>
      <c r="GE67" s="471"/>
      <c r="GF67" s="471"/>
      <c r="GG67" s="471"/>
      <c r="GH67" s="471"/>
      <c r="GI67" s="471"/>
      <c r="GJ67" s="471"/>
      <c r="GK67" s="471"/>
      <c r="GL67" s="471"/>
      <c r="GM67" s="471"/>
      <c r="GN67" s="471"/>
      <c r="GO67" s="471"/>
      <c r="GP67" s="471"/>
      <c r="GQ67" s="471"/>
      <c r="GR67" s="471"/>
      <c r="GS67" s="471"/>
      <c r="GT67" s="471"/>
      <c r="GU67" s="471"/>
      <c r="GV67" s="471"/>
      <c r="GW67" s="471"/>
      <c r="GX67" s="471"/>
      <c r="GY67" s="471"/>
      <c r="GZ67" s="471"/>
      <c r="HA67" s="471"/>
      <c r="HB67" s="471"/>
      <c r="HC67" s="471"/>
      <c r="HD67" s="471"/>
      <c r="HE67" s="471"/>
      <c r="HF67" s="471"/>
      <c r="HG67" s="471"/>
      <c r="HH67" s="471"/>
      <c r="HI67" s="471"/>
      <c r="HJ67" s="471"/>
      <c r="HK67" s="471"/>
      <c r="HL67" s="471"/>
      <c r="HM67" s="471"/>
      <c r="HN67" s="471"/>
      <c r="HO67" s="471"/>
      <c r="HP67" s="471"/>
      <c r="HQ67" s="471"/>
      <c r="HR67" s="471"/>
      <c r="HS67" s="471"/>
      <c r="HT67" s="471"/>
      <c r="HU67" s="471"/>
      <c r="HV67" s="471"/>
      <c r="HW67" s="471"/>
      <c r="HX67" s="471"/>
      <c r="HY67" s="471"/>
      <c r="HZ67" s="471"/>
      <c r="IA67" s="471"/>
      <c r="IB67" s="471"/>
      <c r="IC67" s="471"/>
      <c r="ID67" s="471"/>
      <c r="IE67" s="471"/>
      <c r="IF67" s="471"/>
      <c r="IG67" s="471"/>
      <c r="IH67" s="471"/>
      <c r="II67" s="471"/>
      <c r="IJ67" s="471"/>
      <c r="IK67" s="471"/>
      <c r="IL67" s="471"/>
      <c r="IM67" s="471"/>
      <c r="IN67" s="471"/>
      <c r="IO67" s="471"/>
      <c r="IP67" s="471"/>
      <c r="IQ67" s="471"/>
      <c r="IR67" s="471"/>
      <c r="IS67" s="471"/>
      <c r="IT67" s="471"/>
      <c r="IU67" s="471"/>
      <c r="IV67" s="471"/>
      <c r="IW67" s="471"/>
      <c r="IX67" s="471"/>
      <c r="IY67" s="471"/>
      <c r="IZ67" s="471"/>
      <c r="JA67" s="471"/>
      <c r="JB67" s="471"/>
      <c r="JC67" s="471"/>
      <c r="JD67" s="471"/>
      <c r="JE67" s="471"/>
      <c r="JF67" s="471"/>
      <c r="JG67" s="471"/>
      <c r="JH67" s="471"/>
      <c r="JI67" s="1587"/>
    </row>
    <row r="68" spans="1:269" s="1602" customFormat="1" ht="15" customHeight="1" x14ac:dyDescent="0.25">
      <c r="A68" s="1594"/>
      <c r="B68" s="1544" t="s">
        <v>1094</v>
      </c>
      <c r="C68" s="1544"/>
      <c r="D68" s="1544"/>
      <c r="E68" s="1544"/>
      <c r="F68" s="1591">
        <f>MAX((F70+F74+F78),(F71+F75+F79),(F72+F76+F80))</f>
        <v>0</v>
      </c>
      <c r="G68" s="471"/>
      <c r="H68" s="471"/>
      <c r="I68" s="471"/>
      <c r="J68" s="471"/>
      <c r="K68" s="471"/>
      <c r="L68" s="471"/>
      <c r="M68" s="471"/>
      <c r="N68" s="471"/>
      <c r="O68" s="471"/>
      <c r="P68" s="471"/>
      <c r="Q68" s="471"/>
      <c r="R68" s="471"/>
      <c r="S68" s="471"/>
      <c r="T68" s="471"/>
      <c r="U68" s="471"/>
      <c r="V68" s="471"/>
      <c r="W68" s="471"/>
      <c r="X68" s="471"/>
      <c r="Y68" s="1587"/>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c r="BE68" s="471"/>
      <c r="BF68" s="471"/>
      <c r="BG68" s="471"/>
      <c r="BH68" s="471"/>
      <c r="BI68" s="471"/>
      <c r="BJ68" s="471"/>
      <c r="BK68" s="471"/>
      <c r="BL68" s="471"/>
      <c r="BM68" s="471"/>
      <c r="BN68" s="471"/>
      <c r="BO68" s="471"/>
      <c r="BP68" s="471"/>
      <c r="BQ68" s="471"/>
      <c r="BR68" s="471"/>
      <c r="BS68" s="471"/>
      <c r="BT68" s="471"/>
      <c r="BU68" s="471"/>
      <c r="BV68" s="471"/>
      <c r="BW68" s="471"/>
      <c r="BX68" s="471"/>
      <c r="BY68" s="471"/>
      <c r="BZ68" s="471"/>
      <c r="CA68" s="471"/>
      <c r="CB68" s="471"/>
      <c r="CC68" s="471"/>
      <c r="CD68" s="471"/>
      <c r="CE68" s="471"/>
      <c r="CF68" s="471"/>
      <c r="CG68" s="471"/>
      <c r="CH68" s="471"/>
      <c r="CI68" s="471"/>
      <c r="CJ68" s="471"/>
      <c r="CK68" s="471"/>
      <c r="CL68" s="471"/>
      <c r="CM68" s="471"/>
      <c r="CN68" s="471"/>
      <c r="CO68" s="471"/>
      <c r="CP68" s="471"/>
      <c r="CQ68" s="471"/>
      <c r="CR68" s="471"/>
      <c r="CS68" s="471"/>
      <c r="CT68" s="471"/>
      <c r="CU68" s="471"/>
      <c r="CV68" s="471"/>
      <c r="CW68" s="471"/>
      <c r="CX68" s="471"/>
      <c r="CY68" s="471"/>
      <c r="CZ68" s="471"/>
      <c r="DA68" s="471"/>
      <c r="DB68" s="471"/>
      <c r="DC68" s="471"/>
      <c r="DD68" s="471"/>
      <c r="DE68" s="471"/>
      <c r="DF68" s="471"/>
      <c r="DG68" s="471"/>
      <c r="DH68" s="471"/>
      <c r="DI68" s="471"/>
      <c r="DJ68" s="471"/>
      <c r="DK68" s="471"/>
      <c r="DL68" s="471"/>
      <c r="DM68" s="471"/>
      <c r="DN68" s="471"/>
      <c r="DO68" s="471"/>
      <c r="DP68" s="471"/>
      <c r="DQ68" s="471"/>
      <c r="DR68" s="471"/>
      <c r="DS68" s="471"/>
      <c r="DT68" s="471"/>
      <c r="DU68" s="471"/>
      <c r="DV68" s="471"/>
      <c r="DW68" s="471"/>
      <c r="DX68" s="471"/>
      <c r="DY68" s="471"/>
      <c r="DZ68" s="471"/>
      <c r="EA68" s="471"/>
      <c r="EB68" s="471"/>
      <c r="EC68" s="471"/>
      <c r="ED68" s="471"/>
      <c r="EE68" s="471"/>
      <c r="EF68" s="471"/>
      <c r="EG68" s="471"/>
      <c r="EH68" s="471"/>
      <c r="EI68" s="471"/>
      <c r="EJ68" s="471"/>
      <c r="EK68" s="471"/>
      <c r="EL68" s="471"/>
      <c r="EM68" s="471"/>
      <c r="EN68" s="471"/>
      <c r="EO68" s="471"/>
      <c r="EP68" s="471"/>
      <c r="EQ68" s="471"/>
      <c r="ER68" s="471"/>
      <c r="ES68" s="471"/>
      <c r="ET68" s="471"/>
      <c r="EU68" s="471"/>
      <c r="EV68" s="471"/>
      <c r="EW68" s="471"/>
      <c r="EX68" s="471"/>
      <c r="EY68" s="471"/>
      <c r="EZ68" s="471"/>
      <c r="FA68" s="471"/>
      <c r="FB68" s="471"/>
      <c r="FC68" s="471"/>
      <c r="FD68" s="471"/>
      <c r="FE68" s="471"/>
      <c r="FF68" s="471"/>
      <c r="FG68" s="471"/>
      <c r="FH68" s="471"/>
      <c r="FI68" s="471"/>
      <c r="FJ68" s="471"/>
      <c r="FK68" s="471"/>
      <c r="FL68" s="471"/>
      <c r="FM68" s="471"/>
      <c r="FN68" s="471"/>
      <c r="FO68" s="471"/>
      <c r="FP68" s="471"/>
      <c r="FQ68" s="471"/>
      <c r="FR68" s="471"/>
      <c r="FS68" s="471"/>
      <c r="FT68" s="471"/>
      <c r="FU68" s="471"/>
      <c r="FV68" s="471"/>
      <c r="FW68" s="471"/>
      <c r="FX68" s="471"/>
      <c r="FY68" s="471"/>
      <c r="FZ68" s="471"/>
      <c r="GA68" s="471"/>
      <c r="GB68" s="471"/>
      <c r="GC68" s="471"/>
      <c r="GD68" s="471"/>
      <c r="GE68" s="471"/>
      <c r="GF68" s="471"/>
      <c r="GG68" s="471"/>
      <c r="GH68" s="471"/>
      <c r="GI68" s="471"/>
      <c r="GJ68" s="471"/>
      <c r="GK68" s="471"/>
      <c r="GL68" s="471"/>
      <c r="GM68" s="471"/>
      <c r="GN68" s="471"/>
      <c r="GO68" s="471"/>
      <c r="GP68" s="471"/>
      <c r="GQ68" s="471"/>
      <c r="GR68" s="471"/>
      <c r="GS68" s="471"/>
      <c r="GT68" s="471"/>
      <c r="GU68" s="471"/>
      <c r="GV68" s="471"/>
      <c r="GW68" s="471"/>
      <c r="GX68" s="471"/>
      <c r="GY68" s="471"/>
      <c r="GZ68" s="471"/>
      <c r="HA68" s="471"/>
      <c r="HB68" s="471"/>
      <c r="HC68" s="471"/>
      <c r="HD68" s="471"/>
      <c r="HE68" s="471"/>
      <c r="HF68" s="471"/>
      <c r="HG68" s="471"/>
      <c r="HH68" s="471"/>
      <c r="HI68" s="471"/>
      <c r="HJ68" s="471"/>
      <c r="HK68" s="471"/>
      <c r="HL68" s="471"/>
      <c r="HM68" s="471"/>
      <c r="HN68" s="471"/>
      <c r="HO68" s="471"/>
      <c r="HP68" s="471"/>
      <c r="HQ68" s="471"/>
      <c r="HR68" s="471"/>
      <c r="HS68" s="471"/>
      <c r="HT68" s="471"/>
      <c r="HU68" s="471"/>
      <c r="HV68" s="471"/>
      <c r="HW68" s="471"/>
      <c r="HX68" s="471"/>
      <c r="HY68" s="471"/>
      <c r="HZ68" s="471"/>
      <c r="IA68" s="471"/>
      <c r="IB68" s="471"/>
      <c r="IC68" s="471"/>
      <c r="ID68" s="471"/>
      <c r="IE68" s="471"/>
      <c r="IF68" s="471"/>
      <c r="IG68" s="471"/>
      <c r="IH68" s="471"/>
      <c r="II68" s="471"/>
      <c r="IJ68" s="471"/>
      <c r="IK68" s="471"/>
      <c r="IL68" s="471"/>
      <c r="IM68" s="471"/>
      <c r="IN68" s="471"/>
      <c r="IO68" s="471"/>
      <c r="IP68" s="471"/>
      <c r="IQ68" s="471"/>
      <c r="IR68" s="471"/>
      <c r="IS68" s="471"/>
      <c r="IT68" s="471"/>
      <c r="IU68" s="471"/>
      <c r="IV68" s="471"/>
      <c r="IW68" s="471"/>
      <c r="IX68" s="471"/>
      <c r="IY68" s="471"/>
      <c r="IZ68" s="471"/>
      <c r="JA68" s="471"/>
      <c r="JB68" s="471"/>
      <c r="JC68" s="471"/>
      <c r="JD68" s="471"/>
      <c r="JE68" s="471"/>
      <c r="JF68" s="471"/>
      <c r="JG68" s="471"/>
      <c r="JH68" s="471"/>
      <c r="JI68" s="1587"/>
    </row>
    <row r="69" spans="1:269" s="1602" customFormat="1" ht="15" customHeight="1" x14ac:dyDescent="0.25">
      <c r="A69" s="1594"/>
      <c r="B69" s="1699" t="s">
        <v>1083</v>
      </c>
      <c r="C69" s="1545"/>
      <c r="D69" s="1545"/>
      <c r="E69" s="1546"/>
      <c r="F69" s="1709"/>
      <c r="G69" s="471"/>
      <c r="H69" s="471"/>
      <c r="I69" s="471"/>
      <c r="J69" s="471"/>
      <c r="K69" s="471"/>
      <c r="L69" s="471"/>
      <c r="M69" s="471"/>
      <c r="N69" s="471"/>
      <c r="O69" s="471"/>
      <c r="P69" s="471"/>
      <c r="Q69" s="471"/>
      <c r="R69" s="471"/>
      <c r="S69" s="471"/>
      <c r="T69" s="471"/>
      <c r="U69" s="471"/>
      <c r="V69" s="471"/>
      <c r="W69" s="471"/>
      <c r="X69" s="471"/>
      <c r="Y69" s="1587"/>
      <c r="Z69" s="471"/>
      <c r="AA69" s="471"/>
      <c r="AB69" s="471"/>
      <c r="AC69" s="471"/>
      <c r="AD69" s="471"/>
      <c r="AE69" s="471"/>
      <c r="AF69" s="471"/>
      <c r="AG69" s="471"/>
      <c r="AH69" s="471"/>
      <c r="AI69" s="471"/>
      <c r="AJ69" s="471"/>
      <c r="AK69" s="471"/>
      <c r="AL69" s="471"/>
      <c r="AM69" s="471"/>
      <c r="AN69" s="471"/>
      <c r="AO69" s="471"/>
      <c r="AP69" s="471"/>
      <c r="AQ69" s="471"/>
      <c r="AR69" s="471"/>
      <c r="AS69" s="471"/>
      <c r="AT69" s="471"/>
      <c r="AU69" s="471"/>
      <c r="AV69" s="471"/>
      <c r="AW69" s="471"/>
      <c r="AX69" s="471"/>
      <c r="AY69" s="471"/>
      <c r="AZ69" s="471"/>
      <c r="BA69" s="471"/>
      <c r="BB69" s="471"/>
      <c r="BC69" s="471"/>
      <c r="BD69" s="471"/>
      <c r="BE69" s="471"/>
      <c r="BF69" s="471"/>
      <c r="BG69" s="471"/>
      <c r="BH69" s="471"/>
      <c r="BI69" s="471"/>
      <c r="BJ69" s="471"/>
      <c r="BK69" s="471"/>
      <c r="BL69" s="471"/>
      <c r="BM69" s="471"/>
      <c r="BN69" s="471"/>
      <c r="BO69" s="471"/>
      <c r="BP69" s="471"/>
      <c r="BQ69" s="471"/>
      <c r="BR69" s="471"/>
      <c r="BS69" s="471"/>
      <c r="BT69" s="471"/>
      <c r="BU69" s="471"/>
      <c r="BV69" s="471"/>
      <c r="BW69" s="471"/>
      <c r="BX69" s="471"/>
      <c r="BY69" s="471"/>
      <c r="BZ69" s="471"/>
      <c r="CA69" s="471"/>
      <c r="CB69" s="471"/>
      <c r="CC69" s="471"/>
      <c r="CD69" s="471"/>
      <c r="CE69" s="471"/>
      <c r="CF69" s="471"/>
      <c r="CG69" s="471"/>
      <c r="CH69" s="471"/>
      <c r="CI69" s="471"/>
      <c r="CJ69" s="471"/>
      <c r="CK69" s="471"/>
      <c r="CL69" s="471"/>
      <c r="CM69" s="471"/>
      <c r="CN69" s="471"/>
      <c r="CO69" s="471"/>
      <c r="CP69" s="471"/>
      <c r="CQ69" s="471"/>
      <c r="CR69" s="471"/>
      <c r="CS69" s="471"/>
      <c r="CT69" s="471"/>
      <c r="CU69" s="471"/>
      <c r="CV69" s="471"/>
      <c r="CW69" s="471"/>
      <c r="CX69" s="471"/>
      <c r="CY69" s="471"/>
      <c r="CZ69" s="471"/>
      <c r="DA69" s="471"/>
      <c r="DB69" s="471"/>
      <c r="DC69" s="471"/>
      <c r="DD69" s="471"/>
      <c r="DE69" s="471"/>
      <c r="DF69" s="471"/>
      <c r="DG69" s="471"/>
      <c r="DH69" s="471"/>
      <c r="DI69" s="471"/>
      <c r="DJ69" s="471"/>
      <c r="DK69" s="471"/>
      <c r="DL69" s="471"/>
      <c r="DM69" s="471"/>
      <c r="DN69" s="471"/>
      <c r="DO69" s="471"/>
      <c r="DP69" s="471"/>
      <c r="DQ69" s="471"/>
      <c r="DR69" s="471"/>
      <c r="DS69" s="471"/>
      <c r="DT69" s="471"/>
      <c r="DU69" s="471"/>
      <c r="DV69" s="471"/>
      <c r="DW69" s="471"/>
      <c r="DX69" s="471"/>
      <c r="DY69" s="471"/>
      <c r="DZ69" s="471"/>
      <c r="EA69" s="471"/>
      <c r="EB69" s="471"/>
      <c r="EC69" s="471"/>
      <c r="ED69" s="471"/>
      <c r="EE69" s="471"/>
      <c r="EF69" s="471"/>
      <c r="EG69" s="471"/>
      <c r="EH69" s="471"/>
      <c r="EI69" s="471"/>
      <c r="EJ69" s="471"/>
      <c r="EK69" s="471"/>
      <c r="EL69" s="471"/>
      <c r="EM69" s="471"/>
      <c r="EN69" s="471"/>
      <c r="EO69" s="471"/>
      <c r="EP69" s="471"/>
      <c r="EQ69" s="471"/>
      <c r="ER69" s="471"/>
      <c r="ES69" s="471"/>
      <c r="ET69" s="471"/>
      <c r="EU69" s="471"/>
      <c r="EV69" s="471"/>
      <c r="EW69" s="471"/>
      <c r="EX69" s="471"/>
      <c r="EY69" s="471"/>
      <c r="EZ69" s="471"/>
      <c r="FA69" s="471"/>
      <c r="FB69" s="471"/>
      <c r="FC69" s="471"/>
      <c r="FD69" s="471"/>
      <c r="FE69" s="471"/>
      <c r="FF69" s="471"/>
      <c r="FG69" s="471"/>
      <c r="FH69" s="471"/>
      <c r="FI69" s="471"/>
      <c r="FJ69" s="471"/>
      <c r="FK69" s="471"/>
      <c r="FL69" s="471"/>
      <c r="FM69" s="471"/>
      <c r="FN69" s="471"/>
      <c r="FO69" s="471"/>
      <c r="FP69" s="471"/>
      <c r="FQ69" s="471"/>
      <c r="FR69" s="471"/>
      <c r="FS69" s="471"/>
      <c r="FT69" s="471"/>
      <c r="FU69" s="471"/>
      <c r="FV69" s="471"/>
      <c r="FW69" s="471"/>
      <c r="FX69" s="471"/>
      <c r="FY69" s="471"/>
      <c r="FZ69" s="471"/>
      <c r="GA69" s="471"/>
      <c r="GB69" s="471"/>
      <c r="GC69" s="471"/>
      <c r="GD69" s="471"/>
      <c r="GE69" s="471"/>
      <c r="GF69" s="471"/>
      <c r="GG69" s="471"/>
      <c r="GH69" s="471"/>
      <c r="GI69" s="471"/>
      <c r="GJ69" s="471"/>
      <c r="GK69" s="471"/>
      <c r="GL69" s="471"/>
      <c r="GM69" s="471"/>
      <c r="GN69" s="471"/>
      <c r="GO69" s="471"/>
      <c r="GP69" s="471"/>
      <c r="GQ69" s="471"/>
      <c r="GR69" s="471"/>
      <c r="GS69" s="471"/>
      <c r="GT69" s="471"/>
      <c r="GU69" s="471"/>
      <c r="GV69" s="471"/>
      <c r="GW69" s="471"/>
      <c r="GX69" s="471"/>
      <c r="GY69" s="471"/>
      <c r="GZ69" s="471"/>
      <c r="HA69" s="471"/>
      <c r="HB69" s="471"/>
      <c r="HC69" s="471"/>
      <c r="HD69" s="471"/>
      <c r="HE69" s="471"/>
      <c r="HF69" s="471"/>
      <c r="HG69" s="471"/>
      <c r="HH69" s="471"/>
      <c r="HI69" s="471"/>
      <c r="HJ69" s="471"/>
      <c r="HK69" s="471"/>
      <c r="HL69" s="471"/>
      <c r="HM69" s="471"/>
      <c r="HN69" s="471"/>
      <c r="HO69" s="471"/>
      <c r="HP69" s="471"/>
      <c r="HQ69" s="471"/>
      <c r="HR69" s="471"/>
      <c r="HS69" s="471"/>
      <c r="HT69" s="471"/>
      <c r="HU69" s="471"/>
      <c r="HV69" s="471"/>
      <c r="HW69" s="471"/>
      <c r="HX69" s="471"/>
      <c r="HY69" s="471"/>
      <c r="HZ69" s="471"/>
      <c r="IA69" s="471"/>
      <c r="IB69" s="471"/>
      <c r="IC69" s="471"/>
      <c r="ID69" s="471"/>
      <c r="IE69" s="471"/>
      <c r="IF69" s="471"/>
      <c r="IG69" s="471"/>
      <c r="IH69" s="471"/>
      <c r="II69" s="471"/>
      <c r="IJ69" s="471"/>
      <c r="IK69" s="471"/>
      <c r="IL69" s="471"/>
      <c r="IM69" s="471"/>
      <c r="IN69" s="471"/>
      <c r="IO69" s="471"/>
      <c r="IP69" s="471"/>
      <c r="IQ69" s="471"/>
      <c r="IR69" s="471"/>
      <c r="IS69" s="471"/>
      <c r="IT69" s="471"/>
      <c r="IU69" s="471"/>
      <c r="IV69" s="471"/>
      <c r="IW69" s="471"/>
      <c r="IX69" s="471"/>
      <c r="IY69" s="471"/>
      <c r="IZ69" s="471"/>
      <c r="JA69" s="471"/>
      <c r="JB69" s="471"/>
      <c r="JC69" s="471"/>
      <c r="JD69" s="471"/>
      <c r="JE69" s="471"/>
      <c r="JF69" s="471"/>
      <c r="JG69" s="471"/>
      <c r="JH69" s="471"/>
      <c r="JI69" s="1587"/>
    </row>
    <row r="70" spans="1:269" s="1602" customFormat="1" ht="15" customHeight="1" x14ac:dyDescent="0.25">
      <c r="A70" s="1594"/>
      <c r="B70" s="1700" t="s">
        <v>1084</v>
      </c>
      <c r="C70" s="1701"/>
      <c r="D70" s="1701"/>
      <c r="E70" s="1702"/>
      <c r="F70" s="1592"/>
      <c r="G70" s="471"/>
      <c r="H70" s="471"/>
      <c r="I70" s="471"/>
      <c r="J70" s="471"/>
      <c r="K70" s="471"/>
      <c r="L70" s="471"/>
      <c r="M70" s="471"/>
      <c r="N70" s="471"/>
      <c r="O70" s="471"/>
      <c r="P70" s="471"/>
      <c r="Q70" s="471"/>
      <c r="R70" s="471"/>
      <c r="S70" s="471"/>
      <c r="T70" s="471"/>
      <c r="U70" s="471"/>
      <c r="V70" s="471"/>
      <c r="W70" s="471"/>
      <c r="X70" s="471"/>
      <c r="Y70" s="1587"/>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1"/>
      <c r="BR70" s="471"/>
      <c r="BS70" s="471"/>
      <c r="BT70" s="471"/>
      <c r="BU70" s="471"/>
      <c r="BV70" s="471"/>
      <c r="BW70" s="471"/>
      <c r="BX70" s="471"/>
      <c r="BY70" s="471"/>
      <c r="BZ70" s="471"/>
      <c r="CA70" s="471"/>
      <c r="CB70" s="471"/>
      <c r="CC70" s="471"/>
      <c r="CD70" s="471"/>
      <c r="CE70" s="471"/>
      <c r="CF70" s="471"/>
      <c r="CG70" s="471"/>
      <c r="CH70" s="471"/>
      <c r="CI70" s="471"/>
      <c r="CJ70" s="471"/>
      <c r="CK70" s="471"/>
      <c r="CL70" s="471"/>
      <c r="CM70" s="471"/>
      <c r="CN70" s="471"/>
      <c r="CO70" s="471"/>
      <c r="CP70" s="471"/>
      <c r="CQ70" s="471"/>
      <c r="CR70" s="471"/>
      <c r="CS70" s="471"/>
      <c r="CT70" s="471"/>
      <c r="CU70" s="471"/>
      <c r="CV70" s="471"/>
      <c r="CW70" s="471"/>
      <c r="CX70" s="471"/>
      <c r="CY70" s="471"/>
      <c r="CZ70" s="471"/>
      <c r="DA70" s="471"/>
      <c r="DB70" s="471"/>
      <c r="DC70" s="471"/>
      <c r="DD70" s="471"/>
      <c r="DE70" s="471"/>
      <c r="DF70" s="471"/>
      <c r="DG70" s="471"/>
      <c r="DH70" s="471"/>
      <c r="DI70" s="471"/>
      <c r="DJ70" s="471"/>
      <c r="DK70" s="471"/>
      <c r="DL70" s="471"/>
      <c r="DM70" s="471"/>
      <c r="DN70" s="471"/>
      <c r="DO70" s="471"/>
      <c r="DP70" s="471"/>
      <c r="DQ70" s="471"/>
      <c r="DR70" s="471"/>
      <c r="DS70" s="471"/>
      <c r="DT70" s="471"/>
      <c r="DU70" s="471"/>
      <c r="DV70" s="471"/>
      <c r="DW70" s="471"/>
      <c r="DX70" s="471"/>
      <c r="DY70" s="471"/>
      <c r="DZ70" s="471"/>
      <c r="EA70" s="471"/>
      <c r="EB70" s="471"/>
      <c r="EC70" s="471"/>
      <c r="ED70" s="471"/>
      <c r="EE70" s="471"/>
      <c r="EF70" s="471"/>
      <c r="EG70" s="471"/>
      <c r="EH70" s="471"/>
      <c r="EI70" s="471"/>
      <c r="EJ70" s="471"/>
      <c r="EK70" s="471"/>
      <c r="EL70" s="471"/>
      <c r="EM70" s="471"/>
      <c r="EN70" s="471"/>
      <c r="EO70" s="471"/>
      <c r="EP70" s="471"/>
      <c r="EQ70" s="471"/>
      <c r="ER70" s="471"/>
      <c r="ES70" s="471"/>
      <c r="ET70" s="471"/>
      <c r="EU70" s="471"/>
      <c r="EV70" s="471"/>
      <c r="EW70" s="471"/>
      <c r="EX70" s="471"/>
      <c r="EY70" s="471"/>
      <c r="EZ70" s="471"/>
      <c r="FA70" s="471"/>
      <c r="FB70" s="471"/>
      <c r="FC70" s="471"/>
      <c r="FD70" s="471"/>
      <c r="FE70" s="471"/>
      <c r="FF70" s="471"/>
      <c r="FG70" s="471"/>
      <c r="FH70" s="471"/>
      <c r="FI70" s="471"/>
      <c r="FJ70" s="471"/>
      <c r="FK70" s="471"/>
      <c r="FL70" s="471"/>
      <c r="FM70" s="471"/>
      <c r="FN70" s="471"/>
      <c r="FO70" s="471"/>
      <c r="FP70" s="471"/>
      <c r="FQ70" s="471"/>
      <c r="FR70" s="471"/>
      <c r="FS70" s="471"/>
      <c r="FT70" s="471"/>
      <c r="FU70" s="471"/>
      <c r="FV70" s="471"/>
      <c r="FW70" s="471"/>
      <c r="FX70" s="471"/>
      <c r="FY70" s="471"/>
      <c r="FZ70" s="471"/>
      <c r="GA70" s="471"/>
      <c r="GB70" s="471"/>
      <c r="GC70" s="471"/>
      <c r="GD70" s="471"/>
      <c r="GE70" s="471"/>
      <c r="GF70" s="471"/>
      <c r="GG70" s="471"/>
      <c r="GH70" s="471"/>
      <c r="GI70" s="471"/>
      <c r="GJ70" s="471"/>
      <c r="GK70" s="471"/>
      <c r="GL70" s="471"/>
      <c r="GM70" s="471"/>
      <c r="GN70" s="471"/>
      <c r="GO70" s="471"/>
      <c r="GP70" s="471"/>
      <c r="GQ70" s="471"/>
      <c r="GR70" s="471"/>
      <c r="GS70" s="471"/>
      <c r="GT70" s="471"/>
      <c r="GU70" s="471"/>
      <c r="GV70" s="471"/>
      <c r="GW70" s="471"/>
      <c r="GX70" s="471"/>
      <c r="GY70" s="471"/>
      <c r="GZ70" s="471"/>
      <c r="HA70" s="471"/>
      <c r="HB70" s="471"/>
      <c r="HC70" s="471"/>
      <c r="HD70" s="471"/>
      <c r="HE70" s="471"/>
      <c r="HF70" s="471"/>
      <c r="HG70" s="471"/>
      <c r="HH70" s="471"/>
      <c r="HI70" s="471"/>
      <c r="HJ70" s="471"/>
      <c r="HK70" s="471"/>
      <c r="HL70" s="471"/>
      <c r="HM70" s="471"/>
      <c r="HN70" s="471"/>
      <c r="HO70" s="471"/>
      <c r="HP70" s="471"/>
      <c r="HQ70" s="471"/>
      <c r="HR70" s="471"/>
      <c r="HS70" s="471"/>
      <c r="HT70" s="471"/>
      <c r="HU70" s="471"/>
      <c r="HV70" s="471"/>
      <c r="HW70" s="471"/>
      <c r="HX70" s="471"/>
      <c r="HY70" s="471"/>
      <c r="HZ70" s="471"/>
      <c r="IA70" s="471"/>
      <c r="IB70" s="471"/>
      <c r="IC70" s="471"/>
      <c r="ID70" s="471"/>
      <c r="IE70" s="471"/>
      <c r="IF70" s="471"/>
      <c r="IG70" s="471"/>
      <c r="IH70" s="471"/>
      <c r="II70" s="471"/>
      <c r="IJ70" s="471"/>
      <c r="IK70" s="471"/>
      <c r="IL70" s="471"/>
      <c r="IM70" s="471"/>
      <c r="IN70" s="471"/>
      <c r="IO70" s="471"/>
      <c r="IP70" s="471"/>
      <c r="IQ70" s="471"/>
      <c r="IR70" s="471"/>
      <c r="IS70" s="471"/>
      <c r="IT70" s="471"/>
      <c r="IU70" s="471"/>
      <c r="IV70" s="471"/>
      <c r="IW70" s="471"/>
      <c r="IX70" s="471"/>
      <c r="IY70" s="471"/>
      <c r="IZ70" s="471"/>
      <c r="JA70" s="471"/>
      <c r="JB70" s="471"/>
      <c r="JC70" s="471"/>
      <c r="JD70" s="471"/>
      <c r="JE70" s="471"/>
      <c r="JF70" s="471"/>
      <c r="JG70" s="471"/>
      <c r="JH70" s="471"/>
      <c r="JI70" s="1587"/>
    </row>
    <row r="71" spans="1:269" s="1602" customFormat="1" ht="15" customHeight="1" x14ac:dyDescent="0.25">
      <c r="A71" s="1594"/>
      <c r="B71" s="1700" t="s">
        <v>1085</v>
      </c>
      <c r="C71" s="1701"/>
      <c r="D71" s="1701"/>
      <c r="E71" s="1702"/>
      <c r="F71" s="1592"/>
      <c r="G71" s="471"/>
      <c r="H71" s="471"/>
      <c r="I71" s="471"/>
      <c r="J71" s="471"/>
      <c r="K71" s="471"/>
      <c r="L71" s="471"/>
      <c r="M71" s="471"/>
      <c r="N71" s="471"/>
      <c r="O71" s="471"/>
      <c r="P71" s="471"/>
      <c r="Q71" s="471"/>
      <c r="R71" s="471"/>
      <c r="S71" s="471"/>
      <c r="T71" s="471"/>
      <c r="U71" s="471"/>
      <c r="V71" s="471"/>
      <c r="W71" s="471"/>
      <c r="X71" s="471"/>
      <c r="Y71" s="1587"/>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c r="BI71" s="471"/>
      <c r="BJ71" s="471"/>
      <c r="BK71" s="471"/>
      <c r="BL71" s="471"/>
      <c r="BM71" s="471"/>
      <c r="BN71" s="471"/>
      <c r="BO71" s="471"/>
      <c r="BP71" s="471"/>
      <c r="BQ71" s="471"/>
      <c r="BR71" s="471"/>
      <c r="BS71" s="471"/>
      <c r="BT71" s="471"/>
      <c r="BU71" s="471"/>
      <c r="BV71" s="471"/>
      <c r="BW71" s="471"/>
      <c r="BX71" s="471"/>
      <c r="BY71" s="471"/>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1"/>
      <c r="DF71" s="471"/>
      <c r="DG71" s="471"/>
      <c r="DH71" s="471"/>
      <c r="DI71" s="471"/>
      <c r="DJ71" s="471"/>
      <c r="DK71" s="471"/>
      <c r="DL71" s="471"/>
      <c r="DM71" s="471"/>
      <c r="DN71" s="471"/>
      <c r="DO71" s="471"/>
      <c r="DP71" s="471"/>
      <c r="DQ71" s="471"/>
      <c r="DR71" s="471"/>
      <c r="DS71" s="471"/>
      <c r="DT71" s="471"/>
      <c r="DU71" s="471"/>
      <c r="DV71" s="471"/>
      <c r="DW71" s="471"/>
      <c r="DX71" s="471"/>
      <c r="DY71" s="471"/>
      <c r="DZ71" s="471"/>
      <c r="EA71" s="471"/>
      <c r="EB71" s="471"/>
      <c r="EC71" s="471"/>
      <c r="ED71" s="471"/>
      <c r="EE71" s="471"/>
      <c r="EF71" s="471"/>
      <c r="EG71" s="471"/>
      <c r="EH71" s="471"/>
      <c r="EI71" s="471"/>
      <c r="EJ71" s="471"/>
      <c r="EK71" s="471"/>
      <c r="EL71" s="471"/>
      <c r="EM71" s="471"/>
      <c r="EN71" s="471"/>
      <c r="EO71" s="471"/>
      <c r="EP71" s="471"/>
      <c r="EQ71" s="471"/>
      <c r="ER71" s="471"/>
      <c r="ES71" s="471"/>
      <c r="ET71" s="471"/>
      <c r="EU71" s="471"/>
      <c r="EV71" s="471"/>
      <c r="EW71" s="471"/>
      <c r="EX71" s="471"/>
      <c r="EY71" s="471"/>
      <c r="EZ71" s="471"/>
      <c r="FA71" s="471"/>
      <c r="FB71" s="471"/>
      <c r="FC71" s="471"/>
      <c r="FD71" s="471"/>
      <c r="FE71" s="471"/>
      <c r="FF71" s="471"/>
      <c r="FG71" s="471"/>
      <c r="FH71" s="471"/>
      <c r="FI71" s="471"/>
      <c r="FJ71" s="471"/>
      <c r="FK71" s="471"/>
      <c r="FL71" s="471"/>
      <c r="FM71" s="471"/>
      <c r="FN71" s="471"/>
      <c r="FO71" s="471"/>
      <c r="FP71" s="471"/>
      <c r="FQ71" s="471"/>
      <c r="FR71" s="471"/>
      <c r="FS71" s="471"/>
      <c r="FT71" s="471"/>
      <c r="FU71" s="471"/>
      <c r="FV71" s="471"/>
      <c r="FW71" s="471"/>
      <c r="FX71" s="471"/>
      <c r="FY71" s="471"/>
      <c r="FZ71" s="471"/>
      <c r="GA71" s="471"/>
      <c r="GB71" s="471"/>
      <c r="GC71" s="471"/>
      <c r="GD71" s="471"/>
      <c r="GE71" s="471"/>
      <c r="GF71" s="471"/>
      <c r="GG71" s="471"/>
      <c r="GH71" s="471"/>
      <c r="GI71" s="471"/>
      <c r="GJ71" s="471"/>
      <c r="GK71" s="471"/>
      <c r="GL71" s="471"/>
      <c r="GM71" s="471"/>
      <c r="GN71" s="471"/>
      <c r="GO71" s="471"/>
      <c r="GP71" s="471"/>
      <c r="GQ71" s="471"/>
      <c r="GR71" s="471"/>
      <c r="GS71" s="471"/>
      <c r="GT71" s="471"/>
      <c r="GU71" s="471"/>
      <c r="GV71" s="471"/>
      <c r="GW71" s="471"/>
      <c r="GX71" s="471"/>
      <c r="GY71" s="471"/>
      <c r="GZ71" s="471"/>
      <c r="HA71" s="471"/>
      <c r="HB71" s="471"/>
      <c r="HC71" s="471"/>
      <c r="HD71" s="471"/>
      <c r="HE71" s="471"/>
      <c r="HF71" s="471"/>
      <c r="HG71" s="471"/>
      <c r="HH71" s="471"/>
      <c r="HI71" s="471"/>
      <c r="HJ71" s="471"/>
      <c r="HK71" s="471"/>
      <c r="HL71" s="471"/>
      <c r="HM71" s="471"/>
      <c r="HN71" s="471"/>
      <c r="HO71" s="471"/>
      <c r="HP71" s="471"/>
      <c r="HQ71" s="471"/>
      <c r="HR71" s="471"/>
      <c r="HS71" s="471"/>
      <c r="HT71" s="471"/>
      <c r="HU71" s="471"/>
      <c r="HV71" s="471"/>
      <c r="HW71" s="471"/>
      <c r="HX71" s="471"/>
      <c r="HY71" s="471"/>
      <c r="HZ71" s="471"/>
      <c r="IA71" s="471"/>
      <c r="IB71" s="471"/>
      <c r="IC71" s="471"/>
      <c r="ID71" s="471"/>
      <c r="IE71" s="471"/>
      <c r="IF71" s="471"/>
      <c r="IG71" s="471"/>
      <c r="IH71" s="471"/>
      <c r="II71" s="471"/>
      <c r="IJ71" s="471"/>
      <c r="IK71" s="471"/>
      <c r="IL71" s="471"/>
      <c r="IM71" s="471"/>
      <c r="IN71" s="471"/>
      <c r="IO71" s="471"/>
      <c r="IP71" s="471"/>
      <c r="IQ71" s="471"/>
      <c r="IR71" s="471"/>
      <c r="IS71" s="471"/>
      <c r="IT71" s="471"/>
      <c r="IU71" s="471"/>
      <c r="IV71" s="471"/>
      <c r="IW71" s="471"/>
      <c r="IX71" s="471"/>
      <c r="IY71" s="471"/>
      <c r="IZ71" s="471"/>
      <c r="JA71" s="471"/>
      <c r="JB71" s="471"/>
      <c r="JC71" s="471"/>
      <c r="JD71" s="471"/>
      <c r="JE71" s="471"/>
      <c r="JF71" s="471"/>
      <c r="JG71" s="471"/>
      <c r="JH71" s="471"/>
      <c r="JI71" s="1587"/>
    </row>
    <row r="72" spans="1:269" s="1602" customFormat="1" ht="15" customHeight="1" x14ac:dyDescent="0.25">
      <c r="A72" s="1594"/>
      <c r="B72" s="1700" t="s">
        <v>1086</v>
      </c>
      <c r="C72" s="1701"/>
      <c r="D72" s="1701"/>
      <c r="E72" s="1702"/>
      <c r="F72" s="1592"/>
      <c r="G72" s="471"/>
      <c r="H72" s="471"/>
      <c r="I72" s="471"/>
      <c r="J72" s="471"/>
      <c r="K72" s="471"/>
      <c r="L72" s="471"/>
      <c r="M72" s="471"/>
      <c r="N72" s="471"/>
      <c r="O72" s="471"/>
      <c r="P72" s="471"/>
      <c r="Q72" s="471"/>
      <c r="R72" s="471"/>
      <c r="S72" s="471"/>
      <c r="T72" s="471"/>
      <c r="U72" s="471"/>
      <c r="V72" s="471"/>
      <c r="W72" s="471"/>
      <c r="X72" s="471"/>
      <c r="Y72" s="1587"/>
      <c r="Z72" s="471"/>
      <c r="AA72" s="471"/>
      <c r="AB72" s="471"/>
      <c r="AC72" s="471"/>
      <c r="AD72" s="471"/>
      <c r="AE72" s="471"/>
      <c r="AF72" s="471"/>
      <c r="AG72" s="471"/>
      <c r="AH72" s="471"/>
      <c r="AI72" s="471"/>
      <c r="AJ72" s="471"/>
      <c r="AK72" s="471"/>
      <c r="AL72" s="471"/>
      <c r="AM72" s="471"/>
      <c r="AN72" s="471"/>
      <c r="AO72" s="471"/>
      <c r="AP72" s="471"/>
      <c r="AQ72" s="471"/>
      <c r="AR72" s="471"/>
      <c r="AS72" s="471"/>
      <c r="AT72" s="471"/>
      <c r="AU72" s="471"/>
      <c r="AV72" s="471"/>
      <c r="AW72" s="471"/>
      <c r="AX72" s="471"/>
      <c r="AY72" s="471"/>
      <c r="AZ72" s="471"/>
      <c r="BA72" s="471"/>
      <c r="BB72" s="471"/>
      <c r="BC72" s="471"/>
      <c r="BD72" s="471"/>
      <c r="BE72" s="471"/>
      <c r="BF72" s="471"/>
      <c r="BG72" s="471"/>
      <c r="BH72" s="471"/>
      <c r="BI72" s="471"/>
      <c r="BJ72" s="471"/>
      <c r="BK72" s="471"/>
      <c r="BL72" s="471"/>
      <c r="BM72" s="471"/>
      <c r="BN72" s="471"/>
      <c r="BO72" s="471"/>
      <c r="BP72" s="471"/>
      <c r="BQ72" s="471"/>
      <c r="BR72" s="471"/>
      <c r="BS72" s="471"/>
      <c r="BT72" s="471"/>
      <c r="BU72" s="471"/>
      <c r="BV72" s="471"/>
      <c r="BW72" s="471"/>
      <c r="BX72" s="471"/>
      <c r="BY72" s="471"/>
      <c r="BZ72" s="471"/>
      <c r="CA72" s="471"/>
      <c r="CB72" s="471"/>
      <c r="CC72" s="471"/>
      <c r="CD72" s="471"/>
      <c r="CE72" s="471"/>
      <c r="CF72" s="471"/>
      <c r="CG72" s="471"/>
      <c r="CH72" s="471"/>
      <c r="CI72" s="471"/>
      <c r="CJ72" s="471"/>
      <c r="CK72" s="471"/>
      <c r="CL72" s="471"/>
      <c r="CM72" s="471"/>
      <c r="CN72" s="471"/>
      <c r="CO72" s="471"/>
      <c r="CP72" s="471"/>
      <c r="CQ72" s="471"/>
      <c r="CR72" s="471"/>
      <c r="CS72" s="471"/>
      <c r="CT72" s="471"/>
      <c r="CU72" s="471"/>
      <c r="CV72" s="471"/>
      <c r="CW72" s="471"/>
      <c r="CX72" s="471"/>
      <c r="CY72" s="471"/>
      <c r="CZ72" s="471"/>
      <c r="DA72" s="471"/>
      <c r="DB72" s="471"/>
      <c r="DC72" s="471"/>
      <c r="DD72" s="471"/>
      <c r="DE72" s="471"/>
      <c r="DF72" s="471"/>
      <c r="DG72" s="471"/>
      <c r="DH72" s="471"/>
      <c r="DI72" s="471"/>
      <c r="DJ72" s="471"/>
      <c r="DK72" s="471"/>
      <c r="DL72" s="471"/>
      <c r="DM72" s="471"/>
      <c r="DN72" s="471"/>
      <c r="DO72" s="471"/>
      <c r="DP72" s="471"/>
      <c r="DQ72" s="471"/>
      <c r="DR72" s="471"/>
      <c r="DS72" s="471"/>
      <c r="DT72" s="471"/>
      <c r="DU72" s="471"/>
      <c r="DV72" s="471"/>
      <c r="DW72" s="471"/>
      <c r="DX72" s="471"/>
      <c r="DY72" s="471"/>
      <c r="DZ72" s="471"/>
      <c r="EA72" s="471"/>
      <c r="EB72" s="471"/>
      <c r="EC72" s="471"/>
      <c r="ED72" s="471"/>
      <c r="EE72" s="471"/>
      <c r="EF72" s="471"/>
      <c r="EG72" s="471"/>
      <c r="EH72" s="471"/>
      <c r="EI72" s="471"/>
      <c r="EJ72" s="471"/>
      <c r="EK72" s="471"/>
      <c r="EL72" s="471"/>
      <c r="EM72" s="471"/>
      <c r="EN72" s="471"/>
      <c r="EO72" s="471"/>
      <c r="EP72" s="471"/>
      <c r="EQ72" s="471"/>
      <c r="ER72" s="471"/>
      <c r="ES72" s="471"/>
      <c r="ET72" s="471"/>
      <c r="EU72" s="471"/>
      <c r="EV72" s="471"/>
      <c r="EW72" s="471"/>
      <c r="EX72" s="471"/>
      <c r="EY72" s="471"/>
      <c r="EZ72" s="471"/>
      <c r="FA72" s="471"/>
      <c r="FB72" s="471"/>
      <c r="FC72" s="471"/>
      <c r="FD72" s="471"/>
      <c r="FE72" s="471"/>
      <c r="FF72" s="471"/>
      <c r="FG72" s="471"/>
      <c r="FH72" s="471"/>
      <c r="FI72" s="471"/>
      <c r="FJ72" s="471"/>
      <c r="FK72" s="471"/>
      <c r="FL72" s="471"/>
      <c r="FM72" s="471"/>
      <c r="FN72" s="471"/>
      <c r="FO72" s="471"/>
      <c r="FP72" s="471"/>
      <c r="FQ72" s="471"/>
      <c r="FR72" s="471"/>
      <c r="FS72" s="471"/>
      <c r="FT72" s="471"/>
      <c r="FU72" s="471"/>
      <c r="FV72" s="471"/>
      <c r="FW72" s="471"/>
      <c r="FX72" s="471"/>
      <c r="FY72" s="471"/>
      <c r="FZ72" s="471"/>
      <c r="GA72" s="471"/>
      <c r="GB72" s="471"/>
      <c r="GC72" s="471"/>
      <c r="GD72" s="471"/>
      <c r="GE72" s="471"/>
      <c r="GF72" s="471"/>
      <c r="GG72" s="471"/>
      <c r="GH72" s="471"/>
      <c r="GI72" s="471"/>
      <c r="GJ72" s="471"/>
      <c r="GK72" s="471"/>
      <c r="GL72" s="471"/>
      <c r="GM72" s="471"/>
      <c r="GN72" s="471"/>
      <c r="GO72" s="471"/>
      <c r="GP72" s="471"/>
      <c r="GQ72" s="471"/>
      <c r="GR72" s="471"/>
      <c r="GS72" s="471"/>
      <c r="GT72" s="471"/>
      <c r="GU72" s="471"/>
      <c r="GV72" s="471"/>
      <c r="GW72" s="471"/>
      <c r="GX72" s="471"/>
      <c r="GY72" s="471"/>
      <c r="GZ72" s="471"/>
      <c r="HA72" s="471"/>
      <c r="HB72" s="471"/>
      <c r="HC72" s="471"/>
      <c r="HD72" s="471"/>
      <c r="HE72" s="471"/>
      <c r="HF72" s="471"/>
      <c r="HG72" s="471"/>
      <c r="HH72" s="471"/>
      <c r="HI72" s="471"/>
      <c r="HJ72" s="471"/>
      <c r="HK72" s="471"/>
      <c r="HL72" s="471"/>
      <c r="HM72" s="471"/>
      <c r="HN72" s="471"/>
      <c r="HO72" s="471"/>
      <c r="HP72" s="471"/>
      <c r="HQ72" s="471"/>
      <c r="HR72" s="471"/>
      <c r="HS72" s="471"/>
      <c r="HT72" s="471"/>
      <c r="HU72" s="471"/>
      <c r="HV72" s="471"/>
      <c r="HW72" s="471"/>
      <c r="HX72" s="471"/>
      <c r="HY72" s="471"/>
      <c r="HZ72" s="471"/>
      <c r="IA72" s="471"/>
      <c r="IB72" s="471"/>
      <c r="IC72" s="471"/>
      <c r="ID72" s="471"/>
      <c r="IE72" s="471"/>
      <c r="IF72" s="471"/>
      <c r="IG72" s="471"/>
      <c r="IH72" s="471"/>
      <c r="II72" s="471"/>
      <c r="IJ72" s="471"/>
      <c r="IK72" s="471"/>
      <c r="IL72" s="471"/>
      <c r="IM72" s="471"/>
      <c r="IN72" s="471"/>
      <c r="IO72" s="471"/>
      <c r="IP72" s="471"/>
      <c r="IQ72" s="471"/>
      <c r="IR72" s="471"/>
      <c r="IS72" s="471"/>
      <c r="IT72" s="471"/>
      <c r="IU72" s="471"/>
      <c r="IV72" s="471"/>
      <c r="IW72" s="471"/>
      <c r="IX72" s="471"/>
      <c r="IY72" s="471"/>
      <c r="IZ72" s="471"/>
      <c r="JA72" s="471"/>
      <c r="JB72" s="471"/>
      <c r="JC72" s="471"/>
      <c r="JD72" s="471"/>
      <c r="JE72" s="471"/>
      <c r="JF72" s="471"/>
      <c r="JG72" s="471"/>
      <c r="JH72" s="471"/>
      <c r="JI72" s="1587"/>
    </row>
    <row r="73" spans="1:269" s="1602" customFormat="1" ht="15" customHeight="1" x14ac:dyDescent="0.25">
      <c r="A73" s="1594"/>
      <c r="B73" s="1699" t="s">
        <v>1087</v>
      </c>
      <c r="C73" s="1545"/>
      <c r="D73" s="1545"/>
      <c r="E73" s="1546"/>
      <c r="F73" s="1709"/>
      <c r="G73" s="471"/>
      <c r="H73" s="471"/>
      <c r="I73" s="471"/>
      <c r="J73" s="471"/>
      <c r="K73" s="471"/>
      <c r="L73" s="471"/>
      <c r="M73" s="471"/>
      <c r="N73" s="471"/>
      <c r="O73" s="471"/>
      <c r="P73" s="471"/>
      <c r="Q73" s="471"/>
      <c r="R73" s="471"/>
      <c r="S73" s="471"/>
      <c r="T73" s="471"/>
      <c r="U73" s="471"/>
      <c r="V73" s="471"/>
      <c r="W73" s="471"/>
      <c r="X73" s="471"/>
      <c r="Y73" s="1587"/>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1"/>
      <c r="AY73" s="471"/>
      <c r="AZ73" s="471"/>
      <c r="BA73" s="471"/>
      <c r="BB73" s="471"/>
      <c r="BC73" s="471"/>
      <c r="BD73" s="471"/>
      <c r="BE73" s="471"/>
      <c r="BF73" s="471"/>
      <c r="BG73" s="471"/>
      <c r="BH73" s="471"/>
      <c r="BI73" s="471"/>
      <c r="BJ73" s="471"/>
      <c r="BK73" s="471"/>
      <c r="BL73" s="471"/>
      <c r="BM73" s="471"/>
      <c r="BN73" s="471"/>
      <c r="BO73" s="471"/>
      <c r="BP73" s="471"/>
      <c r="BQ73" s="471"/>
      <c r="BR73" s="471"/>
      <c r="BS73" s="471"/>
      <c r="BT73" s="471"/>
      <c r="BU73" s="471"/>
      <c r="BV73" s="471"/>
      <c r="BW73" s="471"/>
      <c r="BX73" s="471"/>
      <c r="BY73" s="471"/>
      <c r="BZ73" s="471"/>
      <c r="CA73" s="471"/>
      <c r="CB73" s="471"/>
      <c r="CC73" s="471"/>
      <c r="CD73" s="471"/>
      <c r="CE73" s="471"/>
      <c r="CF73" s="471"/>
      <c r="CG73" s="471"/>
      <c r="CH73" s="471"/>
      <c r="CI73" s="471"/>
      <c r="CJ73" s="471"/>
      <c r="CK73" s="471"/>
      <c r="CL73" s="471"/>
      <c r="CM73" s="471"/>
      <c r="CN73" s="471"/>
      <c r="CO73" s="471"/>
      <c r="CP73" s="471"/>
      <c r="CQ73" s="471"/>
      <c r="CR73" s="471"/>
      <c r="CS73" s="471"/>
      <c r="CT73" s="471"/>
      <c r="CU73" s="471"/>
      <c r="CV73" s="471"/>
      <c r="CW73" s="471"/>
      <c r="CX73" s="471"/>
      <c r="CY73" s="471"/>
      <c r="CZ73" s="471"/>
      <c r="DA73" s="471"/>
      <c r="DB73" s="471"/>
      <c r="DC73" s="471"/>
      <c r="DD73" s="471"/>
      <c r="DE73" s="471"/>
      <c r="DF73" s="471"/>
      <c r="DG73" s="471"/>
      <c r="DH73" s="471"/>
      <c r="DI73" s="471"/>
      <c r="DJ73" s="471"/>
      <c r="DK73" s="471"/>
      <c r="DL73" s="471"/>
      <c r="DM73" s="471"/>
      <c r="DN73" s="471"/>
      <c r="DO73" s="471"/>
      <c r="DP73" s="471"/>
      <c r="DQ73" s="471"/>
      <c r="DR73" s="471"/>
      <c r="DS73" s="471"/>
      <c r="DT73" s="471"/>
      <c r="DU73" s="471"/>
      <c r="DV73" s="471"/>
      <c r="DW73" s="471"/>
      <c r="DX73" s="471"/>
      <c r="DY73" s="471"/>
      <c r="DZ73" s="471"/>
      <c r="EA73" s="471"/>
      <c r="EB73" s="471"/>
      <c r="EC73" s="471"/>
      <c r="ED73" s="471"/>
      <c r="EE73" s="471"/>
      <c r="EF73" s="471"/>
      <c r="EG73" s="471"/>
      <c r="EH73" s="471"/>
      <c r="EI73" s="471"/>
      <c r="EJ73" s="471"/>
      <c r="EK73" s="471"/>
      <c r="EL73" s="471"/>
      <c r="EM73" s="471"/>
      <c r="EN73" s="471"/>
      <c r="EO73" s="471"/>
      <c r="EP73" s="471"/>
      <c r="EQ73" s="471"/>
      <c r="ER73" s="471"/>
      <c r="ES73" s="471"/>
      <c r="ET73" s="471"/>
      <c r="EU73" s="471"/>
      <c r="EV73" s="471"/>
      <c r="EW73" s="471"/>
      <c r="EX73" s="471"/>
      <c r="EY73" s="471"/>
      <c r="EZ73" s="471"/>
      <c r="FA73" s="471"/>
      <c r="FB73" s="471"/>
      <c r="FC73" s="471"/>
      <c r="FD73" s="471"/>
      <c r="FE73" s="471"/>
      <c r="FF73" s="471"/>
      <c r="FG73" s="471"/>
      <c r="FH73" s="471"/>
      <c r="FI73" s="471"/>
      <c r="FJ73" s="471"/>
      <c r="FK73" s="471"/>
      <c r="FL73" s="471"/>
      <c r="FM73" s="471"/>
      <c r="FN73" s="471"/>
      <c r="FO73" s="471"/>
      <c r="FP73" s="471"/>
      <c r="FQ73" s="471"/>
      <c r="FR73" s="471"/>
      <c r="FS73" s="471"/>
      <c r="FT73" s="471"/>
      <c r="FU73" s="471"/>
      <c r="FV73" s="471"/>
      <c r="FW73" s="471"/>
      <c r="FX73" s="471"/>
      <c r="FY73" s="471"/>
      <c r="FZ73" s="471"/>
      <c r="GA73" s="471"/>
      <c r="GB73" s="471"/>
      <c r="GC73" s="471"/>
      <c r="GD73" s="471"/>
      <c r="GE73" s="471"/>
      <c r="GF73" s="471"/>
      <c r="GG73" s="471"/>
      <c r="GH73" s="471"/>
      <c r="GI73" s="471"/>
      <c r="GJ73" s="471"/>
      <c r="GK73" s="471"/>
      <c r="GL73" s="471"/>
      <c r="GM73" s="471"/>
      <c r="GN73" s="471"/>
      <c r="GO73" s="471"/>
      <c r="GP73" s="471"/>
      <c r="GQ73" s="471"/>
      <c r="GR73" s="471"/>
      <c r="GS73" s="471"/>
      <c r="GT73" s="471"/>
      <c r="GU73" s="471"/>
      <c r="GV73" s="471"/>
      <c r="GW73" s="471"/>
      <c r="GX73" s="471"/>
      <c r="GY73" s="471"/>
      <c r="GZ73" s="471"/>
      <c r="HA73" s="471"/>
      <c r="HB73" s="471"/>
      <c r="HC73" s="471"/>
      <c r="HD73" s="471"/>
      <c r="HE73" s="471"/>
      <c r="HF73" s="471"/>
      <c r="HG73" s="471"/>
      <c r="HH73" s="471"/>
      <c r="HI73" s="471"/>
      <c r="HJ73" s="471"/>
      <c r="HK73" s="471"/>
      <c r="HL73" s="471"/>
      <c r="HM73" s="471"/>
      <c r="HN73" s="471"/>
      <c r="HO73" s="471"/>
      <c r="HP73" s="471"/>
      <c r="HQ73" s="471"/>
      <c r="HR73" s="471"/>
      <c r="HS73" s="471"/>
      <c r="HT73" s="471"/>
      <c r="HU73" s="471"/>
      <c r="HV73" s="471"/>
      <c r="HW73" s="471"/>
      <c r="HX73" s="471"/>
      <c r="HY73" s="471"/>
      <c r="HZ73" s="471"/>
      <c r="IA73" s="471"/>
      <c r="IB73" s="471"/>
      <c r="IC73" s="471"/>
      <c r="ID73" s="471"/>
      <c r="IE73" s="471"/>
      <c r="IF73" s="471"/>
      <c r="IG73" s="471"/>
      <c r="IH73" s="471"/>
      <c r="II73" s="471"/>
      <c r="IJ73" s="471"/>
      <c r="IK73" s="471"/>
      <c r="IL73" s="471"/>
      <c r="IM73" s="471"/>
      <c r="IN73" s="471"/>
      <c r="IO73" s="471"/>
      <c r="IP73" s="471"/>
      <c r="IQ73" s="471"/>
      <c r="IR73" s="471"/>
      <c r="IS73" s="471"/>
      <c r="IT73" s="471"/>
      <c r="IU73" s="471"/>
      <c r="IV73" s="471"/>
      <c r="IW73" s="471"/>
      <c r="IX73" s="471"/>
      <c r="IY73" s="471"/>
      <c r="IZ73" s="471"/>
      <c r="JA73" s="471"/>
      <c r="JB73" s="471"/>
      <c r="JC73" s="471"/>
      <c r="JD73" s="471"/>
      <c r="JE73" s="471"/>
      <c r="JF73" s="471"/>
      <c r="JG73" s="471"/>
      <c r="JH73" s="471"/>
      <c r="JI73" s="1587"/>
    </row>
    <row r="74" spans="1:269" s="1602" customFormat="1" ht="15" customHeight="1" x14ac:dyDescent="0.25">
      <c r="A74" s="1594"/>
      <c r="B74" s="1700" t="s">
        <v>1084</v>
      </c>
      <c r="C74" s="1701"/>
      <c r="D74" s="1701"/>
      <c r="E74" s="1702"/>
      <c r="F74" s="1592"/>
      <c r="G74" s="471"/>
      <c r="H74" s="471"/>
      <c r="I74" s="471"/>
      <c r="J74" s="471"/>
      <c r="K74" s="471"/>
      <c r="L74" s="471"/>
      <c r="M74" s="471"/>
      <c r="N74" s="471"/>
      <c r="O74" s="471"/>
      <c r="P74" s="471"/>
      <c r="Q74" s="471"/>
      <c r="R74" s="471"/>
      <c r="S74" s="471"/>
      <c r="T74" s="471"/>
      <c r="U74" s="471"/>
      <c r="V74" s="471"/>
      <c r="W74" s="471"/>
      <c r="X74" s="471"/>
      <c r="Y74" s="1587"/>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1"/>
      <c r="AY74" s="471"/>
      <c r="AZ74" s="471"/>
      <c r="BA74" s="471"/>
      <c r="BB74" s="471"/>
      <c r="BC74" s="471"/>
      <c r="BD74" s="471"/>
      <c r="BE74" s="471"/>
      <c r="BF74" s="471"/>
      <c r="BG74" s="471"/>
      <c r="BH74" s="471"/>
      <c r="BI74" s="471"/>
      <c r="BJ74" s="471"/>
      <c r="BK74" s="471"/>
      <c r="BL74" s="471"/>
      <c r="BM74" s="471"/>
      <c r="BN74" s="471"/>
      <c r="BO74" s="471"/>
      <c r="BP74" s="471"/>
      <c r="BQ74" s="471"/>
      <c r="BR74" s="471"/>
      <c r="BS74" s="471"/>
      <c r="BT74" s="471"/>
      <c r="BU74" s="471"/>
      <c r="BV74" s="471"/>
      <c r="BW74" s="471"/>
      <c r="BX74" s="471"/>
      <c r="BY74" s="471"/>
      <c r="BZ74" s="471"/>
      <c r="CA74" s="471"/>
      <c r="CB74" s="471"/>
      <c r="CC74" s="471"/>
      <c r="CD74" s="471"/>
      <c r="CE74" s="471"/>
      <c r="CF74" s="471"/>
      <c r="CG74" s="471"/>
      <c r="CH74" s="471"/>
      <c r="CI74" s="471"/>
      <c r="CJ74" s="471"/>
      <c r="CK74" s="471"/>
      <c r="CL74" s="471"/>
      <c r="CM74" s="471"/>
      <c r="CN74" s="471"/>
      <c r="CO74" s="471"/>
      <c r="CP74" s="471"/>
      <c r="CQ74" s="471"/>
      <c r="CR74" s="471"/>
      <c r="CS74" s="471"/>
      <c r="CT74" s="471"/>
      <c r="CU74" s="471"/>
      <c r="CV74" s="471"/>
      <c r="CW74" s="471"/>
      <c r="CX74" s="471"/>
      <c r="CY74" s="471"/>
      <c r="CZ74" s="471"/>
      <c r="DA74" s="471"/>
      <c r="DB74" s="471"/>
      <c r="DC74" s="471"/>
      <c r="DD74" s="471"/>
      <c r="DE74" s="471"/>
      <c r="DF74" s="471"/>
      <c r="DG74" s="471"/>
      <c r="DH74" s="471"/>
      <c r="DI74" s="471"/>
      <c r="DJ74" s="471"/>
      <c r="DK74" s="471"/>
      <c r="DL74" s="471"/>
      <c r="DM74" s="471"/>
      <c r="DN74" s="471"/>
      <c r="DO74" s="471"/>
      <c r="DP74" s="471"/>
      <c r="DQ74" s="471"/>
      <c r="DR74" s="471"/>
      <c r="DS74" s="471"/>
      <c r="DT74" s="471"/>
      <c r="DU74" s="471"/>
      <c r="DV74" s="471"/>
      <c r="DW74" s="471"/>
      <c r="DX74" s="471"/>
      <c r="DY74" s="471"/>
      <c r="DZ74" s="471"/>
      <c r="EA74" s="471"/>
      <c r="EB74" s="471"/>
      <c r="EC74" s="471"/>
      <c r="ED74" s="471"/>
      <c r="EE74" s="471"/>
      <c r="EF74" s="471"/>
      <c r="EG74" s="471"/>
      <c r="EH74" s="471"/>
      <c r="EI74" s="471"/>
      <c r="EJ74" s="471"/>
      <c r="EK74" s="471"/>
      <c r="EL74" s="471"/>
      <c r="EM74" s="471"/>
      <c r="EN74" s="471"/>
      <c r="EO74" s="471"/>
      <c r="EP74" s="471"/>
      <c r="EQ74" s="471"/>
      <c r="ER74" s="471"/>
      <c r="ES74" s="471"/>
      <c r="ET74" s="471"/>
      <c r="EU74" s="471"/>
      <c r="EV74" s="471"/>
      <c r="EW74" s="471"/>
      <c r="EX74" s="471"/>
      <c r="EY74" s="471"/>
      <c r="EZ74" s="471"/>
      <c r="FA74" s="471"/>
      <c r="FB74" s="471"/>
      <c r="FC74" s="471"/>
      <c r="FD74" s="471"/>
      <c r="FE74" s="471"/>
      <c r="FF74" s="471"/>
      <c r="FG74" s="471"/>
      <c r="FH74" s="471"/>
      <c r="FI74" s="471"/>
      <c r="FJ74" s="471"/>
      <c r="FK74" s="471"/>
      <c r="FL74" s="471"/>
      <c r="FM74" s="471"/>
      <c r="FN74" s="471"/>
      <c r="FO74" s="471"/>
      <c r="FP74" s="471"/>
      <c r="FQ74" s="471"/>
      <c r="FR74" s="471"/>
      <c r="FS74" s="471"/>
      <c r="FT74" s="471"/>
      <c r="FU74" s="471"/>
      <c r="FV74" s="471"/>
      <c r="FW74" s="471"/>
      <c r="FX74" s="471"/>
      <c r="FY74" s="471"/>
      <c r="FZ74" s="471"/>
      <c r="GA74" s="471"/>
      <c r="GB74" s="471"/>
      <c r="GC74" s="471"/>
      <c r="GD74" s="471"/>
      <c r="GE74" s="471"/>
      <c r="GF74" s="471"/>
      <c r="GG74" s="471"/>
      <c r="GH74" s="471"/>
      <c r="GI74" s="471"/>
      <c r="GJ74" s="471"/>
      <c r="GK74" s="471"/>
      <c r="GL74" s="471"/>
      <c r="GM74" s="471"/>
      <c r="GN74" s="471"/>
      <c r="GO74" s="471"/>
      <c r="GP74" s="471"/>
      <c r="GQ74" s="471"/>
      <c r="GR74" s="471"/>
      <c r="GS74" s="471"/>
      <c r="GT74" s="471"/>
      <c r="GU74" s="471"/>
      <c r="GV74" s="471"/>
      <c r="GW74" s="471"/>
      <c r="GX74" s="471"/>
      <c r="GY74" s="471"/>
      <c r="GZ74" s="471"/>
      <c r="HA74" s="471"/>
      <c r="HB74" s="471"/>
      <c r="HC74" s="471"/>
      <c r="HD74" s="471"/>
      <c r="HE74" s="471"/>
      <c r="HF74" s="471"/>
      <c r="HG74" s="471"/>
      <c r="HH74" s="471"/>
      <c r="HI74" s="471"/>
      <c r="HJ74" s="471"/>
      <c r="HK74" s="471"/>
      <c r="HL74" s="471"/>
      <c r="HM74" s="471"/>
      <c r="HN74" s="471"/>
      <c r="HO74" s="471"/>
      <c r="HP74" s="471"/>
      <c r="HQ74" s="471"/>
      <c r="HR74" s="471"/>
      <c r="HS74" s="471"/>
      <c r="HT74" s="471"/>
      <c r="HU74" s="471"/>
      <c r="HV74" s="471"/>
      <c r="HW74" s="471"/>
      <c r="HX74" s="471"/>
      <c r="HY74" s="471"/>
      <c r="HZ74" s="471"/>
      <c r="IA74" s="471"/>
      <c r="IB74" s="471"/>
      <c r="IC74" s="471"/>
      <c r="ID74" s="471"/>
      <c r="IE74" s="471"/>
      <c r="IF74" s="471"/>
      <c r="IG74" s="471"/>
      <c r="IH74" s="471"/>
      <c r="II74" s="471"/>
      <c r="IJ74" s="471"/>
      <c r="IK74" s="471"/>
      <c r="IL74" s="471"/>
      <c r="IM74" s="471"/>
      <c r="IN74" s="471"/>
      <c r="IO74" s="471"/>
      <c r="IP74" s="471"/>
      <c r="IQ74" s="471"/>
      <c r="IR74" s="471"/>
      <c r="IS74" s="471"/>
      <c r="IT74" s="471"/>
      <c r="IU74" s="471"/>
      <c r="IV74" s="471"/>
      <c r="IW74" s="471"/>
      <c r="IX74" s="471"/>
      <c r="IY74" s="471"/>
      <c r="IZ74" s="471"/>
      <c r="JA74" s="471"/>
      <c r="JB74" s="471"/>
      <c r="JC74" s="471"/>
      <c r="JD74" s="471"/>
      <c r="JE74" s="471"/>
      <c r="JF74" s="471"/>
      <c r="JG74" s="471"/>
      <c r="JH74" s="471"/>
      <c r="JI74" s="1587"/>
    </row>
    <row r="75" spans="1:269" s="1602" customFormat="1" ht="15" customHeight="1" x14ac:dyDescent="0.25">
      <c r="A75" s="1594"/>
      <c r="B75" s="1700" t="s">
        <v>1085</v>
      </c>
      <c r="C75" s="1701"/>
      <c r="D75" s="1701"/>
      <c r="E75" s="1702"/>
      <c r="F75" s="1592"/>
      <c r="G75" s="471"/>
      <c r="H75" s="471"/>
      <c r="I75" s="471"/>
      <c r="J75" s="471"/>
      <c r="K75" s="471"/>
      <c r="L75" s="471"/>
      <c r="M75" s="471"/>
      <c r="N75" s="471"/>
      <c r="O75" s="471"/>
      <c r="P75" s="471"/>
      <c r="Q75" s="471"/>
      <c r="R75" s="471"/>
      <c r="S75" s="471"/>
      <c r="T75" s="471"/>
      <c r="U75" s="471"/>
      <c r="V75" s="471"/>
      <c r="W75" s="471"/>
      <c r="X75" s="471"/>
      <c r="Y75" s="1587"/>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1"/>
      <c r="AY75" s="471"/>
      <c r="AZ75" s="471"/>
      <c r="BA75" s="471"/>
      <c r="BB75" s="471"/>
      <c r="BC75" s="471"/>
      <c r="BD75" s="471"/>
      <c r="BE75" s="471"/>
      <c r="BF75" s="471"/>
      <c r="BG75" s="471"/>
      <c r="BH75" s="471"/>
      <c r="BI75" s="471"/>
      <c r="BJ75" s="471"/>
      <c r="BK75" s="471"/>
      <c r="BL75" s="471"/>
      <c r="BM75" s="471"/>
      <c r="BN75" s="471"/>
      <c r="BO75" s="471"/>
      <c r="BP75" s="471"/>
      <c r="BQ75" s="471"/>
      <c r="BR75" s="471"/>
      <c r="BS75" s="471"/>
      <c r="BT75" s="471"/>
      <c r="BU75" s="471"/>
      <c r="BV75" s="471"/>
      <c r="BW75" s="471"/>
      <c r="BX75" s="471"/>
      <c r="BY75" s="471"/>
      <c r="BZ75" s="471"/>
      <c r="CA75" s="471"/>
      <c r="CB75" s="471"/>
      <c r="CC75" s="471"/>
      <c r="CD75" s="471"/>
      <c r="CE75" s="471"/>
      <c r="CF75" s="471"/>
      <c r="CG75" s="471"/>
      <c r="CH75" s="471"/>
      <c r="CI75" s="471"/>
      <c r="CJ75" s="471"/>
      <c r="CK75" s="471"/>
      <c r="CL75" s="471"/>
      <c r="CM75" s="471"/>
      <c r="CN75" s="471"/>
      <c r="CO75" s="471"/>
      <c r="CP75" s="471"/>
      <c r="CQ75" s="471"/>
      <c r="CR75" s="471"/>
      <c r="CS75" s="471"/>
      <c r="CT75" s="471"/>
      <c r="CU75" s="471"/>
      <c r="CV75" s="471"/>
      <c r="CW75" s="471"/>
      <c r="CX75" s="471"/>
      <c r="CY75" s="471"/>
      <c r="CZ75" s="471"/>
      <c r="DA75" s="471"/>
      <c r="DB75" s="471"/>
      <c r="DC75" s="471"/>
      <c r="DD75" s="471"/>
      <c r="DE75" s="471"/>
      <c r="DF75" s="471"/>
      <c r="DG75" s="471"/>
      <c r="DH75" s="471"/>
      <c r="DI75" s="471"/>
      <c r="DJ75" s="471"/>
      <c r="DK75" s="471"/>
      <c r="DL75" s="471"/>
      <c r="DM75" s="471"/>
      <c r="DN75" s="471"/>
      <c r="DO75" s="471"/>
      <c r="DP75" s="471"/>
      <c r="DQ75" s="471"/>
      <c r="DR75" s="471"/>
      <c r="DS75" s="471"/>
      <c r="DT75" s="471"/>
      <c r="DU75" s="471"/>
      <c r="DV75" s="471"/>
      <c r="DW75" s="471"/>
      <c r="DX75" s="471"/>
      <c r="DY75" s="471"/>
      <c r="DZ75" s="471"/>
      <c r="EA75" s="471"/>
      <c r="EB75" s="471"/>
      <c r="EC75" s="471"/>
      <c r="ED75" s="471"/>
      <c r="EE75" s="471"/>
      <c r="EF75" s="471"/>
      <c r="EG75" s="471"/>
      <c r="EH75" s="471"/>
      <c r="EI75" s="471"/>
      <c r="EJ75" s="471"/>
      <c r="EK75" s="471"/>
      <c r="EL75" s="471"/>
      <c r="EM75" s="471"/>
      <c r="EN75" s="471"/>
      <c r="EO75" s="471"/>
      <c r="EP75" s="471"/>
      <c r="EQ75" s="471"/>
      <c r="ER75" s="471"/>
      <c r="ES75" s="471"/>
      <c r="ET75" s="471"/>
      <c r="EU75" s="471"/>
      <c r="EV75" s="471"/>
      <c r="EW75" s="471"/>
      <c r="EX75" s="471"/>
      <c r="EY75" s="471"/>
      <c r="EZ75" s="471"/>
      <c r="FA75" s="471"/>
      <c r="FB75" s="471"/>
      <c r="FC75" s="471"/>
      <c r="FD75" s="471"/>
      <c r="FE75" s="471"/>
      <c r="FF75" s="471"/>
      <c r="FG75" s="471"/>
      <c r="FH75" s="471"/>
      <c r="FI75" s="471"/>
      <c r="FJ75" s="471"/>
      <c r="FK75" s="471"/>
      <c r="FL75" s="471"/>
      <c r="FM75" s="471"/>
      <c r="FN75" s="471"/>
      <c r="FO75" s="471"/>
      <c r="FP75" s="471"/>
      <c r="FQ75" s="471"/>
      <c r="FR75" s="471"/>
      <c r="FS75" s="471"/>
      <c r="FT75" s="471"/>
      <c r="FU75" s="471"/>
      <c r="FV75" s="471"/>
      <c r="FW75" s="471"/>
      <c r="FX75" s="471"/>
      <c r="FY75" s="471"/>
      <c r="FZ75" s="471"/>
      <c r="GA75" s="471"/>
      <c r="GB75" s="471"/>
      <c r="GC75" s="471"/>
      <c r="GD75" s="471"/>
      <c r="GE75" s="471"/>
      <c r="GF75" s="471"/>
      <c r="GG75" s="471"/>
      <c r="GH75" s="471"/>
      <c r="GI75" s="471"/>
      <c r="GJ75" s="471"/>
      <c r="GK75" s="471"/>
      <c r="GL75" s="471"/>
      <c r="GM75" s="471"/>
      <c r="GN75" s="471"/>
      <c r="GO75" s="471"/>
      <c r="GP75" s="471"/>
      <c r="GQ75" s="471"/>
      <c r="GR75" s="471"/>
      <c r="GS75" s="471"/>
      <c r="GT75" s="471"/>
      <c r="GU75" s="471"/>
      <c r="GV75" s="471"/>
      <c r="GW75" s="471"/>
      <c r="GX75" s="471"/>
      <c r="GY75" s="471"/>
      <c r="GZ75" s="471"/>
      <c r="HA75" s="471"/>
      <c r="HB75" s="471"/>
      <c r="HC75" s="471"/>
      <c r="HD75" s="471"/>
      <c r="HE75" s="471"/>
      <c r="HF75" s="471"/>
      <c r="HG75" s="471"/>
      <c r="HH75" s="471"/>
      <c r="HI75" s="471"/>
      <c r="HJ75" s="471"/>
      <c r="HK75" s="471"/>
      <c r="HL75" s="471"/>
      <c r="HM75" s="471"/>
      <c r="HN75" s="471"/>
      <c r="HO75" s="471"/>
      <c r="HP75" s="471"/>
      <c r="HQ75" s="471"/>
      <c r="HR75" s="471"/>
      <c r="HS75" s="471"/>
      <c r="HT75" s="471"/>
      <c r="HU75" s="471"/>
      <c r="HV75" s="471"/>
      <c r="HW75" s="471"/>
      <c r="HX75" s="471"/>
      <c r="HY75" s="471"/>
      <c r="HZ75" s="471"/>
      <c r="IA75" s="471"/>
      <c r="IB75" s="471"/>
      <c r="IC75" s="471"/>
      <c r="ID75" s="471"/>
      <c r="IE75" s="471"/>
      <c r="IF75" s="471"/>
      <c r="IG75" s="471"/>
      <c r="IH75" s="471"/>
      <c r="II75" s="471"/>
      <c r="IJ75" s="471"/>
      <c r="IK75" s="471"/>
      <c r="IL75" s="471"/>
      <c r="IM75" s="471"/>
      <c r="IN75" s="471"/>
      <c r="IO75" s="471"/>
      <c r="IP75" s="471"/>
      <c r="IQ75" s="471"/>
      <c r="IR75" s="471"/>
      <c r="IS75" s="471"/>
      <c r="IT75" s="471"/>
      <c r="IU75" s="471"/>
      <c r="IV75" s="471"/>
      <c r="IW75" s="471"/>
      <c r="IX75" s="471"/>
      <c r="IY75" s="471"/>
      <c r="IZ75" s="471"/>
      <c r="JA75" s="471"/>
      <c r="JB75" s="471"/>
      <c r="JC75" s="471"/>
      <c r="JD75" s="471"/>
      <c r="JE75" s="471"/>
      <c r="JF75" s="471"/>
      <c r="JG75" s="471"/>
      <c r="JH75" s="471"/>
      <c r="JI75" s="1587"/>
    </row>
    <row r="76" spans="1:269" s="1602" customFormat="1" ht="15" customHeight="1" x14ac:dyDescent="0.25">
      <c r="A76" s="1594"/>
      <c r="B76" s="1700" t="s">
        <v>1086</v>
      </c>
      <c r="C76" s="1701"/>
      <c r="D76" s="1701"/>
      <c r="E76" s="1702"/>
      <c r="F76" s="1592"/>
      <c r="G76" s="471"/>
      <c r="H76" s="471"/>
      <c r="I76" s="471"/>
      <c r="J76" s="471"/>
      <c r="K76" s="471"/>
      <c r="L76" s="471"/>
      <c r="M76" s="471"/>
      <c r="N76" s="471"/>
      <c r="O76" s="471"/>
      <c r="P76" s="471"/>
      <c r="Q76" s="471"/>
      <c r="R76" s="471"/>
      <c r="S76" s="471"/>
      <c r="T76" s="471"/>
      <c r="U76" s="471"/>
      <c r="V76" s="471"/>
      <c r="W76" s="471"/>
      <c r="X76" s="471"/>
      <c r="Y76" s="1587"/>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c r="BE76" s="471"/>
      <c r="BF76" s="471"/>
      <c r="BG76" s="471"/>
      <c r="BH76" s="471"/>
      <c r="BI76" s="471"/>
      <c r="BJ76" s="471"/>
      <c r="BK76" s="471"/>
      <c r="BL76" s="471"/>
      <c r="BM76" s="471"/>
      <c r="BN76" s="471"/>
      <c r="BO76" s="471"/>
      <c r="BP76" s="471"/>
      <c r="BQ76" s="471"/>
      <c r="BR76" s="471"/>
      <c r="BS76" s="471"/>
      <c r="BT76" s="471"/>
      <c r="BU76" s="471"/>
      <c r="BV76" s="471"/>
      <c r="BW76" s="471"/>
      <c r="BX76" s="471"/>
      <c r="BY76" s="471"/>
      <c r="BZ76" s="471"/>
      <c r="CA76" s="471"/>
      <c r="CB76" s="471"/>
      <c r="CC76" s="471"/>
      <c r="CD76" s="471"/>
      <c r="CE76" s="471"/>
      <c r="CF76" s="471"/>
      <c r="CG76" s="471"/>
      <c r="CH76" s="471"/>
      <c r="CI76" s="471"/>
      <c r="CJ76" s="471"/>
      <c r="CK76" s="471"/>
      <c r="CL76" s="471"/>
      <c r="CM76" s="471"/>
      <c r="CN76" s="471"/>
      <c r="CO76" s="471"/>
      <c r="CP76" s="471"/>
      <c r="CQ76" s="471"/>
      <c r="CR76" s="471"/>
      <c r="CS76" s="471"/>
      <c r="CT76" s="471"/>
      <c r="CU76" s="471"/>
      <c r="CV76" s="471"/>
      <c r="CW76" s="471"/>
      <c r="CX76" s="471"/>
      <c r="CY76" s="471"/>
      <c r="CZ76" s="471"/>
      <c r="DA76" s="471"/>
      <c r="DB76" s="471"/>
      <c r="DC76" s="471"/>
      <c r="DD76" s="471"/>
      <c r="DE76" s="471"/>
      <c r="DF76" s="471"/>
      <c r="DG76" s="471"/>
      <c r="DH76" s="471"/>
      <c r="DI76" s="471"/>
      <c r="DJ76" s="471"/>
      <c r="DK76" s="471"/>
      <c r="DL76" s="471"/>
      <c r="DM76" s="471"/>
      <c r="DN76" s="471"/>
      <c r="DO76" s="471"/>
      <c r="DP76" s="471"/>
      <c r="DQ76" s="471"/>
      <c r="DR76" s="471"/>
      <c r="DS76" s="471"/>
      <c r="DT76" s="471"/>
      <c r="DU76" s="471"/>
      <c r="DV76" s="471"/>
      <c r="DW76" s="471"/>
      <c r="DX76" s="471"/>
      <c r="DY76" s="471"/>
      <c r="DZ76" s="471"/>
      <c r="EA76" s="471"/>
      <c r="EB76" s="471"/>
      <c r="EC76" s="471"/>
      <c r="ED76" s="471"/>
      <c r="EE76" s="471"/>
      <c r="EF76" s="471"/>
      <c r="EG76" s="471"/>
      <c r="EH76" s="471"/>
      <c r="EI76" s="471"/>
      <c r="EJ76" s="471"/>
      <c r="EK76" s="471"/>
      <c r="EL76" s="471"/>
      <c r="EM76" s="471"/>
      <c r="EN76" s="471"/>
      <c r="EO76" s="471"/>
      <c r="EP76" s="471"/>
      <c r="EQ76" s="471"/>
      <c r="ER76" s="471"/>
      <c r="ES76" s="471"/>
      <c r="ET76" s="471"/>
      <c r="EU76" s="471"/>
      <c r="EV76" s="471"/>
      <c r="EW76" s="471"/>
      <c r="EX76" s="471"/>
      <c r="EY76" s="471"/>
      <c r="EZ76" s="471"/>
      <c r="FA76" s="471"/>
      <c r="FB76" s="471"/>
      <c r="FC76" s="471"/>
      <c r="FD76" s="471"/>
      <c r="FE76" s="471"/>
      <c r="FF76" s="471"/>
      <c r="FG76" s="471"/>
      <c r="FH76" s="471"/>
      <c r="FI76" s="471"/>
      <c r="FJ76" s="471"/>
      <c r="FK76" s="471"/>
      <c r="FL76" s="471"/>
      <c r="FM76" s="471"/>
      <c r="FN76" s="471"/>
      <c r="FO76" s="471"/>
      <c r="FP76" s="471"/>
      <c r="FQ76" s="471"/>
      <c r="FR76" s="471"/>
      <c r="FS76" s="471"/>
      <c r="FT76" s="471"/>
      <c r="FU76" s="471"/>
      <c r="FV76" s="471"/>
      <c r="FW76" s="471"/>
      <c r="FX76" s="471"/>
      <c r="FY76" s="471"/>
      <c r="FZ76" s="471"/>
      <c r="GA76" s="471"/>
      <c r="GB76" s="471"/>
      <c r="GC76" s="471"/>
      <c r="GD76" s="471"/>
      <c r="GE76" s="471"/>
      <c r="GF76" s="471"/>
      <c r="GG76" s="471"/>
      <c r="GH76" s="471"/>
      <c r="GI76" s="471"/>
      <c r="GJ76" s="471"/>
      <c r="GK76" s="471"/>
      <c r="GL76" s="471"/>
      <c r="GM76" s="471"/>
      <c r="GN76" s="471"/>
      <c r="GO76" s="471"/>
      <c r="GP76" s="471"/>
      <c r="GQ76" s="471"/>
      <c r="GR76" s="471"/>
      <c r="GS76" s="471"/>
      <c r="GT76" s="471"/>
      <c r="GU76" s="471"/>
      <c r="GV76" s="471"/>
      <c r="GW76" s="471"/>
      <c r="GX76" s="471"/>
      <c r="GY76" s="471"/>
      <c r="GZ76" s="471"/>
      <c r="HA76" s="471"/>
      <c r="HB76" s="471"/>
      <c r="HC76" s="471"/>
      <c r="HD76" s="471"/>
      <c r="HE76" s="471"/>
      <c r="HF76" s="471"/>
      <c r="HG76" s="471"/>
      <c r="HH76" s="471"/>
      <c r="HI76" s="471"/>
      <c r="HJ76" s="471"/>
      <c r="HK76" s="471"/>
      <c r="HL76" s="471"/>
      <c r="HM76" s="471"/>
      <c r="HN76" s="471"/>
      <c r="HO76" s="471"/>
      <c r="HP76" s="471"/>
      <c r="HQ76" s="471"/>
      <c r="HR76" s="471"/>
      <c r="HS76" s="471"/>
      <c r="HT76" s="471"/>
      <c r="HU76" s="471"/>
      <c r="HV76" s="471"/>
      <c r="HW76" s="471"/>
      <c r="HX76" s="471"/>
      <c r="HY76" s="471"/>
      <c r="HZ76" s="471"/>
      <c r="IA76" s="471"/>
      <c r="IB76" s="471"/>
      <c r="IC76" s="471"/>
      <c r="ID76" s="471"/>
      <c r="IE76" s="471"/>
      <c r="IF76" s="471"/>
      <c r="IG76" s="471"/>
      <c r="IH76" s="471"/>
      <c r="II76" s="471"/>
      <c r="IJ76" s="471"/>
      <c r="IK76" s="471"/>
      <c r="IL76" s="471"/>
      <c r="IM76" s="471"/>
      <c r="IN76" s="471"/>
      <c r="IO76" s="471"/>
      <c r="IP76" s="471"/>
      <c r="IQ76" s="471"/>
      <c r="IR76" s="471"/>
      <c r="IS76" s="471"/>
      <c r="IT76" s="471"/>
      <c r="IU76" s="471"/>
      <c r="IV76" s="471"/>
      <c r="IW76" s="471"/>
      <c r="IX76" s="471"/>
      <c r="IY76" s="471"/>
      <c r="IZ76" s="471"/>
      <c r="JA76" s="471"/>
      <c r="JB76" s="471"/>
      <c r="JC76" s="471"/>
      <c r="JD76" s="471"/>
      <c r="JE76" s="471"/>
      <c r="JF76" s="471"/>
      <c r="JG76" s="471"/>
      <c r="JH76" s="471"/>
      <c r="JI76" s="1587"/>
    </row>
    <row r="77" spans="1:269" s="1602" customFormat="1" ht="15" customHeight="1" x14ac:dyDescent="0.25">
      <c r="A77" s="1594"/>
      <c r="B77" s="1699" t="s">
        <v>1088</v>
      </c>
      <c r="C77" s="1545"/>
      <c r="D77" s="1545"/>
      <c r="E77" s="1546"/>
      <c r="F77" s="1709"/>
      <c r="G77" s="471"/>
      <c r="H77" s="471"/>
      <c r="I77" s="471"/>
      <c r="J77" s="471"/>
      <c r="K77" s="471"/>
      <c r="L77" s="471"/>
      <c r="M77" s="471"/>
      <c r="N77" s="471"/>
      <c r="O77" s="471"/>
      <c r="P77" s="471"/>
      <c r="Q77" s="471"/>
      <c r="R77" s="471"/>
      <c r="S77" s="471"/>
      <c r="T77" s="471"/>
      <c r="U77" s="471"/>
      <c r="V77" s="471"/>
      <c r="W77" s="471"/>
      <c r="X77" s="471"/>
      <c r="Y77" s="1587"/>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471"/>
      <c r="BC77" s="471"/>
      <c r="BD77" s="471"/>
      <c r="BE77" s="471"/>
      <c r="BF77" s="471"/>
      <c r="BG77" s="471"/>
      <c r="BH77" s="471"/>
      <c r="BI77" s="471"/>
      <c r="BJ77" s="471"/>
      <c r="BK77" s="471"/>
      <c r="BL77" s="471"/>
      <c r="BM77" s="471"/>
      <c r="BN77" s="471"/>
      <c r="BO77" s="471"/>
      <c r="BP77" s="471"/>
      <c r="BQ77" s="471"/>
      <c r="BR77" s="471"/>
      <c r="BS77" s="471"/>
      <c r="BT77" s="471"/>
      <c r="BU77" s="471"/>
      <c r="BV77" s="471"/>
      <c r="BW77" s="471"/>
      <c r="BX77" s="471"/>
      <c r="BY77" s="471"/>
      <c r="BZ77" s="471"/>
      <c r="CA77" s="471"/>
      <c r="CB77" s="471"/>
      <c r="CC77" s="471"/>
      <c r="CD77" s="471"/>
      <c r="CE77" s="471"/>
      <c r="CF77" s="471"/>
      <c r="CG77" s="471"/>
      <c r="CH77" s="471"/>
      <c r="CI77" s="471"/>
      <c r="CJ77" s="471"/>
      <c r="CK77" s="471"/>
      <c r="CL77" s="471"/>
      <c r="CM77" s="471"/>
      <c r="CN77" s="471"/>
      <c r="CO77" s="471"/>
      <c r="CP77" s="471"/>
      <c r="CQ77" s="471"/>
      <c r="CR77" s="471"/>
      <c r="CS77" s="471"/>
      <c r="CT77" s="471"/>
      <c r="CU77" s="471"/>
      <c r="CV77" s="471"/>
      <c r="CW77" s="471"/>
      <c r="CX77" s="471"/>
      <c r="CY77" s="471"/>
      <c r="CZ77" s="471"/>
      <c r="DA77" s="471"/>
      <c r="DB77" s="471"/>
      <c r="DC77" s="471"/>
      <c r="DD77" s="471"/>
      <c r="DE77" s="471"/>
      <c r="DF77" s="471"/>
      <c r="DG77" s="471"/>
      <c r="DH77" s="471"/>
      <c r="DI77" s="471"/>
      <c r="DJ77" s="471"/>
      <c r="DK77" s="471"/>
      <c r="DL77" s="471"/>
      <c r="DM77" s="471"/>
      <c r="DN77" s="471"/>
      <c r="DO77" s="471"/>
      <c r="DP77" s="471"/>
      <c r="DQ77" s="471"/>
      <c r="DR77" s="471"/>
      <c r="DS77" s="471"/>
      <c r="DT77" s="471"/>
      <c r="DU77" s="471"/>
      <c r="DV77" s="471"/>
      <c r="DW77" s="471"/>
      <c r="DX77" s="471"/>
      <c r="DY77" s="471"/>
      <c r="DZ77" s="471"/>
      <c r="EA77" s="471"/>
      <c r="EB77" s="471"/>
      <c r="EC77" s="471"/>
      <c r="ED77" s="471"/>
      <c r="EE77" s="471"/>
      <c r="EF77" s="471"/>
      <c r="EG77" s="471"/>
      <c r="EH77" s="471"/>
      <c r="EI77" s="471"/>
      <c r="EJ77" s="471"/>
      <c r="EK77" s="471"/>
      <c r="EL77" s="471"/>
      <c r="EM77" s="471"/>
      <c r="EN77" s="471"/>
      <c r="EO77" s="471"/>
      <c r="EP77" s="471"/>
      <c r="EQ77" s="471"/>
      <c r="ER77" s="471"/>
      <c r="ES77" s="471"/>
      <c r="ET77" s="471"/>
      <c r="EU77" s="471"/>
      <c r="EV77" s="471"/>
      <c r="EW77" s="471"/>
      <c r="EX77" s="471"/>
      <c r="EY77" s="471"/>
      <c r="EZ77" s="471"/>
      <c r="FA77" s="471"/>
      <c r="FB77" s="471"/>
      <c r="FC77" s="471"/>
      <c r="FD77" s="471"/>
      <c r="FE77" s="471"/>
      <c r="FF77" s="471"/>
      <c r="FG77" s="471"/>
      <c r="FH77" s="471"/>
      <c r="FI77" s="471"/>
      <c r="FJ77" s="471"/>
      <c r="FK77" s="471"/>
      <c r="FL77" s="471"/>
      <c r="FM77" s="471"/>
      <c r="FN77" s="471"/>
      <c r="FO77" s="471"/>
      <c r="FP77" s="471"/>
      <c r="FQ77" s="471"/>
      <c r="FR77" s="471"/>
      <c r="FS77" s="471"/>
      <c r="FT77" s="471"/>
      <c r="FU77" s="471"/>
      <c r="FV77" s="471"/>
      <c r="FW77" s="471"/>
      <c r="FX77" s="471"/>
      <c r="FY77" s="471"/>
      <c r="FZ77" s="471"/>
      <c r="GA77" s="471"/>
      <c r="GB77" s="471"/>
      <c r="GC77" s="471"/>
      <c r="GD77" s="471"/>
      <c r="GE77" s="471"/>
      <c r="GF77" s="471"/>
      <c r="GG77" s="471"/>
      <c r="GH77" s="471"/>
      <c r="GI77" s="471"/>
      <c r="GJ77" s="471"/>
      <c r="GK77" s="471"/>
      <c r="GL77" s="471"/>
      <c r="GM77" s="471"/>
      <c r="GN77" s="471"/>
      <c r="GO77" s="471"/>
      <c r="GP77" s="471"/>
      <c r="GQ77" s="471"/>
      <c r="GR77" s="471"/>
      <c r="GS77" s="471"/>
      <c r="GT77" s="471"/>
      <c r="GU77" s="471"/>
      <c r="GV77" s="471"/>
      <c r="GW77" s="471"/>
      <c r="GX77" s="471"/>
      <c r="GY77" s="471"/>
      <c r="GZ77" s="471"/>
      <c r="HA77" s="471"/>
      <c r="HB77" s="471"/>
      <c r="HC77" s="471"/>
      <c r="HD77" s="471"/>
      <c r="HE77" s="471"/>
      <c r="HF77" s="471"/>
      <c r="HG77" s="471"/>
      <c r="HH77" s="471"/>
      <c r="HI77" s="471"/>
      <c r="HJ77" s="471"/>
      <c r="HK77" s="471"/>
      <c r="HL77" s="471"/>
      <c r="HM77" s="471"/>
      <c r="HN77" s="471"/>
      <c r="HO77" s="471"/>
      <c r="HP77" s="471"/>
      <c r="HQ77" s="471"/>
      <c r="HR77" s="471"/>
      <c r="HS77" s="471"/>
      <c r="HT77" s="471"/>
      <c r="HU77" s="471"/>
      <c r="HV77" s="471"/>
      <c r="HW77" s="471"/>
      <c r="HX77" s="471"/>
      <c r="HY77" s="471"/>
      <c r="HZ77" s="471"/>
      <c r="IA77" s="471"/>
      <c r="IB77" s="471"/>
      <c r="IC77" s="471"/>
      <c r="ID77" s="471"/>
      <c r="IE77" s="471"/>
      <c r="IF77" s="471"/>
      <c r="IG77" s="471"/>
      <c r="IH77" s="471"/>
      <c r="II77" s="471"/>
      <c r="IJ77" s="471"/>
      <c r="IK77" s="471"/>
      <c r="IL77" s="471"/>
      <c r="IM77" s="471"/>
      <c r="IN77" s="471"/>
      <c r="IO77" s="471"/>
      <c r="IP77" s="471"/>
      <c r="IQ77" s="471"/>
      <c r="IR77" s="471"/>
      <c r="IS77" s="471"/>
      <c r="IT77" s="471"/>
      <c r="IU77" s="471"/>
      <c r="IV77" s="471"/>
      <c r="IW77" s="471"/>
      <c r="IX77" s="471"/>
      <c r="IY77" s="471"/>
      <c r="IZ77" s="471"/>
      <c r="JA77" s="471"/>
      <c r="JB77" s="471"/>
      <c r="JC77" s="471"/>
      <c r="JD77" s="471"/>
      <c r="JE77" s="471"/>
      <c r="JF77" s="471"/>
      <c r="JG77" s="471"/>
      <c r="JH77" s="471"/>
      <c r="JI77" s="1587"/>
    </row>
    <row r="78" spans="1:269" s="1602" customFormat="1" ht="15" customHeight="1" x14ac:dyDescent="0.25">
      <c r="A78" s="1594"/>
      <c r="B78" s="1700" t="s">
        <v>1084</v>
      </c>
      <c r="C78" s="1701"/>
      <c r="D78" s="1701"/>
      <c r="E78" s="1702"/>
      <c r="F78" s="1592"/>
      <c r="G78" s="471"/>
      <c r="H78" s="471"/>
      <c r="I78" s="471"/>
      <c r="J78" s="471"/>
      <c r="K78" s="471"/>
      <c r="L78" s="471"/>
      <c r="M78" s="471"/>
      <c r="N78" s="471"/>
      <c r="O78" s="471"/>
      <c r="P78" s="471"/>
      <c r="Q78" s="471"/>
      <c r="R78" s="471"/>
      <c r="S78" s="471"/>
      <c r="T78" s="471"/>
      <c r="U78" s="471"/>
      <c r="V78" s="471"/>
      <c r="W78" s="471"/>
      <c r="X78" s="471"/>
      <c r="Y78" s="1587"/>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1"/>
      <c r="BL78" s="471"/>
      <c r="BM78" s="471"/>
      <c r="BN78" s="471"/>
      <c r="BO78" s="471"/>
      <c r="BP78" s="471"/>
      <c r="BQ78" s="471"/>
      <c r="BR78" s="471"/>
      <c r="BS78" s="471"/>
      <c r="BT78" s="471"/>
      <c r="BU78" s="471"/>
      <c r="BV78" s="471"/>
      <c r="BW78" s="471"/>
      <c r="BX78" s="471"/>
      <c r="BY78" s="471"/>
      <c r="BZ78" s="471"/>
      <c r="CA78" s="471"/>
      <c r="CB78" s="471"/>
      <c r="CC78" s="471"/>
      <c r="CD78" s="471"/>
      <c r="CE78" s="471"/>
      <c r="CF78" s="471"/>
      <c r="CG78" s="471"/>
      <c r="CH78" s="471"/>
      <c r="CI78" s="471"/>
      <c r="CJ78" s="471"/>
      <c r="CK78" s="471"/>
      <c r="CL78" s="471"/>
      <c r="CM78" s="471"/>
      <c r="CN78" s="471"/>
      <c r="CO78" s="471"/>
      <c r="CP78" s="471"/>
      <c r="CQ78" s="471"/>
      <c r="CR78" s="471"/>
      <c r="CS78" s="471"/>
      <c r="CT78" s="471"/>
      <c r="CU78" s="471"/>
      <c r="CV78" s="471"/>
      <c r="CW78" s="471"/>
      <c r="CX78" s="471"/>
      <c r="CY78" s="471"/>
      <c r="CZ78" s="471"/>
      <c r="DA78" s="471"/>
      <c r="DB78" s="471"/>
      <c r="DC78" s="471"/>
      <c r="DD78" s="471"/>
      <c r="DE78" s="471"/>
      <c r="DF78" s="471"/>
      <c r="DG78" s="471"/>
      <c r="DH78" s="471"/>
      <c r="DI78" s="471"/>
      <c r="DJ78" s="471"/>
      <c r="DK78" s="471"/>
      <c r="DL78" s="471"/>
      <c r="DM78" s="471"/>
      <c r="DN78" s="471"/>
      <c r="DO78" s="471"/>
      <c r="DP78" s="471"/>
      <c r="DQ78" s="471"/>
      <c r="DR78" s="471"/>
      <c r="DS78" s="471"/>
      <c r="DT78" s="471"/>
      <c r="DU78" s="471"/>
      <c r="DV78" s="471"/>
      <c r="DW78" s="471"/>
      <c r="DX78" s="471"/>
      <c r="DY78" s="471"/>
      <c r="DZ78" s="471"/>
      <c r="EA78" s="471"/>
      <c r="EB78" s="471"/>
      <c r="EC78" s="471"/>
      <c r="ED78" s="471"/>
      <c r="EE78" s="471"/>
      <c r="EF78" s="471"/>
      <c r="EG78" s="471"/>
      <c r="EH78" s="471"/>
      <c r="EI78" s="471"/>
      <c r="EJ78" s="471"/>
      <c r="EK78" s="471"/>
      <c r="EL78" s="471"/>
      <c r="EM78" s="471"/>
      <c r="EN78" s="471"/>
      <c r="EO78" s="471"/>
      <c r="EP78" s="471"/>
      <c r="EQ78" s="471"/>
      <c r="ER78" s="471"/>
      <c r="ES78" s="471"/>
      <c r="ET78" s="471"/>
      <c r="EU78" s="471"/>
      <c r="EV78" s="471"/>
      <c r="EW78" s="471"/>
      <c r="EX78" s="471"/>
      <c r="EY78" s="471"/>
      <c r="EZ78" s="471"/>
      <c r="FA78" s="471"/>
      <c r="FB78" s="471"/>
      <c r="FC78" s="471"/>
      <c r="FD78" s="471"/>
      <c r="FE78" s="471"/>
      <c r="FF78" s="471"/>
      <c r="FG78" s="471"/>
      <c r="FH78" s="471"/>
      <c r="FI78" s="471"/>
      <c r="FJ78" s="471"/>
      <c r="FK78" s="471"/>
      <c r="FL78" s="471"/>
      <c r="FM78" s="471"/>
      <c r="FN78" s="471"/>
      <c r="FO78" s="471"/>
      <c r="FP78" s="471"/>
      <c r="FQ78" s="471"/>
      <c r="FR78" s="471"/>
      <c r="FS78" s="471"/>
      <c r="FT78" s="471"/>
      <c r="FU78" s="471"/>
      <c r="FV78" s="471"/>
      <c r="FW78" s="471"/>
      <c r="FX78" s="471"/>
      <c r="FY78" s="471"/>
      <c r="FZ78" s="471"/>
      <c r="GA78" s="471"/>
      <c r="GB78" s="471"/>
      <c r="GC78" s="471"/>
      <c r="GD78" s="471"/>
      <c r="GE78" s="471"/>
      <c r="GF78" s="471"/>
      <c r="GG78" s="471"/>
      <c r="GH78" s="471"/>
      <c r="GI78" s="471"/>
      <c r="GJ78" s="471"/>
      <c r="GK78" s="471"/>
      <c r="GL78" s="471"/>
      <c r="GM78" s="471"/>
      <c r="GN78" s="471"/>
      <c r="GO78" s="471"/>
      <c r="GP78" s="471"/>
      <c r="GQ78" s="471"/>
      <c r="GR78" s="471"/>
      <c r="GS78" s="471"/>
      <c r="GT78" s="471"/>
      <c r="GU78" s="471"/>
      <c r="GV78" s="471"/>
      <c r="GW78" s="471"/>
      <c r="GX78" s="471"/>
      <c r="GY78" s="471"/>
      <c r="GZ78" s="471"/>
      <c r="HA78" s="471"/>
      <c r="HB78" s="471"/>
      <c r="HC78" s="471"/>
      <c r="HD78" s="471"/>
      <c r="HE78" s="471"/>
      <c r="HF78" s="471"/>
      <c r="HG78" s="471"/>
      <c r="HH78" s="471"/>
      <c r="HI78" s="471"/>
      <c r="HJ78" s="471"/>
      <c r="HK78" s="471"/>
      <c r="HL78" s="471"/>
      <c r="HM78" s="471"/>
      <c r="HN78" s="471"/>
      <c r="HO78" s="471"/>
      <c r="HP78" s="471"/>
      <c r="HQ78" s="471"/>
      <c r="HR78" s="471"/>
      <c r="HS78" s="471"/>
      <c r="HT78" s="471"/>
      <c r="HU78" s="471"/>
      <c r="HV78" s="471"/>
      <c r="HW78" s="471"/>
      <c r="HX78" s="471"/>
      <c r="HY78" s="471"/>
      <c r="HZ78" s="471"/>
      <c r="IA78" s="471"/>
      <c r="IB78" s="471"/>
      <c r="IC78" s="471"/>
      <c r="ID78" s="471"/>
      <c r="IE78" s="471"/>
      <c r="IF78" s="471"/>
      <c r="IG78" s="471"/>
      <c r="IH78" s="471"/>
      <c r="II78" s="471"/>
      <c r="IJ78" s="471"/>
      <c r="IK78" s="471"/>
      <c r="IL78" s="471"/>
      <c r="IM78" s="471"/>
      <c r="IN78" s="471"/>
      <c r="IO78" s="471"/>
      <c r="IP78" s="471"/>
      <c r="IQ78" s="471"/>
      <c r="IR78" s="471"/>
      <c r="IS78" s="471"/>
      <c r="IT78" s="471"/>
      <c r="IU78" s="471"/>
      <c r="IV78" s="471"/>
      <c r="IW78" s="471"/>
      <c r="IX78" s="471"/>
      <c r="IY78" s="471"/>
      <c r="IZ78" s="471"/>
      <c r="JA78" s="471"/>
      <c r="JB78" s="471"/>
      <c r="JC78" s="471"/>
      <c r="JD78" s="471"/>
      <c r="JE78" s="471"/>
      <c r="JF78" s="471"/>
      <c r="JG78" s="471"/>
      <c r="JH78" s="471"/>
      <c r="JI78" s="1587"/>
    </row>
    <row r="79" spans="1:269" s="1602" customFormat="1" ht="15" customHeight="1" x14ac:dyDescent="0.25">
      <c r="A79" s="1594"/>
      <c r="B79" s="1700" t="s">
        <v>1085</v>
      </c>
      <c r="C79" s="1701"/>
      <c r="D79" s="1701"/>
      <c r="E79" s="1702"/>
      <c r="F79" s="1592"/>
      <c r="G79" s="471"/>
      <c r="H79" s="471"/>
      <c r="I79" s="471"/>
      <c r="J79" s="471"/>
      <c r="K79" s="471"/>
      <c r="L79" s="471"/>
      <c r="M79" s="471"/>
      <c r="N79" s="471"/>
      <c r="O79" s="471"/>
      <c r="P79" s="471"/>
      <c r="Q79" s="471"/>
      <c r="R79" s="471"/>
      <c r="S79" s="471"/>
      <c r="T79" s="471"/>
      <c r="U79" s="471"/>
      <c r="V79" s="471"/>
      <c r="W79" s="471"/>
      <c r="X79" s="471"/>
      <c r="Y79" s="1587"/>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471"/>
      <c r="BC79" s="471"/>
      <c r="BD79" s="471"/>
      <c r="BE79" s="471"/>
      <c r="BF79" s="471"/>
      <c r="BG79" s="471"/>
      <c r="BH79" s="471"/>
      <c r="BI79" s="471"/>
      <c r="BJ79" s="471"/>
      <c r="BK79" s="471"/>
      <c r="BL79" s="471"/>
      <c r="BM79" s="471"/>
      <c r="BN79" s="471"/>
      <c r="BO79" s="471"/>
      <c r="BP79" s="471"/>
      <c r="BQ79" s="471"/>
      <c r="BR79" s="471"/>
      <c r="BS79" s="471"/>
      <c r="BT79" s="471"/>
      <c r="BU79" s="471"/>
      <c r="BV79" s="471"/>
      <c r="BW79" s="471"/>
      <c r="BX79" s="471"/>
      <c r="BY79" s="471"/>
      <c r="BZ79" s="471"/>
      <c r="CA79" s="471"/>
      <c r="CB79" s="471"/>
      <c r="CC79" s="471"/>
      <c r="CD79" s="471"/>
      <c r="CE79" s="471"/>
      <c r="CF79" s="471"/>
      <c r="CG79" s="471"/>
      <c r="CH79" s="471"/>
      <c r="CI79" s="471"/>
      <c r="CJ79" s="471"/>
      <c r="CK79" s="471"/>
      <c r="CL79" s="471"/>
      <c r="CM79" s="471"/>
      <c r="CN79" s="471"/>
      <c r="CO79" s="471"/>
      <c r="CP79" s="471"/>
      <c r="CQ79" s="471"/>
      <c r="CR79" s="471"/>
      <c r="CS79" s="471"/>
      <c r="CT79" s="471"/>
      <c r="CU79" s="471"/>
      <c r="CV79" s="471"/>
      <c r="CW79" s="471"/>
      <c r="CX79" s="471"/>
      <c r="CY79" s="471"/>
      <c r="CZ79" s="471"/>
      <c r="DA79" s="471"/>
      <c r="DB79" s="471"/>
      <c r="DC79" s="471"/>
      <c r="DD79" s="471"/>
      <c r="DE79" s="471"/>
      <c r="DF79" s="471"/>
      <c r="DG79" s="471"/>
      <c r="DH79" s="471"/>
      <c r="DI79" s="471"/>
      <c r="DJ79" s="471"/>
      <c r="DK79" s="471"/>
      <c r="DL79" s="471"/>
      <c r="DM79" s="471"/>
      <c r="DN79" s="471"/>
      <c r="DO79" s="471"/>
      <c r="DP79" s="471"/>
      <c r="DQ79" s="471"/>
      <c r="DR79" s="471"/>
      <c r="DS79" s="471"/>
      <c r="DT79" s="471"/>
      <c r="DU79" s="471"/>
      <c r="DV79" s="471"/>
      <c r="DW79" s="471"/>
      <c r="DX79" s="471"/>
      <c r="DY79" s="471"/>
      <c r="DZ79" s="471"/>
      <c r="EA79" s="471"/>
      <c r="EB79" s="471"/>
      <c r="EC79" s="471"/>
      <c r="ED79" s="471"/>
      <c r="EE79" s="471"/>
      <c r="EF79" s="471"/>
      <c r="EG79" s="471"/>
      <c r="EH79" s="471"/>
      <c r="EI79" s="471"/>
      <c r="EJ79" s="471"/>
      <c r="EK79" s="471"/>
      <c r="EL79" s="471"/>
      <c r="EM79" s="471"/>
      <c r="EN79" s="471"/>
      <c r="EO79" s="471"/>
      <c r="EP79" s="471"/>
      <c r="EQ79" s="471"/>
      <c r="ER79" s="471"/>
      <c r="ES79" s="471"/>
      <c r="ET79" s="471"/>
      <c r="EU79" s="471"/>
      <c r="EV79" s="471"/>
      <c r="EW79" s="471"/>
      <c r="EX79" s="471"/>
      <c r="EY79" s="471"/>
      <c r="EZ79" s="471"/>
      <c r="FA79" s="471"/>
      <c r="FB79" s="471"/>
      <c r="FC79" s="471"/>
      <c r="FD79" s="471"/>
      <c r="FE79" s="471"/>
      <c r="FF79" s="471"/>
      <c r="FG79" s="471"/>
      <c r="FH79" s="471"/>
      <c r="FI79" s="471"/>
      <c r="FJ79" s="471"/>
      <c r="FK79" s="471"/>
      <c r="FL79" s="471"/>
      <c r="FM79" s="471"/>
      <c r="FN79" s="471"/>
      <c r="FO79" s="471"/>
      <c r="FP79" s="471"/>
      <c r="FQ79" s="471"/>
      <c r="FR79" s="471"/>
      <c r="FS79" s="471"/>
      <c r="FT79" s="471"/>
      <c r="FU79" s="471"/>
      <c r="FV79" s="471"/>
      <c r="FW79" s="471"/>
      <c r="FX79" s="471"/>
      <c r="FY79" s="471"/>
      <c r="FZ79" s="471"/>
      <c r="GA79" s="471"/>
      <c r="GB79" s="471"/>
      <c r="GC79" s="471"/>
      <c r="GD79" s="471"/>
      <c r="GE79" s="471"/>
      <c r="GF79" s="471"/>
      <c r="GG79" s="471"/>
      <c r="GH79" s="471"/>
      <c r="GI79" s="471"/>
      <c r="GJ79" s="471"/>
      <c r="GK79" s="471"/>
      <c r="GL79" s="471"/>
      <c r="GM79" s="471"/>
      <c r="GN79" s="471"/>
      <c r="GO79" s="471"/>
      <c r="GP79" s="471"/>
      <c r="GQ79" s="471"/>
      <c r="GR79" s="471"/>
      <c r="GS79" s="471"/>
      <c r="GT79" s="471"/>
      <c r="GU79" s="471"/>
      <c r="GV79" s="471"/>
      <c r="GW79" s="471"/>
      <c r="GX79" s="471"/>
      <c r="GY79" s="471"/>
      <c r="GZ79" s="471"/>
      <c r="HA79" s="471"/>
      <c r="HB79" s="471"/>
      <c r="HC79" s="471"/>
      <c r="HD79" s="471"/>
      <c r="HE79" s="471"/>
      <c r="HF79" s="471"/>
      <c r="HG79" s="471"/>
      <c r="HH79" s="471"/>
      <c r="HI79" s="471"/>
      <c r="HJ79" s="471"/>
      <c r="HK79" s="471"/>
      <c r="HL79" s="471"/>
      <c r="HM79" s="471"/>
      <c r="HN79" s="471"/>
      <c r="HO79" s="471"/>
      <c r="HP79" s="471"/>
      <c r="HQ79" s="471"/>
      <c r="HR79" s="471"/>
      <c r="HS79" s="471"/>
      <c r="HT79" s="471"/>
      <c r="HU79" s="471"/>
      <c r="HV79" s="471"/>
      <c r="HW79" s="471"/>
      <c r="HX79" s="471"/>
      <c r="HY79" s="471"/>
      <c r="HZ79" s="471"/>
      <c r="IA79" s="471"/>
      <c r="IB79" s="471"/>
      <c r="IC79" s="471"/>
      <c r="ID79" s="471"/>
      <c r="IE79" s="471"/>
      <c r="IF79" s="471"/>
      <c r="IG79" s="471"/>
      <c r="IH79" s="471"/>
      <c r="II79" s="471"/>
      <c r="IJ79" s="471"/>
      <c r="IK79" s="471"/>
      <c r="IL79" s="471"/>
      <c r="IM79" s="471"/>
      <c r="IN79" s="471"/>
      <c r="IO79" s="471"/>
      <c r="IP79" s="471"/>
      <c r="IQ79" s="471"/>
      <c r="IR79" s="471"/>
      <c r="IS79" s="471"/>
      <c r="IT79" s="471"/>
      <c r="IU79" s="471"/>
      <c r="IV79" s="471"/>
      <c r="IW79" s="471"/>
      <c r="IX79" s="471"/>
      <c r="IY79" s="471"/>
      <c r="IZ79" s="471"/>
      <c r="JA79" s="471"/>
      <c r="JB79" s="471"/>
      <c r="JC79" s="471"/>
      <c r="JD79" s="471"/>
      <c r="JE79" s="471"/>
      <c r="JF79" s="471"/>
      <c r="JG79" s="471"/>
      <c r="JH79" s="471"/>
      <c r="JI79" s="1587"/>
    </row>
    <row r="80" spans="1:269" ht="15" customHeight="1" x14ac:dyDescent="0.25">
      <c r="A80" s="1542"/>
      <c r="B80" s="1703" t="s">
        <v>1086</v>
      </c>
      <c r="C80" s="1704"/>
      <c r="D80" s="1704"/>
      <c r="E80" s="1705"/>
      <c r="F80" s="1593"/>
      <c r="G80" s="471"/>
      <c r="H80" s="471"/>
      <c r="I80" s="471"/>
      <c r="J80" s="471"/>
      <c r="K80" s="471"/>
      <c r="L80" s="471"/>
      <c r="M80" s="471"/>
      <c r="N80" s="471"/>
      <c r="O80" s="471"/>
      <c r="P80" s="471"/>
      <c r="Q80" s="471"/>
      <c r="R80" s="471"/>
      <c r="S80" s="471"/>
      <c r="T80" s="471"/>
      <c r="U80" s="471"/>
      <c r="V80" s="471"/>
      <c r="W80" s="471"/>
      <c r="X80" s="471"/>
      <c r="Y80" s="1587"/>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c r="BP80" s="471"/>
      <c r="BQ80" s="471"/>
      <c r="BR80" s="471"/>
      <c r="BS80" s="471"/>
      <c r="BT80" s="471"/>
      <c r="BU80" s="471"/>
      <c r="BV80" s="471"/>
      <c r="BW80" s="471"/>
      <c r="BX80" s="471"/>
      <c r="BY80" s="471"/>
      <c r="BZ80" s="471"/>
      <c r="CA80" s="471"/>
      <c r="CB80" s="471"/>
      <c r="CC80" s="471"/>
      <c r="CD80" s="471"/>
      <c r="CE80" s="471"/>
      <c r="CF80" s="471"/>
      <c r="CG80" s="471"/>
      <c r="CH80" s="471"/>
      <c r="CI80" s="471"/>
      <c r="CJ80" s="471"/>
      <c r="CK80" s="471"/>
      <c r="CL80" s="471"/>
      <c r="CM80" s="471"/>
      <c r="CN80" s="471"/>
      <c r="CO80" s="471"/>
      <c r="CP80" s="471"/>
      <c r="CQ80" s="471"/>
      <c r="CR80" s="471"/>
      <c r="CS80" s="471"/>
      <c r="CT80" s="471"/>
      <c r="CU80" s="471"/>
      <c r="CV80" s="471"/>
      <c r="CW80" s="471"/>
      <c r="CX80" s="471"/>
      <c r="CY80" s="471"/>
      <c r="CZ80" s="471"/>
      <c r="DA80" s="471"/>
      <c r="DB80" s="471"/>
      <c r="DC80" s="1589"/>
      <c r="DD80" s="1589"/>
      <c r="DE80" s="1589"/>
      <c r="DF80" s="1589"/>
      <c r="DG80" s="1589"/>
      <c r="DH80" s="1589"/>
      <c r="DI80" s="471"/>
      <c r="DJ80" s="471"/>
      <c r="DK80" s="1589"/>
      <c r="DL80" s="1589"/>
      <c r="DM80" s="1589"/>
      <c r="DN80" s="1589"/>
      <c r="DO80" s="1589"/>
      <c r="DP80" s="1589"/>
      <c r="DQ80" s="1589"/>
      <c r="DR80" s="1589"/>
      <c r="DS80" s="471"/>
      <c r="DT80" s="471"/>
      <c r="DU80" s="1589"/>
      <c r="DV80" s="1589"/>
      <c r="DW80" s="1589"/>
      <c r="DX80" s="1589"/>
      <c r="DY80" s="1589"/>
      <c r="DZ80" s="1589"/>
      <c r="EA80" s="471"/>
      <c r="EB80" s="471"/>
      <c r="EC80" s="1589"/>
      <c r="ED80" s="1589"/>
      <c r="EE80" s="1589"/>
      <c r="EF80" s="1589"/>
      <c r="EG80" s="471"/>
      <c r="EH80" s="471"/>
      <c r="EI80" s="1589"/>
      <c r="EJ80" s="471"/>
      <c r="EK80" s="471"/>
      <c r="EL80" s="471"/>
      <c r="EM80" s="471"/>
      <c r="EN80" s="1589"/>
      <c r="EO80" s="1589"/>
      <c r="EP80" s="1589"/>
      <c r="EQ80" s="1589"/>
      <c r="ER80" s="1589"/>
      <c r="ES80" s="1589"/>
      <c r="ET80" s="1589"/>
      <c r="EU80" s="1589"/>
      <c r="EV80" s="1589"/>
      <c r="EW80" s="1589"/>
      <c r="EX80" s="1589"/>
      <c r="EY80" s="1589"/>
      <c r="EZ80" s="1589"/>
      <c r="FA80" s="1589"/>
      <c r="FB80" s="1589"/>
      <c r="FC80" s="1589"/>
      <c r="FD80" s="1589"/>
      <c r="FE80" s="1589"/>
      <c r="FF80" s="1589"/>
      <c r="FG80" s="1589"/>
      <c r="FH80" s="1589"/>
      <c r="FI80" s="1589"/>
      <c r="FJ80" s="1589"/>
      <c r="FK80" s="1589"/>
      <c r="FL80" s="1589"/>
      <c r="FM80" s="1589"/>
      <c r="FN80" s="1589"/>
      <c r="FO80" s="1589"/>
      <c r="FP80" s="1589"/>
      <c r="FQ80" s="1589"/>
      <c r="FR80" s="1589"/>
      <c r="FS80" s="1589"/>
      <c r="FT80" s="1589"/>
      <c r="FU80" s="1589"/>
      <c r="FV80" s="1589"/>
      <c r="FW80" s="1589"/>
      <c r="FX80" s="1589"/>
      <c r="FY80" s="1589"/>
      <c r="FZ80" s="1589"/>
      <c r="GA80" s="1589"/>
      <c r="GB80" s="1589"/>
      <c r="GC80" s="1589"/>
      <c r="GD80" s="1589"/>
      <c r="GE80" s="1589"/>
      <c r="GF80" s="1589"/>
      <c r="GG80" s="1589"/>
      <c r="GH80" s="1589"/>
      <c r="GI80" s="1589"/>
      <c r="GJ80" s="1589"/>
      <c r="GK80" s="1589"/>
      <c r="GL80" s="1589"/>
      <c r="GM80" s="1589"/>
      <c r="GN80" s="1589"/>
      <c r="GO80" s="1589"/>
      <c r="GP80" s="1589"/>
      <c r="GQ80" s="1589"/>
      <c r="GR80" s="1589"/>
      <c r="GS80" s="1589"/>
      <c r="GT80" s="1589"/>
      <c r="GU80" s="1589"/>
      <c r="GV80" s="1589"/>
      <c r="GW80" s="1589"/>
      <c r="GX80" s="1589"/>
      <c r="GY80" s="1589"/>
      <c r="GZ80" s="1589"/>
      <c r="HA80" s="1589"/>
      <c r="HB80" s="1589"/>
      <c r="HC80" s="1589"/>
      <c r="HD80" s="1589"/>
      <c r="HE80" s="1589"/>
      <c r="HF80" s="1589"/>
      <c r="HG80" s="1589"/>
      <c r="HH80" s="1589"/>
      <c r="HI80" s="1589"/>
      <c r="HJ80" s="1589"/>
      <c r="HK80" s="1589"/>
      <c r="HL80" s="1589"/>
      <c r="HM80" s="1589"/>
      <c r="HN80" s="1589"/>
      <c r="HO80" s="1589"/>
      <c r="HP80" s="1589"/>
      <c r="HQ80" s="1589"/>
      <c r="HR80" s="1589"/>
      <c r="HS80" s="1589"/>
      <c r="HT80" s="1589"/>
      <c r="HU80" s="1589"/>
      <c r="HV80" s="1589"/>
      <c r="HW80" s="1589"/>
      <c r="HX80" s="1589"/>
      <c r="HY80" s="1589"/>
      <c r="HZ80" s="1589"/>
      <c r="IA80" s="1589"/>
      <c r="IB80" s="1589"/>
      <c r="IC80" s="1589"/>
      <c r="ID80" s="1589"/>
      <c r="IE80" s="1589"/>
      <c r="IF80" s="1589"/>
      <c r="IG80" s="1589"/>
      <c r="IH80" s="1589"/>
      <c r="II80" s="1589"/>
      <c r="IJ80" s="1589"/>
      <c r="IK80" s="1589"/>
      <c r="IL80" s="1589"/>
      <c r="IM80" s="1589"/>
      <c r="IN80" s="1589"/>
      <c r="IO80" s="1589"/>
      <c r="IP80" s="1589"/>
      <c r="IQ80" s="1589"/>
      <c r="IR80" s="1589"/>
      <c r="IS80" s="1589"/>
      <c r="IT80" s="1589"/>
      <c r="IU80" s="1589"/>
      <c r="IV80" s="1589"/>
      <c r="IW80" s="1589"/>
      <c r="IX80" s="1589"/>
      <c r="IY80" s="1589"/>
      <c r="IZ80" s="1589"/>
      <c r="JA80" s="1589"/>
      <c r="JB80" s="1589"/>
      <c r="JC80" s="1589"/>
      <c r="JD80" s="1589"/>
      <c r="JE80" s="1589"/>
      <c r="JF80" s="1589"/>
      <c r="JG80" s="1589"/>
      <c r="JH80" s="1589"/>
      <c r="JI80" s="1599"/>
    </row>
    <row r="81" spans="1:269" s="1602" customFormat="1" ht="15" customHeight="1" x14ac:dyDescent="0.25">
      <c r="A81" s="1594"/>
      <c r="B81" s="471"/>
      <c r="C81" s="471"/>
      <c r="D81" s="471"/>
      <c r="E81" s="471"/>
      <c r="F81" s="471"/>
      <c r="G81" s="471"/>
      <c r="H81" s="471"/>
      <c r="I81" s="471"/>
      <c r="J81" s="471"/>
      <c r="K81" s="471"/>
      <c r="L81" s="471"/>
      <c r="M81" s="471"/>
      <c r="N81" s="471"/>
      <c r="O81" s="471"/>
      <c r="P81" s="471"/>
      <c r="Q81" s="471"/>
      <c r="R81" s="471"/>
      <c r="S81" s="471"/>
      <c r="T81" s="471"/>
      <c r="U81" s="471"/>
      <c r="V81" s="471"/>
      <c r="W81" s="471"/>
      <c r="X81" s="471"/>
      <c r="Y81" s="1587"/>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1"/>
      <c r="AY81" s="471"/>
      <c r="AZ81" s="471"/>
      <c r="BA81" s="471"/>
      <c r="BB81" s="471"/>
      <c r="BC81" s="471"/>
      <c r="BD81" s="471"/>
      <c r="BE81" s="471"/>
      <c r="BF81" s="471"/>
      <c r="BG81" s="471"/>
      <c r="BH81" s="471"/>
      <c r="BI81" s="471"/>
      <c r="BJ81" s="471"/>
      <c r="BK81" s="471"/>
      <c r="BL81" s="471"/>
      <c r="BM81" s="471"/>
      <c r="BN81" s="471"/>
      <c r="BO81" s="471"/>
      <c r="BP81" s="471"/>
      <c r="BQ81" s="471"/>
      <c r="BR81" s="471"/>
      <c r="BS81" s="471"/>
      <c r="BT81" s="471"/>
      <c r="BU81" s="471"/>
      <c r="BV81" s="471"/>
      <c r="BW81" s="471"/>
      <c r="BX81" s="471"/>
      <c r="BY81" s="471"/>
      <c r="BZ81" s="471"/>
      <c r="CA81" s="471"/>
      <c r="CB81" s="471"/>
      <c r="CC81" s="471"/>
      <c r="CD81" s="471"/>
      <c r="CE81" s="471"/>
      <c r="CF81" s="471"/>
      <c r="CG81" s="471"/>
      <c r="CH81" s="471"/>
      <c r="CI81" s="471"/>
      <c r="CJ81" s="471"/>
      <c r="CK81" s="471"/>
      <c r="CL81" s="471"/>
      <c r="CM81" s="471"/>
      <c r="CN81" s="471"/>
      <c r="CO81" s="471"/>
      <c r="CP81" s="471"/>
      <c r="CQ81" s="471"/>
      <c r="CR81" s="471"/>
      <c r="CS81" s="471"/>
      <c r="CT81" s="471"/>
      <c r="CU81" s="471"/>
      <c r="CV81" s="471"/>
      <c r="CW81" s="471"/>
      <c r="CX81" s="471"/>
      <c r="CY81" s="471"/>
      <c r="CZ81" s="471"/>
      <c r="DA81" s="471"/>
      <c r="DB81" s="471"/>
      <c r="DC81" s="471"/>
      <c r="DD81" s="471"/>
      <c r="DE81" s="471"/>
      <c r="DF81" s="471"/>
      <c r="DG81" s="471"/>
      <c r="DH81" s="471"/>
      <c r="DI81" s="471"/>
      <c r="DJ81" s="471"/>
      <c r="DK81" s="471"/>
      <c r="DL81" s="471"/>
      <c r="DM81" s="471"/>
      <c r="DN81" s="471"/>
      <c r="DO81" s="471"/>
      <c r="DP81" s="471"/>
      <c r="DQ81" s="471"/>
      <c r="DR81" s="471"/>
      <c r="DS81" s="471"/>
      <c r="DT81" s="471"/>
      <c r="DU81" s="471"/>
      <c r="DV81" s="471"/>
      <c r="DW81" s="471"/>
      <c r="DX81" s="471"/>
      <c r="DY81" s="471"/>
      <c r="DZ81" s="471"/>
      <c r="EA81" s="471"/>
      <c r="EB81" s="471"/>
      <c r="EC81" s="471"/>
      <c r="ED81" s="471"/>
      <c r="EE81" s="471"/>
      <c r="EF81" s="471"/>
      <c r="EG81" s="471"/>
      <c r="EH81" s="471"/>
      <c r="EI81" s="471"/>
      <c r="EJ81" s="471"/>
      <c r="EK81" s="471"/>
      <c r="EL81" s="471"/>
      <c r="EM81" s="471"/>
      <c r="EN81" s="471"/>
      <c r="EO81" s="471"/>
      <c r="EP81" s="471"/>
      <c r="EQ81" s="471"/>
      <c r="ER81" s="471"/>
      <c r="ES81" s="471"/>
      <c r="ET81" s="471"/>
      <c r="EU81" s="471"/>
      <c r="EV81" s="471"/>
      <c r="EW81" s="471"/>
      <c r="EX81" s="471"/>
      <c r="EY81" s="471"/>
      <c r="EZ81" s="471"/>
      <c r="FA81" s="471"/>
      <c r="FB81" s="471"/>
      <c r="FC81" s="471"/>
      <c r="FD81" s="471"/>
      <c r="FE81" s="471"/>
      <c r="FF81" s="471"/>
      <c r="FG81" s="471"/>
      <c r="FH81" s="471"/>
      <c r="FI81" s="471"/>
      <c r="FJ81" s="471"/>
      <c r="FK81" s="471"/>
      <c r="FL81" s="471"/>
      <c r="FM81" s="471"/>
      <c r="FN81" s="471"/>
      <c r="FO81" s="471"/>
      <c r="FP81" s="471"/>
      <c r="FQ81" s="471"/>
      <c r="FR81" s="471"/>
      <c r="FS81" s="471"/>
      <c r="FT81" s="471"/>
      <c r="FU81" s="471"/>
      <c r="FV81" s="471"/>
      <c r="FW81" s="471"/>
      <c r="FX81" s="471"/>
      <c r="FY81" s="471"/>
      <c r="FZ81" s="471"/>
      <c r="GA81" s="471"/>
      <c r="GB81" s="471"/>
      <c r="GC81" s="471"/>
      <c r="GD81" s="471"/>
      <c r="GE81" s="471"/>
      <c r="GF81" s="471"/>
      <c r="GG81" s="471"/>
      <c r="GH81" s="471"/>
      <c r="GI81" s="471"/>
      <c r="GJ81" s="471"/>
      <c r="GK81" s="471"/>
      <c r="GL81" s="471"/>
      <c r="GM81" s="471"/>
      <c r="GN81" s="471"/>
      <c r="GO81" s="471"/>
      <c r="GP81" s="471"/>
      <c r="GQ81" s="471"/>
      <c r="GR81" s="471"/>
      <c r="GS81" s="471"/>
      <c r="GT81" s="471"/>
      <c r="GU81" s="471"/>
      <c r="GV81" s="471"/>
      <c r="GW81" s="471"/>
      <c r="GX81" s="471"/>
      <c r="GY81" s="471"/>
      <c r="GZ81" s="471"/>
      <c r="HA81" s="471"/>
      <c r="HB81" s="471"/>
      <c r="HC81" s="471"/>
      <c r="HD81" s="471"/>
      <c r="HE81" s="471"/>
      <c r="HF81" s="471"/>
      <c r="HG81" s="471"/>
      <c r="HH81" s="471"/>
      <c r="HI81" s="471"/>
      <c r="HJ81" s="471"/>
      <c r="HK81" s="471"/>
      <c r="HL81" s="471"/>
      <c r="HM81" s="471"/>
      <c r="HN81" s="471"/>
      <c r="HO81" s="471"/>
      <c r="HP81" s="471"/>
      <c r="HQ81" s="471"/>
      <c r="HR81" s="471"/>
      <c r="HS81" s="471"/>
      <c r="HT81" s="471"/>
      <c r="HU81" s="471"/>
      <c r="HV81" s="471"/>
      <c r="HW81" s="471"/>
      <c r="HX81" s="471"/>
      <c r="HY81" s="471"/>
      <c r="HZ81" s="471"/>
      <c r="IA81" s="471"/>
      <c r="IB81" s="471"/>
      <c r="IC81" s="471"/>
      <c r="ID81" s="471"/>
      <c r="IE81" s="471"/>
      <c r="IF81" s="471"/>
      <c r="IG81" s="471"/>
      <c r="IH81" s="471"/>
      <c r="II81" s="471"/>
      <c r="IJ81" s="471"/>
      <c r="IK81" s="471"/>
      <c r="IL81" s="471"/>
      <c r="IM81" s="471"/>
      <c r="IN81" s="471"/>
      <c r="IO81" s="471"/>
      <c r="IP81" s="471"/>
      <c r="IQ81" s="471"/>
      <c r="IR81" s="471"/>
      <c r="IS81" s="471"/>
      <c r="IT81" s="471"/>
      <c r="IU81" s="471"/>
      <c r="IV81" s="471"/>
      <c r="IW81" s="471"/>
      <c r="IX81" s="471"/>
      <c r="IY81" s="471"/>
      <c r="IZ81" s="471"/>
      <c r="JA81" s="471"/>
      <c r="JB81" s="471"/>
      <c r="JC81" s="471"/>
      <c r="JD81" s="471"/>
      <c r="JE81" s="471"/>
      <c r="JF81" s="471"/>
      <c r="JG81" s="471"/>
      <c r="JH81" s="471"/>
      <c r="JI81" s="1587"/>
    </row>
    <row r="82" spans="1:269" s="471" customFormat="1" ht="45" customHeight="1" x14ac:dyDescent="0.25">
      <c r="A82" s="1540" t="s">
        <v>1095</v>
      </c>
      <c r="B82" s="1595"/>
      <c r="C82" s="1596"/>
      <c r="D82" s="1596"/>
      <c r="E82" s="1596"/>
      <c r="F82" s="1596"/>
      <c r="G82" s="1596"/>
      <c r="H82" s="1596"/>
      <c r="I82" s="1597"/>
      <c r="J82" s="1597"/>
      <c r="K82" s="1597"/>
      <c r="L82" s="1597"/>
      <c r="M82" s="1597"/>
      <c r="N82" s="1597"/>
      <c r="O82" s="1597"/>
      <c r="P82" s="1597"/>
      <c r="Q82" s="1597"/>
      <c r="R82" s="1597"/>
      <c r="S82" s="1597"/>
      <c r="T82" s="1597"/>
      <c r="U82" s="1597"/>
      <c r="V82" s="1597"/>
      <c r="W82" s="1597"/>
      <c r="X82" s="1597"/>
      <c r="Y82" s="1598"/>
      <c r="Z82" s="1597"/>
      <c r="AA82" s="1597"/>
      <c r="AB82" s="1597"/>
      <c r="AC82" s="1597"/>
      <c r="AD82" s="1597"/>
      <c r="AE82" s="1597"/>
      <c r="AF82" s="1597"/>
      <c r="AG82" s="1597"/>
      <c r="AH82" s="1597"/>
      <c r="AI82" s="1597"/>
      <c r="AJ82" s="1597"/>
      <c r="AK82" s="1597"/>
      <c r="AL82" s="1597"/>
      <c r="AM82" s="1597"/>
      <c r="AN82" s="1597"/>
      <c r="AO82" s="1597"/>
      <c r="AP82" s="1597"/>
      <c r="AQ82" s="1597"/>
      <c r="AR82" s="1597"/>
      <c r="AS82" s="1597"/>
      <c r="AT82" s="1597"/>
      <c r="AU82" s="1597"/>
      <c r="AV82" s="1597"/>
      <c r="AW82" s="1597"/>
      <c r="AX82" s="1597"/>
      <c r="AY82" s="1597"/>
      <c r="AZ82" s="1597"/>
      <c r="BA82" s="1597"/>
      <c r="BB82" s="1597"/>
      <c r="BC82" s="1597"/>
      <c r="BD82" s="1597"/>
      <c r="BE82" s="1597"/>
      <c r="BF82" s="1597"/>
      <c r="BG82" s="1597"/>
      <c r="BH82" s="1597"/>
      <c r="BI82" s="1597"/>
      <c r="BJ82" s="1597"/>
      <c r="BK82" s="1597"/>
      <c r="BL82" s="1597"/>
      <c r="BM82" s="1597"/>
      <c r="BN82" s="1597"/>
      <c r="BO82" s="1597"/>
      <c r="BP82" s="1597"/>
      <c r="BQ82" s="1597"/>
      <c r="BR82" s="1597"/>
      <c r="BS82" s="1597"/>
      <c r="BT82" s="1597"/>
      <c r="BU82" s="1597"/>
      <c r="BV82" s="1597"/>
      <c r="BW82" s="1597"/>
      <c r="BX82" s="1597"/>
      <c r="BY82" s="1597"/>
      <c r="BZ82" s="1597"/>
      <c r="CA82" s="1597"/>
      <c r="CB82" s="1597"/>
      <c r="CC82" s="1597"/>
      <c r="CD82" s="1597"/>
      <c r="CE82" s="1597"/>
      <c r="CF82" s="1597"/>
      <c r="CG82" s="1597"/>
      <c r="CH82" s="1597"/>
      <c r="CI82" s="1597"/>
      <c r="CJ82" s="1597"/>
      <c r="CK82" s="1597"/>
      <c r="CL82" s="1597"/>
      <c r="CM82" s="1597"/>
      <c r="CN82" s="1597"/>
      <c r="CO82" s="1597"/>
      <c r="CP82" s="1597"/>
      <c r="CQ82" s="1597"/>
      <c r="CR82" s="1597"/>
      <c r="CS82" s="1597"/>
      <c r="CT82" s="1597"/>
      <c r="CU82" s="1597"/>
      <c r="CV82" s="1597"/>
      <c r="CW82" s="1597"/>
      <c r="CX82" s="1597"/>
      <c r="CY82" s="1597"/>
      <c r="CZ82" s="1597"/>
      <c r="DA82" s="1597"/>
      <c r="DB82" s="1597"/>
      <c r="DC82" s="1597"/>
      <c r="DD82" s="1597"/>
      <c r="DE82" s="1597"/>
      <c r="DF82" s="1597"/>
      <c r="DG82" s="1597"/>
      <c r="DH82" s="1597"/>
      <c r="DI82" s="1597"/>
      <c r="DJ82" s="1597"/>
      <c r="DK82" s="1597"/>
      <c r="DL82" s="1597"/>
      <c r="DM82" s="1597"/>
      <c r="DN82" s="1597"/>
      <c r="DO82" s="1597"/>
      <c r="DP82" s="1597"/>
      <c r="DQ82" s="1597"/>
      <c r="DR82" s="1597"/>
      <c r="DS82" s="1597"/>
      <c r="DT82" s="1597"/>
      <c r="DU82" s="1597"/>
      <c r="DV82" s="1597"/>
      <c r="DW82" s="1597"/>
      <c r="DX82" s="1597"/>
      <c r="DY82" s="1597"/>
      <c r="DZ82" s="1597"/>
      <c r="EA82" s="1597"/>
      <c r="EB82" s="1597"/>
      <c r="EC82" s="1597"/>
      <c r="ED82" s="1597"/>
      <c r="EE82" s="1597"/>
      <c r="EF82" s="1597"/>
      <c r="EG82" s="1597"/>
      <c r="EH82" s="1597"/>
      <c r="EI82" s="1597"/>
      <c r="EJ82" s="1597"/>
      <c r="EK82" s="1597"/>
      <c r="EL82" s="1597"/>
      <c r="EM82" s="1597"/>
      <c r="EN82" s="1597"/>
      <c r="EO82" s="1597"/>
      <c r="EP82" s="1597"/>
      <c r="EQ82" s="1597"/>
      <c r="ER82" s="1597"/>
      <c r="ES82" s="1597"/>
      <c r="ET82" s="1597"/>
      <c r="EU82" s="1597"/>
      <c r="EV82" s="1597"/>
      <c r="EW82" s="1598"/>
    </row>
    <row r="83" spans="1:269" s="1602" customFormat="1" ht="15" customHeight="1" x14ac:dyDescent="0.25">
      <c r="A83" s="1594"/>
      <c r="B83" s="2354"/>
      <c r="C83" s="2362"/>
      <c r="D83" s="2362"/>
      <c r="E83" s="2362"/>
      <c r="F83" s="1543" t="s">
        <v>991</v>
      </c>
      <c r="G83" s="471"/>
      <c r="H83" s="471"/>
      <c r="I83" s="471"/>
      <c r="J83" s="471"/>
      <c r="K83" s="471"/>
      <c r="L83" s="471"/>
      <c r="M83" s="471"/>
      <c r="N83" s="471"/>
      <c r="O83" s="471"/>
      <c r="P83" s="471"/>
      <c r="Q83" s="471"/>
      <c r="R83" s="471"/>
      <c r="S83" s="471"/>
      <c r="T83" s="471"/>
      <c r="U83" s="471"/>
      <c r="V83" s="471"/>
      <c r="W83" s="471"/>
      <c r="X83" s="471"/>
      <c r="Y83" s="1587"/>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1"/>
      <c r="BG83" s="471"/>
      <c r="BH83" s="471"/>
      <c r="BI83" s="471"/>
      <c r="BJ83" s="471"/>
      <c r="BK83" s="471"/>
      <c r="BL83" s="471"/>
      <c r="BM83" s="471"/>
      <c r="BN83" s="471"/>
      <c r="BO83" s="471"/>
      <c r="BP83" s="471"/>
      <c r="BQ83" s="471"/>
      <c r="BR83" s="471"/>
      <c r="BS83" s="471"/>
      <c r="BT83" s="471"/>
      <c r="BU83" s="471"/>
      <c r="BV83" s="471"/>
      <c r="BW83" s="471"/>
      <c r="BX83" s="471"/>
      <c r="BY83" s="471"/>
      <c r="BZ83" s="471"/>
      <c r="CA83" s="471"/>
      <c r="CB83" s="471"/>
      <c r="CC83" s="471"/>
      <c r="CD83" s="471"/>
      <c r="CE83" s="471"/>
      <c r="CF83" s="471"/>
      <c r="CG83" s="471"/>
      <c r="CH83" s="471"/>
      <c r="CI83" s="471"/>
      <c r="CJ83" s="471"/>
      <c r="CK83" s="471"/>
      <c r="CL83" s="471"/>
      <c r="CM83" s="471"/>
      <c r="CN83" s="471"/>
      <c r="CO83" s="471"/>
      <c r="CP83" s="471"/>
      <c r="CQ83" s="471"/>
      <c r="CR83" s="471"/>
      <c r="CS83" s="471"/>
      <c r="CT83" s="471"/>
      <c r="CU83" s="471"/>
      <c r="CV83" s="471"/>
      <c r="CW83" s="471"/>
      <c r="CX83" s="471"/>
      <c r="CY83" s="471"/>
      <c r="CZ83" s="471"/>
      <c r="DA83" s="471"/>
      <c r="DB83" s="471"/>
      <c r="DC83" s="471"/>
      <c r="DD83" s="471"/>
      <c r="DE83" s="471"/>
      <c r="DF83" s="471"/>
      <c r="DG83" s="471"/>
      <c r="DH83" s="471"/>
      <c r="DI83" s="471"/>
      <c r="DJ83" s="471"/>
      <c r="DK83" s="471"/>
      <c r="DL83" s="471"/>
      <c r="DM83" s="471"/>
      <c r="DN83" s="471"/>
      <c r="DO83" s="471"/>
      <c r="DP83" s="471"/>
      <c r="DQ83" s="471"/>
      <c r="DR83" s="471"/>
      <c r="DS83" s="471"/>
      <c r="DT83" s="471"/>
      <c r="DU83" s="471"/>
      <c r="DV83" s="471"/>
      <c r="DW83" s="471"/>
      <c r="DX83" s="471"/>
      <c r="DY83" s="471"/>
      <c r="DZ83" s="471"/>
      <c r="EA83" s="471"/>
      <c r="EB83" s="471"/>
      <c r="EC83" s="471"/>
      <c r="ED83" s="471"/>
      <c r="EE83" s="471"/>
      <c r="EF83" s="471"/>
      <c r="EG83" s="471"/>
      <c r="EH83" s="471"/>
      <c r="EI83" s="471"/>
      <c r="EJ83" s="471"/>
      <c r="EK83" s="471"/>
      <c r="EL83" s="471"/>
      <c r="EM83" s="471"/>
      <c r="EN83" s="471"/>
      <c r="EO83" s="471"/>
      <c r="EP83" s="471"/>
      <c r="EQ83" s="471"/>
      <c r="ER83" s="471"/>
      <c r="ES83" s="471"/>
      <c r="ET83" s="471"/>
      <c r="EU83" s="471"/>
      <c r="EV83" s="471"/>
      <c r="EW83" s="471"/>
      <c r="EX83" s="471"/>
      <c r="EY83" s="471"/>
      <c r="EZ83" s="471"/>
      <c r="FA83" s="471"/>
      <c r="FB83" s="471"/>
      <c r="FC83" s="471"/>
      <c r="FD83" s="471"/>
      <c r="FE83" s="471"/>
      <c r="FF83" s="471"/>
      <c r="FG83" s="471"/>
      <c r="FH83" s="471"/>
      <c r="FI83" s="471"/>
      <c r="FJ83" s="471"/>
      <c r="FK83" s="471"/>
      <c r="FL83" s="471"/>
      <c r="FM83" s="471"/>
      <c r="FN83" s="471"/>
      <c r="FO83" s="471"/>
      <c r="FP83" s="471"/>
      <c r="FQ83" s="471"/>
      <c r="FR83" s="471"/>
      <c r="FS83" s="471"/>
      <c r="FT83" s="471"/>
      <c r="FU83" s="471"/>
      <c r="FV83" s="471"/>
      <c r="FW83" s="471"/>
      <c r="FX83" s="471"/>
      <c r="FY83" s="471"/>
      <c r="FZ83" s="471"/>
      <c r="GA83" s="471"/>
      <c r="GB83" s="471"/>
      <c r="GC83" s="471"/>
      <c r="GD83" s="471"/>
      <c r="GE83" s="471"/>
      <c r="GF83" s="471"/>
      <c r="GG83" s="471"/>
      <c r="GH83" s="471"/>
      <c r="GI83" s="471"/>
      <c r="GJ83" s="471"/>
      <c r="GK83" s="471"/>
      <c r="GL83" s="471"/>
      <c r="GM83" s="471"/>
      <c r="GN83" s="471"/>
      <c r="GO83" s="471"/>
      <c r="GP83" s="471"/>
      <c r="GQ83" s="471"/>
      <c r="GR83" s="471"/>
      <c r="GS83" s="471"/>
      <c r="GT83" s="471"/>
      <c r="GU83" s="471"/>
      <c r="GV83" s="471"/>
      <c r="GW83" s="471"/>
      <c r="GX83" s="471"/>
      <c r="GY83" s="471"/>
      <c r="GZ83" s="471"/>
      <c r="HA83" s="471"/>
      <c r="HB83" s="471"/>
      <c r="HC83" s="471"/>
      <c r="HD83" s="471"/>
      <c r="HE83" s="471"/>
      <c r="HF83" s="471"/>
      <c r="HG83" s="471"/>
      <c r="HH83" s="471"/>
      <c r="HI83" s="471"/>
      <c r="HJ83" s="471"/>
      <c r="HK83" s="471"/>
      <c r="HL83" s="471"/>
      <c r="HM83" s="471"/>
      <c r="HN83" s="471"/>
      <c r="HO83" s="471"/>
      <c r="HP83" s="471"/>
      <c r="HQ83" s="471"/>
      <c r="HR83" s="471"/>
      <c r="HS83" s="471"/>
      <c r="HT83" s="471"/>
      <c r="HU83" s="471"/>
      <c r="HV83" s="471"/>
      <c r="HW83" s="471"/>
      <c r="HX83" s="471"/>
      <c r="HY83" s="471"/>
      <c r="HZ83" s="471"/>
      <c r="IA83" s="471"/>
      <c r="IB83" s="471"/>
      <c r="IC83" s="471"/>
      <c r="ID83" s="471"/>
      <c r="IE83" s="471"/>
      <c r="IF83" s="471"/>
      <c r="IG83" s="471"/>
      <c r="IH83" s="471"/>
      <c r="II83" s="471"/>
      <c r="IJ83" s="471"/>
      <c r="IK83" s="471"/>
      <c r="IL83" s="471"/>
      <c r="IM83" s="471"/>
      <c r="IN83" s="471"/>
      <c r="IO83" s="471"/>
      <c r="IP83" s="471"/>
      <c r="IQ83" s="471"/>
      <c r="IR83" s="471"/>
      <c r="IS83" s="471"/>
      <c r="IT83" s="471"/>
      <c r="IU83" s="471"/>
      <c r="IV83" s="471"/>
      <c r="IW83" s="471"/>
      <c r="IX83" s="471"/>
      <c r="IY83" s="471"/>
      <c r="IZ83" s="471"/>
      <c r="JA83" s="471"/>
      <c r="JB83" s="471"/>
      <c r="JC83" s="471"/>
      <c r="JD83" s="471"/>
      <c r="JE83" s="471"/>
      <c r="JF83" s="471"/>
      <c r="JG83" s="471"/>
      <c r="JH83" s="471"/>
      <c r="JI83" s="1587"/>
    </row>
    <row r="84" spans="1:269" s="1602" customFormat="1" ht="15" customHeight="1" x14ac:dyDescent="0.25">
      <c r="A84" s="1594"/>
      <c r="B84" s="1544" t="s">
        <v>1096</v>
      </c>
      <c r="C84" s="1544"/>
      <c r="D84" s="1544"/>
      <c r="E84" s="1544"/>
      <c r="F84" s="1591">
        <f>MAX((F86+F90+F94),(F87+F91+F95),(F88+F92+F96))</f>
        <v>0</v>
      </c>
      <c r="G84" s="471"/>
      <c r="H84" s="471"/>
      <c r="I84" s="471"/>
      <c r="J84" s="471"/>
      <c r="K84" s="471"/>
      <c r="L84" s="471"/>
      <c r="M84" s="471"/>
      <c r="N84" s="471"/>
      <c r="O84" s="471"/>
      <c r="P84" s="471"/>
      <c r="Q84" s="471"/>
      <c r="R84" s="471"/>
      <c r="S84" s="471"/>
      <c r="T84" s="471"/>
      <c r="U84" s="471"/>
      <c r="V84" s="471"/>
      <c r="W84" s="471"/>
      <c r="X84" s="471"/>
      <c r="Y84" s="1587"/>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1"/>
      <c r="AY84" s="471"/>
      <c r="AZ84" s="471"/>
      <c r="BA84" s="471"/>
      <c r="BB84" s="471"/>
      <c r="BC84" s="471"/>
      <c r="BD84" s="471"/>
      <c r="BE84" s="471"/>
      <c r="BF84" s="471"/>
      <c r="BG84" s="471"/>
      <c r="BH84" s="471"/>
      <c r="BI84" s="471"/>
      <c r="BJ84" s="471"/>
      <c r="BK84" s="471"/>
      <c r="BL84" s="471"/>
      <c r="BM84" s="471"/>
      <c r="BN84" s="471"/>
      <c r="BO84" s="471"/>
      <c r="BP84" s="471"/>
      <c r="BQ84" s="471"/>
      <c r="BR84" s="471"/>
      <c r="BS84" s="471"/>
      <c r="BT84" s="471"/>
      <c r="BU84" s="471"/>
      <c r="BV84" s="471"/>
      <c r="BW84" s="471"/>
      <c r="BX84" s="471"/>
      <c r="BY84" s="471"/>
      <c r="BZ84" s="471"/>
      <c r="CA84" s="471"/>
      <c r="CB84" s="471"/>
      <c r="CC84" s="471"/>
      <c r="CD84" s="471"/>
      <c r="CE84" s="471"/>
      <c r="CF84" s="471"/>
      <c r="CG84" s="471"/>
      <c r="CH84" s="471"/>
      <c r="CI84" s="471"/>
      <c r="CJ84" s="471"/>
      <c r="CK84" s="471"/>
      <c r="CL84" s="471"/>
      <c r="CM84" s="471"/>
      <c r="CN84" s="471"/>
      <c r="CO84" s="471"/>
      <c r="CP84" s="471"/>
      <c r="CQ84" s="471"/>
      <c r="CR84" s="471"/>
      <c r="CS84" s="471"/>
      <c r="CT84" s="471"/>
      <c r="CU84" s="471"/>
      <c r="CV84" s="471"/>
      <c r="CW84" s="471"/>
      <c r="CX84" s="471"/>
      <c r="CY84" s="471"/>
      <c r="CZ84" s="471"/>
      <c r="DA84" s="471"/>
      <c r="DB84" s="471"/>
      <c r="DC84" s="471"/>
      <c r="DD84" s="471"/>
      <c r="DE84" s="471"/>
      <c r="DF84" s="471"/>
      <c r="DG84" s="471"/>
      <c r="DH84" s="471"/>
      <c r="DI84" s="471"/>
      <c r="DJ84" s="471"/>
      <c r="DK84" s="471"/>
      <c r="DL84" s="471"/>
      <c r="DM84" s="471"/>
      <c r="DN84" s="471"/>
      <c r="DO84" s="471"/>
      <c r="DP84" s="471"/>
      <c r="DQ84" s="471"/>
      <c r="DR84" s="471"/>
      <c r="DS84" s="471"/>
      <c r="DT84" s="471"/>
      <c r="DU84" s="471"/>
      <c r="DV84" s="471"/>
      <c r="DW84" s="471"/>
      <c r="DX84" s="471"/>
      <c r="DY84" s="471"/>
      <c r="DZ84" s="471"/>
      <c r="EA84" s="471"/>
      <c r="EB84" s="471"/>
      <c r="EC84" s="471"/>
      <c r="ED84" s="471"/>
      <c r="EE84" s="471"/>
      <c r="EF84" s="471"/>
      <c r="EG84" s="471"/>
      <c r="EH84" s="471"/>
      <c r="EI84" s="471"/>
      <c r="EJ84" s="471"/>
      <c r="EK84" s="471"/>
      <c r="EL84" s="471"/>
      <c r="EM84" s="471"/>
      <c r="EN84" s="471"/>
      <c r="EO84" s="471"/>
      <c r="EP84" s="471"/>
      <c r="EQ84" s="471"/>
      <c r="ER84" s="471"/>
      <c r="ES84" s="471"/>
      <c r="ET84" s="471"/>
      <c r="EU84" s="471"/>
      <c r="EV84" s="471"/>
      <c r="EW84" s="471"/>
      <c r="EX84" s="471"/>
      <c r="EY84" s="471"/>
      <c r="EZ84" s="471"/>
      <c r="FA84" s="471"/>
      <c r="FB84" s="471"/>
      <c r="FC84" s="471"/>
      <c r="FD84" s="471"/>
      <c r="FE84" s="471"/>
      <c r="FF84" s="471"/>
      <c r="FG84" s="471"/>
      <c r="FH84" s="471"/>
      <c r="FI84" s="471"/>
      <c r="FJ84" s="471"/>
      <c r="FK84" s="471"/>
      <c r="FL84" s="471"/>
      <c r="FM84" s="471"/>
      <c r="FN84" s="471"/>
      <c r="FO84" s="471"/>
      <c r="FP84" s="471"/>
      <c r="FQ84" s="471"/>
      <c r="FR84" s="471"/>
      <c r="FS84" s="471"/>
      <c r="FT84" s="471"/>
      <c r="FU84" s="471"/>
      <c r="FV84" s="471"/>
      <c r="FW84" s="471"/>
      <c r="FX84" s="471"/>
      <c r="FY84" s="471"/>
      <c r="FZ84" s="471"/>
      <c r="GA84" s="471"/>
      <c r="GB84" s="471"/>
      <c r="GC84" s="471"/>
      <c r="GD84" s="471"/>
      <c r="GE84" s="471"/>
      <c r="GF84" s="471"/>
      <c r="GG84" s="471"/>
      <c r="GH84" s="471"/>
      <c r="GI84" s="471"/>
      <c r="GJ84" s="471"/>
      <c r="GK84" s="471"/>
      <c r="GL84" s="471"/>
      <c r="GM84" s="471"/>
      <c r="GN84" s="471"/>
      <c r="GO84" s="471"/>
      <c r="GP84" s="471"/>
      <c r="GQ84" s="471"/>
      <c r="GR84" s="471"/>
      <c r="GS84" s="471"/>
      <c r="GT84" s="471"/>
      <c r="GU84" s="471"/>
      <c r="GV84" s="471"/>
      <c r="GW84" s="471"/>
      <c r="GX84" s="471"/>
      <c r="GY84" s="471"/>
      <c r="GZ84" s="471"/>
      <c r="HA84" s="471"/>
      <c r="HB84" s="471"/>
      <c r="HC84" s="471"/>
      <c r="HD84" s="471"/>
      <c r="HE84" s="471"/>
      <c r="HF84" s="471"/>
      <c r="HG84" s="471"/>
      <c r="HH84" s="471"/>
      <c r="HI84" s="471"/>
      <c r="HJ84" s="471"/>
      <c r="HK84" s="471"/>
      <c r="HL84" s="471"/>
      <c r="HM84" s="471"/>
      <c r="HN84" s="471"/>
      <c r="HO84" s="471"/>
      <c r="HP84" s="471"/>
      <c r="HQ84" s="471"/>
      <c r="HR84" s="471"/>
      <c r="HS84" s="471"/>
      <c r="HT84" s="471"/>
      <c r="HU84" s="471"/>
      <c r="HV84" s="471"/>
      <c r="HW84" s="471"/>
      <c r="HX84" s="471"/>
      <c r="HY84" s="471"/>
      <c r="HZ84" s="471"/>
      <c r="IA84" s="471"/>
      <c r="IB84" s="471"/>
      <c r="IC84" s="471"/>
      <c r="ID84" s="471"/>
      <c r="IE84" s="471"/>
      <c r="IF84" s="471"/>
      <c r="IG84" s="471"/>
      <c r="IH84" s="471"/>
      <c r="II84" s="471"/>
      <c r="IJ84" s="471"/>
      <c r="IK84" s="471"/>
      <c r="IL84" s="471"/>
      <c r="IM84" s="471"/>
      <c r="IN84" s="471"/>
      <c r="IO84" s="471"/>
      <c r="IP84" s="471"/>
      <c r="IQ84" s="471"/>
      <c r="IR84" s="471"/>
      <c r="IS84" s="471"/>
      <c r="IT84" s="471"/>
      <c r="IU84" s="471"/>
      <c r="IV84" s="471"/>
      <c r="IW84" s="471"/>
      <c r="IX84" s="471"/>
      <c r="IY84" s="471"/>
      <c r="IZ84" s="471"/>
      <c r="JA84" s="471"/>
      <c r="JB84" s="471"/>
      <c r="JC84" s="471"/>
      <c r="JD84" s="471"/>
      <c r="JE84" s="471"/>
      <c r="JF84" s="471"/>
      <c r="JG84" s="471"/>
      <c r="JH84" s="471"/>
      <c r="JI84" s="1587"/>
    </row>
    <row r="85" spans="1:269" s="1602" customFormat="1" ht="15" customHeight="1" x14ac:dyDescent="0.25">
      <c r="A85" s="1594"/>
      <c r="B85" s="1699" t="s">
        <v>1083</v>
      </c>
      <c r="C85" s="1545"/>
      <c r="D85" s="1545"/>
      <c r="E85" s="1546"/>
      <c r="F85" s="1709"/>
      <c r="G85" s="471"/>
      <c r="H85" s="471"/>
      <c r="I85" s="471"/>
      <c r="J85" s="471"/>
      <c r="K85" s="471"/>
      <c r="L85" s="471"/>
      <c r="M85" s="471"/>
      <c r="N85" s="471"/>
      <c r="O85" s="471"/>
      <c r="P85" s="471"/>
      <c r="Q85" s="471"/>
      <c r="R85" s="471"/>
      <c r="S85" s="471"/>
      <c r="T85" s="471"/>
      <c r="U85" s="471"/>
      <c r="V85" s="471"/>
      <c r="W85" s="471"/>
      <c r="X85" s="471"/>
      <c r="Y85" s="1587"/>
      <c r="Z85" s="471"/>
      <c r="AA85" s="471"/>
      <c r="AB85" s="471"/>
      <c r="AC85" s="471"/>
      <c r="AD85" s="471"/>
      <c r="AE85" s="471"/>
      <c r="AF85" s="471"/>
      <c r="AG85" s="471"/>
      <c r="AH85" s="471"/>
      <c r="AI85" s="471"/>
      <c r="AJ85" s="471"/>
      <c r="AK85" s="471"/>
      <c r="AL85" s="471"/>
      <c r="AM85" s="471"/>
      <c r="AN85" s="471"/>
      <c r="AO85" s="471"/>
      <c r="AP85" s="471"/>
      <c r="AQ85" s="471"/>
      <c r="AR85" s="471"/>
      <c r="AS85" s="471"/>
      <c r="AT85" s="471"/>
      <c r="AU85" s="471"/>
      <c r="AV85" s="471"/>
      <c r="AW85" s="471"/>
      <c r="AX85" s="471"/>
      <c r="AY85" s="471"/>
      <c r="AZ85" s="471"/>
      <c r="BA85" s="471"/>
      <c r="BB85" s="471"/>
      <c r="BC85" s="471"/>
      <c r="BD85" s="471"/>
      <c r="BE85" s="471"/>
      <c r="BF85" s="471"/>
      <c r="BG85" s="471"/>
      <c r="BH85" s="471"/>
      <c r="BI85" s="471"/>
      <c r="BJ85" s="471"/>
      <c r="BK85" s="471"/>
      <c r="BL85" s="471"/>
      <c r="BM85" s="471"/>
      <c r="BN85" s="471"/>
      <c r="BO85" s="471"/>
      <c r="BP85" s="471"/>
      <c r="BQ85" s="471"/>
      <c r="BR85" s="471"/>
      <c r="BS85" s="471"/>
      <c r="BT85" s="471"/>
      <c r="BU85" s="471"/>
      <c r="BV85" s="471"/>
      <c r="BW85" s="471"/>
      <c r="BX85" s="471"/>
      <c r="BY85" s="471"/>
      <c r="BZ85" s="471"/>
      <c r="CA85" s="471"/>
      <c r="CB85" s="471"/>
      <c r="CC85" s="471"/>
      <c r="CD85" s="471"/>
      <c r="CE85" s="471"/>
      <c r="CF85" s="471"/>
      <c r="CG85" s="471"/>
      <c r="CH85" s="471"/>
      <c r="CI85" s="471"/>
      <c r="CJ85" s="471"/>
      <c r="CK85" s="471"/>
      <c r="CL85" s="471"/>
      <c r="CM85" s="471"/>
      <c r="CN85" s="471"/>
      <c r="CO85" s="471"/>
      <c r="CP85" s="471"/>
      <c r="CQ85" s="471"/>
      <c r="CR85" s="471"/>
      <c r="CS85" s="471"/>
      <c r="CT85" s="471"/>
      <c r="CU85" s="471"/>
      <c r="CV85" s="471"/>
      <c r="CW85" s="471"/>
      <c r="CX85" s="471"/>
      <c r="CY85" s="471"/>
      <c r="CZ85" s="471"/>
      <c r="DA85" s="471"/>
      <c r="DB85" s="471"/>
      <c r="DC85" s="471"/>
      <c r="DD85" s="471"/>
      <c r="DE85" s="471"/>
      <c r="DF85" s="471"/>
      <c r="DG85" s="471"/>
      <c r="DH85" s="471"/>
      <c r="DI85" s="471"/>
      <c r="DJ85" s="471"/>
      <c r="DK85" s="471"/>
      <c r="DL85" s="471"/>
      <c r="DM85" s="471"/>
      <c r="DN85" s="471"/>
      <c r="DO85" s="471"/>
      <c r="DP85" s="471"/>
      <c r="DQ85" s="471"/>
      <c r="DR85" s="471"/>
      <c r="DS85" s="471"/>
      <c r="DT85" s="471"/>
      <c r="DU85" s="471"/>
      <c r="DV85" s="471"/>
      <c r="DW85" s="471"/>
      <c r="DX85" s="471"/>
      <c r="DY85" s="471"/>
      <c r="DZ85" s="471"/>
      <c r="EA85" s="471"/>
      <c r="EB85" s="471"/>
      <c r="EC85" s="471"/>
      <c r="ED85" s="471"/>
      <c r="EE85" s="471"/>
      <c r="EF85" s="471"/>
      <c r="EG85" s="471"/>
      <c r="EH85" s="471"/>
      <c r="EI85" s="471"/>
      <c r="EJ85" s="471"/>
      <c r="EK85" s="471"/>
      <c r="EL85" s="471"/>
      <c r="EM85" s="471"/>
      <c r="EN85" s="471"/>
      <c r="EO85" s="471"/>
      <c r="EP85" s="471"/>
      <c r="EQ85" s="471"/>
      <c r="ER85" s="471"/>
      <c r="ES85" s="471"/>
      <c r="ET85" s="471"/>
      <c r="EU85" s="471"/>
      <c r="EV85" s="471"/>
      <c r="EW85" s="471"/>
      <c r="EX85" s="471"/>
      <c r="EY85" s="471"/>
      <c r="EZ85" s="471"/>
      <c r="FA85" s="471"/>
      <c r="FB85" s="471"/>
      <c r="FC85" s="471"/>
      <c r="FD85" s="471"/>
      <c r="FE85" s="471"/>
      <c r="FF85" s="471"/>
      <c r="FG85" s="471"/>
      <c r="FH85" s="471"/>
      <c r="FI85" s="471"/>
      <c r="FJ85" s="471"/>
      <c r="FK85" s="471"/>
      <c r="FL85" s="471"/>
      <c r="FM85" s="471"/>
      <c r="FN85" s="471"/>
      <c r="FO85" s="471"/>
      <c r="FP85" s="471"/>
      <c r="FQ85" s="471"/>
      <c r="FR85" s="471"/>
      <c r="FS85" s="471"/>
      <c r="FT85" s="471"/>
      <c r="FU85" s="471"/>
      <c r="FV85" s="471"/>
      <c r="FW85" s="471"/>
      <c r="FX85" s="471"/>
      <c r="FY85" s="471"/>
      <c r="FZ85" s="471"/>
      <c r="GA85" s="471"/>
      <c r="GB85" s="471"/>
      <c r="GC85" s="471"/>
      <c r="GD85" s="471"/>
      <c r="GE85" s="471"/>
      <c r="GF85" s="471"/>
      <c r="GG85" s="471"/>
      <c r="GH85" s="471"/>
      <c r="GI85" s="471"/>
      <c r="GJ85" s="471"/>
      <c r="GK85" s="471"/>
      <c r="GL85" s="471"/>
      <c r="GM85" s="471"/>
      <c r="GN85" s="471"/>
      <c r="GO85" s="471"/>
      <c r="GP85" s="471"/>
      <c r="GQ85" s="471"/>
      <c r="GR85" s="471"/>
      <c r="GS85" s="471"/>
      <c r="GT85" s="471"/>
      <c r="GU85" s="471"/>
      <c r="GV85" s="471"/>
      <c r="GW85" s="471"/>
      <c r="GX85" s="471"/>
      <c r="GY85" s="471"/>
      <c r="GZ85" s="471"/>
      <c r="HA85" s="471"/>
      <c r="HB85" s="471"/>
      <c r="HC85" s="471"/>
      <c r="HD85" s="471"/>
      <c r="HE85" s="471"/>
      <c r="HF85" s="471"/>
      <c r="HG85" s="471"/>
      <c r="HH85" s="471"/>
      <c r="HI85" s="471"/>
      <c r="HJ85" s="471"/>
      <c r="HK85" s="471"/>
      <c r="HL85" s="471"/>
      <c r="HM85" s="471"/>
      <c r="HN85" s="471"/>
      <c r="HO85" s="471"/>
      <c r="HP85" s="471"/>
      <c r="HQ85" s="471"/>
      <c r="HR85" s="471"/>
      <c r="HS85" s="471"/>
      <c r="HT85" s="471"/>
      <c r="HU85" s="471"/>
      <c r="HV85" s="471"/>
      <c r="HW85" s="471"/>
      <c r="HX85" s="471"/>
      <c r="HY85" s="471"/>
      <c r="HZ85" s="471"/>
      <c r="IA85" s="471"/>
      <c r="IB85" s="471"/>
      <c r="IC85" s="471"/>
      <c r="ID85" s="471"/>
      <c r="IE85" s="471"/>
      <c r="IF85" s="471"/>
      <c r="IG85" s="471"/>
      <c r="IH85" s="471"/>
      <c r="II85" s="471"/>
      <c r="IJ85" s="471"/>
      <c r="IK85" s="471"/>
      <c r="IL85" s="471"/>
      <c r="IM85" s="471"/>
      <c r="IN85" s="471"/>
      <c r="IO85" s="471"/>
      <c r="IP85" s="471"/>
      <c r="IQ85" s="471"/>
      <c r="IR85" s="471"/>
      <c r="IS85" s="471"/>
      <c r="IT85" s="471"/>
      <c r="IU85" s="471"/>
      <c r="IV85" s="471"/>
      <c r="IW85" s="471"/>
      <c r="IX85" s="471"/>
      <c r="IY85" s="471"/>
      <c r="IZ85" s="471"/>
      <c r="JA85" s="471"/>
      <c r="JB85" s="471"/>
      <c r="JC85" s="471"/>
      <c r="JD85" s="471"/>
      <c r="JE85" s="471"/>
      <c r="JF85" s="471"/>
      <c r="JG85" s="471"/>
      <c r="JH85" s="471"/>
      <c r="JI85" s="1587"/>
    </row>
    <row r="86" spans="1:269" s="1602" customFormat="1" ht="15" customHeight="1" x14ac:dyDescent="0.25">
      <c r="A86" s="1594"/>
      <c r="B86" s="1700" t="s">
        <v>1084</v>
      </c>
      <c r="C86" s="1701"/>
      <c r="D86" s="1701"/>
      <c r="E86" s="1702"/>
      <c r="F86" s="1592"/>
      <c r="G86" s="471"/>
      <c r="H86" s="471"/>
      <c r="I86" s="471"/>
      <c r="J86" s="471"/>
      <c r="K86" s="471"/>
      <c r="L86" s="471"/>
      <c r="M86" s="471"/>
      <c r="N86" s="471"/>
      <c r="O86" s="471"/>
      <c r="P86" s="471"/>
      <c r="Q86" s="471"/>
      <c r="R86" s="471"/>
      <c r="S86" s="471"/>
      <c r="T86" s="471"/>
      <c r="U86" s="471"/>
      <c r="V86" s="471"/>
      <c r="W86" s="471"/>
      <c r="X86" s="471"/>
      <c r="Y86" s="1587"/>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1"/>
      <c r="AW86" s="471"/>
      <c r="AX86" s="471"/>
      <c r="AY86" s="471"/>
      <c r="AZ86" s="471"/>
      <c r="BA86" s="471"/>
      <c r="BB86" s="471"/>
      <c r="BC86" s="471"/>
      <c r="BD86" s="471"/>
      <c r="BE86" s="471"/>
      <c r="BF86" s="471"/>
      <c r="BG86" s="471"/>
      <c r="BH86" s="471"/>
      <c r="BI86" s="471"/>
      <c r="BJ86" s="471"/>
      <c r="BK86" s="471"/>
      <c r="BL86" s="471"/>
      <c r="BM86" s="471"/>
      <c r="BN86" s="471"/>
      <c r="BO86" s="471"/>
      <c r="BP86" s="471"/>
      <c r="BQ86" s="471"/>
      <c r="BR86" s="471"/>
      <c r="BS86" s="471"/>
      <c r="BT86" s="471"/>
      <c r="BU86" s="471"/>
      <c r="BV86" s="471"/>
      <c r="BW86" s="471"/>
      <c r="BX86" s="471"/>
      <c r="BY86" s="471"/>
      <c r="BZ86" s="471"/>
      <c r="CA86" s="471"/>
      <c r="CB86" s="471"/>
      <c r="CC86" s="471"/>
      <c r="CD86" s="471"/>
      <c r="CE86" s="471"/>
      <c r="CF86" s="471"/>
      <c r="CG86" s="471"/>
      <c r="CH86" s="471"/>
      <c r="CI86" s="471"/>
      <c r="CJ86" s="471"/>
      <c r="CK86" s="471"/>
      <c r="CL86" s="471"/>
      <c r="CM86" s="471"/>
      <c r="CN86" s="471"/>
      <c r="CO86" s="471"/>
      <c r="CP86" s="471"/>
      <c r="CQ86" s="471"/>
      <c r="CR86" s="471"/>
      <c r="CS86" s="471"/>
      <c r="CT86" s="471"/>
      <c r="CU86" s="471"/>
      <c r="CV86" s="471"/>
      <c r="CW86" s="471"/>
      <c r="CX86" s="471"/>
      <c r="CY86" s="471"/>
      <c r="CZ86" s="471"/>
      <c r="DA86" s="471"/>
      <c r="DB86" s="471"/>
      <c r="DC86" s="471"/>
      <c r="DD86" s="471"/>
      <c r="DE86" s="471"/>
      <c r="DF86" s="471"/>
      <c r="DG86" s="471"/>
      <c r="DH86" s="471"/>
      <c r="DI86" s="471"/>
      <c r="DJ86" s="471"/>
      <c r="DK86" s="471"/>
      <c r="DL86" s="471"/>
      <c r="DM86" s="471"/>
      <c r="DN86" s="471"/>
      <c r="DO86" s="471"/>
      <c r="DP86" s="471"/>
      <c r="DQ86" s="471"/>
      <c r="DR86" s="471"/>
      <c r="DS86" s="471"/>
      <c r="DT86" s="471"/>
      <c r="DU86" s="471"/>
      <c r="DV86" s="471"/>
      <c r="DW86" s="471"/>
      <c r="DX86" s="471"/>
      <c r="DY86" s="471"/>
      <c r="DZ86" s="471"/>
      <c r="EA86" s="471"/>
      <c r="EB86" s="471"/>
      <c r="EC86" s="471"/>
      <c r="ED86" s="471"/>
      <c r="EE86" s="471"/>
      <c r="EF86" s="471"/>
      <c r="EG86" s="471"/>
      <c r="EH86" s="471"/>
      <c r="EI86" s="471"/>
      <c r="EJ86" s="471"/>
      <c r="EK86" s="471"/>
      <c r="EL86" s="471"/>
      <c r="EM86" s="471"/>
      <c r="EN86" s="471"/>
      <c r="EO86" s="471"/>
      <c r="EP86" s="471"/>
      <c r="EQ86" s="471"/>
      <c r="ER86" s="471"/>
      <c r="ES86" s="471"/>
      <c r="ET86" s="471"/>
      <c r="EU86" s="471"/>
      <c r="EV86" s="471"/>
      <c r="EW86" s="471"/>
      <c r="EX86" s="471"/>
      <c r="EY86" s="471"/>
      <c r="EZ86" s="471"/>
      <c r="FA86" s="471"/>
      <c r="FB86" s="471"/>
      <c r="FC86" s="471"/>
      <c r="FD86" s="471"/>
      <c r="FE86" s="471"/>
      <c r="FF86" s="471"/>
      <c r="FG86" s="471"/>
      <c r="FH86" s="471"/>
      <c r="FI86" s="471"/>
      <c r="FJ86" s="471"/>
      <c r="FK86" s="471"/>
      <c r="FL86" s="471"/>
      <c r="FM86" s="471"/>
      <c r="FN86" s="471"/>
      <c r="FO86" s="471"/>
      <c r="FP86" s="471"/>
      <c r="FQ86" s="471"/>
      <c r="FR86" s="471"/>
      <c r="FS86" s="471"/>
      <c r="FT86" s="471"/>
      <c r="FU86" s="471"/>
      <c r="FV86" s="471"/>
      <c r="FW86" s="471"/>
      <c r="FX86" s="471"/>
      <c r="FY86" s="471"/>
      <c r="FZ86" s="471"/>
      <c r="GA86" s="471"/>
      <c r="GB86" s="471"/>
      <c r="GC86" s="471"/>
      <c r="GD86" s="471"/>
      <c r="GE86" s="471"/>
      <c r="GF86" s="471"/>
      <c r="GG86" s="471"/>
      <c r="GH86" s="471"/>
      <c r="GI86" s="471"/>
      <c r="GJ86" s="471"/>
      <c r="GK86" s="471"/>
      <c r="GL86" s="471"/>
      <c r="GM86" s="471"/>
      <c r="GN86" s="471"/>
      <c r="GO86" s="471"/>
      <c r="GP86" s="471"/>
      <c r="GQ86" s="471"/>
      <c r="GR86" s="471"/>
      <c r="GS86" s="471"/>
      <c r="GT86" s="471"/>
      <c r="GU86" s="471"/>
      <c r="GV86" s="471"/>
      <c r="GW86" s="471"/>
      <c r="GX86" s="471"/>
      <c r="GY86" s="471"/>
      <c r="GZ86" s="471"/>
      <c r="HA86" s="471"/>
      <c r="HB86" s="471"/>
      <c r="HC86" s="471"/>
      <c r="HD86" s="471"/>
      <c r="HE86" s="471"/>
      <c r="HF86" s="471"/>
      <c r="HG86" s="471"/>
      <c r="HH86" s="471"/>
      <c r="HI86" s="471"/>
      <c r="HJ86" s="471"/>
      <c r="HK86" s="471"/>
      <c r="HL86" s="471"/>
      <c r="HM86" s="471"/>
      <c r="HN86" s="471"/>
      <c r="HO86" s="471"/>
      <c r="HP86" s="471"/>
      <c r="HQ86" s="471"/>
      <c r="HR86" s="471"/>
      <c r="HS86" s="471"/>
      <c r="HT86" s="471"/>
      <c r="HU86" s="471"/>
      <c r="HV86" s="471"/>
      <c r="HW86" s="471"/>
      <c r="HX86" s="471"/>
      <c r="HY86" s="471"/>
      <c r="HZ86" s="471"/>
      <c r="IA86" s="471"/>
      <c r="IB86" s="471"/>
      <c r="IC86" s="471"/>
      <c r="ID86" s="471"/>
      <c r="IE86" s="471"/>
      <c r="IF86" s="471"/>
      <c r="IG86" s="471"/>
      <c r="IH86" s="471"/>
      <c r="II86" s="471"/>
      <c r="IJ86" s="471"/>
      <c r="IK86" s="471"/>
      <c r="IL86" s="471"/>
      <c r="IM86" s="471"/>
      <c r="IN86" s="471"/>
      <c r="IO86" s="471"/>
      <c r="IP86" s="471"/>
      <c r="IQ86" s="471"/>
      <c r="IR86" s="471"/>
      <c r="IS86" s="471"/>
      <c r="IT86" s="471"/>
      <c r="IU86" s="471"/>
      <c r="IV86" s="471"/>
      <c r="IW86" s="471"/>
      <c r="IX86" s="471"/>
      <c r="IY86" s="471"/>
      <c r="IZ86" s="471"/>
      <c r="JA86" s="471"/>
      <c r="JB86" s="471"/>
      <c r="JC86" s="471"/>
      <c r="JD86" s="471"/>
      <c r="JE86" s="471"/>
      <c r="JF86" s="471"/>
      <c r="JG86" s="471"/>
      <c r="JH86" s="471"/>
      <c r="JI86" s="1587"/>
    </row>
    <row r="87" spans="1:269" s="1602" customFormat="1" ht="15" customHeight="1" x14ac:dyDescent="0.25">
      <c r="A87" s="1594"/>
      <c r="B87" s="1700" t="s">
        <v>1085</v>
      </c>
      <c r="C87" s="1701"/>
      <c r="D87" s="1701"/>
      <c r="E87" s="1702"/>
      <c r="F87" s="1592"/>
      <c r="G87" s="471"/>
      <c r="H87" s="471"/>
      <c r="I87" s="471"/>
      <c r="J87" s="471"/>
      <c r="K87" s="471"/>
      <c r="L87" s="471"/>
      <c r="M87" s="471"/>
      <c r="N87" s="471"/>
      <c r="O87" s="471"/>
      <c r="P87" s="471"/>
      <c r="Q87" s="471"/>
      <c r="R87" s="471"/>
      <c r="S87" s="471"/>
      <c r="T87" s="471"/>
      <c r="U87" s="471"/>
      <c r="V87" s="471"/>
      <c r="W87" s="471"/>
      <c r="X87" s="471"/>
      <c r="Y87" s="1587"/>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471"/>
      <c r="BA87" s="471"/>
      <c r="BB87" s="471"/>
      <c r="BC87" s="471"/>
      <c r="BD87" s="471"/>
      <c r="BE87" s="471"/>
      <c r="BF87" s="471"/>
      <c r="BG87" s="471"/>
      <c r="BH87" s="471"/>
      <c r="BI87" s="471"/>
      <c r="BJ87" s="471"/>
      <c r="BK87" s="471"/>
      <c r="BL87" s="471"/>
      <c r="BM87" s="471"/>
      <c r="BN87" s="471"/>
      <c r="BO87" s="471"/>
      <c r="BP87" s="471"/>
      <c r="BQ87" s="471"/>
      <c r="BR87" s="471"/>
      <c r="BS87" s="471"/>
      <c r="BT87" s="471"/>
      <c r="BU87" s="471"/>
      <c r="BV87" s="471"/>
      <c r="BW87" s="471"/>
      <c r="BX87" s="471"/>
      <c r="BY87" s="471"/>
      <c r="BZ87" s="471"/>
      <c r="CA87" s="471"/>
      <c r="CB87" s="471"/>
      <c r="CC87" s="471"/>
      <c r="CD87" s="471"/>
      <c r="CE87" s="471"/>
      <c r="CF87" s="471"/>
      <c r="CG87" s="471"/>
      <c r="CH87" s="471"/>
      <c r="CI87" s="471"/>
      <c r="CJ87" s="471"/>
      <c r="CK87" s="471"/>
      <c r="CL87" s="471"/>
      <c r="CM87" s="471"/>
      <c r="CN87" s="471"/>
      <c r="CO87" s="471"/>
      <c r="CP87" s="471"/>
      <c r="CQ87" s="471"/>
      <c r="CR87" s="471"/>
      <c r="CS87" s="471"/>
      <c r="CT87" s="471"/>
      <c r="CU87" s="471"/>
      <c r="CV87" s="471"/>
      <c r="CW87" s="471"/>
      <c r="CX87" s="471"/>
      <c r="CY87" s="471"/>
      <c r="CZ87" s="471"/>
      <c r="DA87" s="471"/>
      <c r="DB87" s="471"/>
      <c r="DC87" s="471"/>
      <c r="DD87" s="471"/>
      <c r="DE87" s="471"/>
      <c r="DF87" s="471"/>
      <c r="DG87" s="471"/>
      <c r="DH87" s="471"/>
      <c r="DI87" s="471"/>
      <c r="DJ87" s="471"/>
      <c r="DK87" s="471"/>
      <c r="DL87" s="471"/>
      <c r="DM87" s="471"/>
      <c r="DN87" s="471"/>
      <c r="DO87" s="471"/>
      <c r="DP87" s="471"/>
      <c r="DQ87" s="471"/>
      <c r="DR87" s="471"/>
      <c r="DS87" s="471"/>
      <c r="DT87" s="471"/>
      <c r="DU87" s="471"/>
      <c r="DV87" s="471"/>
      <c r="DW87" s="471"/>
      <c r="DX87" s="471"/>
      <c r="DY87" s="471"/>
      <c r="DZ87" s="471"/>
      <c r="EA87" s="471"/>
      <c r="EB87" s="471"/>
      <c r="EC87" s="471"/>
      <c r="ED87" s="471"/>
      <c r="EE87" s="471"/>
      <c r="EF87" s="471"/>
      <c r="EG87" s="471"/>
      <c r="EH87" s="471"/>
      <c r="EI87" s="471"/>
      <c r="EJ87" s="471"/>
      <c r="EK87" s="471"/>
      <c r="EL87" s="471"/>
      <c r="EM87" s="471"/>
      <c r="EN87" s="471"/>
      <c r="EO87" s="471"/>
      <c r="EP87" s="471"/>
      <c r="EQ87" s="471"/>
      <c r="ER87" s="471"/>
      <c r="ES87" s="471"/>
      <c r="ET87" s="471"/>
      <c r="EU87" s="471"/>
      <c r="EV87" s="471"/>
      <c r="EW87" s="471"/>
      <c r="EX87" s="471"/>
      <c r="EY87" s="471"/>
      <c r="EZ87" s="471"/>
      <c r="FA87" s="471"/>
      <c r="FB87" s="471"/>
      <c r="FC87" s="471"/>
      <c r="FD87" s="471"/>
      <c r="FE87" s="471"/>
      <c r="FF87" s="471"/>
      <c r="FG87" s="471"/>
      <c r="FH87" s="471"/>
      <c r="FI87" s="471"/>
      <c r="FJ87" s="471"/>
      <c r="FK87" s="471"/>
      <c r="FL87" s="471"/>
      <c r="FM87" s="471"/>
      <c r="FN87" s="471"/>
      <c r="FO87" s="471"/>
      <c r="FP87" s="471"/>
      <c r="FQ87" s="471"/>
      <c r="FR87" s="471"/>
      <c r="FS87" s="471"/>
      <c r="FT87" s="471"/>
      <c r="FU87" s="471"/>
      <c r="FV87" s="471"/>
      <c r="FW87" s="471"/>
      <c r="FX87" s="471"/>
      <c r="FY87" s="471"/>
      <c r="FZ87" s="471"/>
      <c r="GA87" s="471"/>
      <c r="GB87" s="471"/>
      <c r="GC87" s="471"/>
      <c r="GD87" s="471"/>
      <c r="GE87" s="471"/>
      <c r="GF87" s="471"/>
      <c r="GG87" s="471"/>
      <c r="GH87" s="471"/>
      <c r="GI87" s="471"/>
      <c r="GJ87" s="471"/>
      <c r="GK87" s="471"/>
      <c r="GL87" s="471"/>
      <c r="GM87" s="471"/>
      <c r="GN87" s="471"/>
      <c r="GO87" s="471"/>
      <c r="GP87" s="471"/>
      <c r="GQ87" s="471"/>
      <c r="GR87" s="471"/>
      <c r="GS87" s="471"/>
      <c r="GT87" s="471"/>
      <c r="GU87" s="471"/>
      <c r="GV87" s="471"/>
      <c r="GW87" s="471"/>
      <c r="GX87" s="471"/>
      <c r="GY87" s="471"/>
      <c r="GZ87" s="471"/>
      <c r="HA87" s="471"/>
      <c r="HB87" s="471"/>
      <c r="HC87" s="471"/>
      <c r="HD87" s="471"/>
      <c r="HE87" s="471"/>
      <c r="HF87" s="471"/>
      <c r="HG87" s="471"/>
      <c r="HH87" s="471"/>
      <c r="HI87" s="471"/>
      <c r="HJ87" s="471"/>
      <c r="HK87" s="471"/>
      <c r="HL87" s="471"/>
      <c r="HM87" s="471"/>
      <c r="HN87" s="471"/>
      <c r="HO87" s="471"/>
      <c r="HP87" s="471"/>
      <c r="HQ87" s="471"/>
      <c r="HR87" s="471"/>
      <c r="HS87" s="471"/>
      <c r="HT87" s="471"/>
      <c r="HU87" s="471"/>
      <c r="HV87" s="471"/>
      <c r="HW87" s="471"/>
      <c r="HX87" s="471"/>
      <c r="HY87" s="471"/>
      <c r="HZ87" s="471"/>
      <c r="IA87" s="471"/>
      <c r="IB87" s="471"/>
      <c r="IC87" s="471"/>
      <c r="ID87" s="471"/>
      <c r="IE87" s="471"/>
      <c r="IF87" s="471"/>
      <c r="IG87" s="471"/>
      <c r="IH87" s="471"/>
      <c r="II87" s="471"/>
      <c r="IJ87" s="471"/>
      <c r="IK87" s="471"/>
      <c r="IL87" s="471"/>
      <c r="IM87" s="471"/>
      <c r="IN87" s="471"/>
      <c r="IO87" s="471"/>
      <c r="IP87" s="471"/>
      <c r="IQ87" s="471"/>
      <c r="IR87" s="471"/>
      <c r="IS87" s="471"/>
      <c r="IT87" s="471"/>
      <c r="IU87" s="471"/>
      <c r="IV87" s="471"/>
      <c r="IW87" s="471"/>
      <c r="IX87" s="471"/>
      <c r="IY87" s="471"/>
      <c r="IZ87" s="471"/>
      <c r="JA87" s="471"/>
      <c r="JB87" s="471"/>
      <c r="JC87" s="471"/>
      <c r="JD87" s="471"/>
      <c r="JE87" s="471"/>
      <c r="JF87" s="471"/>
      <c r="JG87" s="471"/>
      <c r="JH87" s="471"/>
      <c r="JI87" s="1587"/>
    </row>
    <row r="88" spans="1:269" s="1602" customFormat="1" ht="15" customHeight="1" x14ac:dyDescent="0.25">
      <c r="A88" s="1594"/>
      <c r="B88" s="1700" t="s">
        <v>1086</v>
      </c>
      <c r="C88" s="1701"/>
      <c r="D88" s="1701"/>
      <c r="E88" s="1702"/>
      <c r="F88" s="1592"/>
      <c r="G88" s="471"/>
      <c r="H88" s="471"/>
      <c r="I88" s="471"/>
      <c r="J88" s="471"/>
      <c r="K88" s="471"/>
      <c r="L88" s="471"/>
      <c r="M88" s="471"/>
      <c r="N88" s="471"/>
      <c r="O88" s="471"/>
      <c r="P88" s="471"/>
      <c r="Q88" s="471"/>
      <c r="R88" s="471"/>
      <c r="S88" s="471"/>
      <c r="T88" s="471"/>
      <c r="U88" s="471"/>
      <c r="V88" s="471"/>
      <c r="W88" s="471"/>
      <c r="X88" s="471"/>
      <c r="Y88" s="1587"/>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1"/>
      <c r="AY88" s="471"/>
      <c r="AZ88" s="471"/>
      <c r="BA88" s="471"/>
      <c r="BB88" s="471"/>
      <c r="BC88" s="471"/>
      <c r="BD88" s="471"/>
      <c r="BE88" s="471"/>
      <c r="BF88" s="471"/>
      <c r="BG88" s="471"/>
      <c r="BH88" s="471"/>
      <c r="BI88" s="471"/>
      <c r="BJ88" s="471"/>
      <c r="BK88" s="471"/>
      <c r="BL88" s="471"/>
      <c r="BM88" s="471"/>
      <c r="BN88" s="471"/>
      <c r="BO88" s="471"/>
      <c r="BP88" s="471"/>
      <c r="BQ88" s="471"/>
      <c r="BR88" s="471"/>
      <c r="BS88" s="471"/>
      <c r="BT88" s="471"/>
      <c r="BU88" s="471"/>
      <c r="BV88" s="471"/>
      <c r="BW88" s="471"/>
      <c r="BX88" s="471"/>
      <c r="BY88" s="471"/>
      <c r="BZ88" s="471"/>
      <c r="CA88" s="471"/>
      <c r="CB88" s="471"/>
      <c r="CC88" s="471"/>
      <c r="CD88" s="471"/>
      <c r="CE88" s="471"/>
      <c r="CF88" s="471"/>
      <c r="CG88" s="471"/>
      <c r="CH88" s="471"/>
      <c r="CI88" s="471"/>
      <c r="CJ88" s="471"/>
      <c r="CK88" s="471"/>
      <c r="CL88" s="471"/>
      <c r="CM88" s="471"/>
      <c r="CN88" s="471"/>
      <c r="CO88" s="471"/>
      <c r="CP88" s="471"/>
      <c r="CQ88" s="471"/>
      <c r="CR88" s="471"/>
      <c r="CS88" s="471"/>
      <c r="CT88" s="471"/>
      <c r="CU88" s="471"/>
      <c r="CV88" s="471"/>
      <c r="CW88" s="471"/>
      <c r="CX88" s="471"/>
      <c r="CY88" s="471"/>
      <c r="CZ88" s="471"/>
      <c r="DA88" s="471"/>
      <c r="DB88" s="471"/>
      <c r="DC88" s="471"/>
      <c r="DD88" s="471"/>
      <c r="DE88" s="471"/>
      <c r="DF88" s="471"/>
      <c r="DG88" s="471"/>
      <c r="DH88" s="471"/>
      <c r="DI88" s="471"/>
      <c r="DJ88" s="471"/>
      <c r="DK88" s="471"/>
      <c r="DL88" s="471"/>
      <c r="DM88" s="471"/>
      <c r="DN88" s="471"/>
      <c r="DO88" s="471"/>
      <c r="DP88" s="471"/>
      <c r="DQ88" s="471"/>
      <c r="DR88" s="471"/>
      <c r="DS88" s="471"/>
      <c r="DT88" s="471"/>
      <c r="DU88" s="471"/>
      <c r="DV88" s="471"/>
      <c r="DW88" s="471"/>
      <c r="DX88" s="471"/>
      <c r="DY88" s="471"/>
      <c r="DZ88" s="471"/>
      <c r="EA88" s="471"/>
      <c r="EB88" s="471"/>
      <c r="EC88" s="471"/>
      <c r="ED88" s="471"/>
      <c r="EE88" s="471"/>
      <c r="EF88" s="471"/>
      <c r="EG88" s="471"/>
      <c r="EH88" s="471"/>
      <c r="EI88" s="471"/>
      <c r="EJ88" s="471"/>
      <c r="EK88" s="471"/>
      <c r="EL88" s="471"/>
      <c r="EM88" s="471"/>
      <c r="EN88" s="471"/>
      <c r="EO88" s="471"/>
      <c r="EP88" s="471"/>
      <c r="EQ88" s="471"/>
      <c r="ER88" s="471"/>
      <c r="ES88" s="471"/>
      <c r="ET88" s="471"/>
      <c r="EU88" s="471"/>
      <c r="EV88" s="471"/>
      <c r="EW88" s="471"/>
      <c r="EX88" s="471"/>
      <c r="EY88" s="471"/>
      <c r="EZ88" s="471"/>
      <c r="FA88" s="471"/>
      <c r="FB88" s="471"/>
      <c r="FC88" s="471"/>
      <c r="FD88" s="471"/>
      <c r="FE88" s="471"/>
      <c r="FF88" s="471"/>
      <c r="FG88" s="471"/>
      <c r="FH88" s="471"/>
      <c r="FI88" s="471"/>
      <c r="FJ88" s="471"/>
      <c r="FK88" s="471"/>
      <c r="FL88" s="471"/>
      <c r="FM88" s="471"/>
      <c r="FN88" s="471"/>
      <c r="FO88" s="471"/>
      <c r="FP88" s="471"/>
      <c r="FQ88" s="471"/>
      <c r="FR88" s="471"/>
      <c r="FS88" s="471"/>
      <c r="FT88" s="471"/>
      <c r="FU88" s="471"/>
      <c r="FV88" s="471"/>
      <c r="FW88" s="471"/>
      <c r="FX88" s="471"/>
      <c r="FY88" s="471"/>
      <c r="FZ88" s="471"/>
      <c r="GA88" s="471"/>
      <c r="GB88" s="471"/>
      <c r="GC88" s="471"/>
      <c r="GD88" s="471"/>
      <c r="GE88" s="471"/>
      <c r="GF88" s="471"/>
      <c r="GG88" s="471"/>
      <c r="GH88" s="471"/>
      <c r="GI88" s="471"/>
      <c r="GJ88" s="471"/>
      <c r="GK88" s="471"/>
      <c r="GL88" s="471"/>
      <c r="GM88" s="471"/>
      <c r="GN88" s="471"/>
      <c r="GO88" s="471"/>
      <c r="GP88" s="471"/>
      <c r="GQ88" s="471"/>
      <c r="GR88" s="471"/>
      <c r="GS88" s="471"/>
      <c r="GT88" s="471"/>
      <c r="GU88" s="471"/>
      <c r="GV88" s="471"/>
      <c r="GW88" s="471"/>
      <c r="GX88" s="471"/>
      <c r="GY88" s="471"/>
      <c r="GZ88" s="471"/>
      <c r="HA88" s="471"/>
      <c r="HB88" s="471"/>
      <c r="HC88" s="471"/>
      <c r="HD88" s="471"/>
      <c r="HE88" s="471"/>
      <c r="HF88" s="471"/>
      <c r="HG88" s="471"/>
      <c r="HH88" s="471"/>
      <c r="HI88" s="471"/>
      <c r="HJ88" s="471"/>
      <c r="HK88" s="471"/>
      <c r="HL88" s="471"/>
      <c r="HM88" s="471"/>
      <c r="HN88" s="471"/>
      <c r="HO88" s="471"/>
      <c r="HP88" s="471"/>
      <c r="HQ88" s="471"/>
      <c r="HR88" s="471"/>
      <c r="HS88" s="471"/>
      <c r="HT88" s="471"/>
      <c r="HU88" s="471"/>
      <c r="HV88" s="471"/>
      <c r="HW88" s="471"/>
      <c r="HX88" s="471"/>
      <c r="HY88" s="471"/>
      <c r="HZ88" s="471"/>
      <c r="IA88" s="471"/>
      <c r="IB88" s="471"/>
      <c r="IC88" s="471"/>
      <c r="ID88" s="471"/>
      <c r="IE88" s="471"/>
      <c r="IF88" s="471"/>
      <c r="IG88" s="471"/>
      <c r="IH88" s="471"/>
      <c r="II88" s="471"/>
      <c r="IJ88" s="471"/>
      <c r="IK88" s="471"/>
      <c r="IL88" s="471"/>
      <c r="IM88" s="471"/>
      <c r="IN88" s="471"/>
      <c r="IO88" s="471"/>
      <c r="IP88" s="471"/>
      <c r="IQ88" s="471"/>
      <c r="IR88" s="471"/>
      <c r="IS88" s="471"/>
      <c r="IT88" s="471"/>
      <c r="IU88" s="471"/>
      <c r="IV88" s="471"/>
      <c r="IW88" s="471"/>
      <c r="IX88" s="471"/>
      <c r="IY88" s="471"/>
      <c r="IZ88" s="471"/>
      <c r="JA88" s="471"/>
      <c r="JB88" s="471"/>
      <c r="JC88" s="471"/>
      <c r="JD88" s="471"/>
      <c r="JE88" s="471"/>
      <c r="JF88" s="471"/>
      <c r="JG88" s="471"/>
      <c r="JH88" s="471"/>
      <c r="JI88" s="1587"/>
    </row>
    <row r="89" spans="1:269" s="1602" customFormat="1" ht="15" customHeight="1" x14ac:dyDescent="0.25">
      <c r="A89" s="1594"/>
      <c r="B89" s="1699" t="s">
        <v>1087</v>
      </c>
      <c r="C89" s="1545"/>
      <c r="D89" s="1545"/>
      <c r="E89" s="1546"/>
      <c r="F89" s="1709"/>
      <c r="G89" s="471"/>
      <c r="H89" s="471"/>
      <c r="I89" s="471"/>
      <c r="J89" s="471"/>
      <c r="K89" s="471"/>
      <c r="L89" s="471"/>
      <c r="M89" s="471"/>
      <c r="N89" s="471"/>
      <c r="O89" s="471"/>
      <c r="P89" s="471"/>
      <c r="Q89" s="471"/>
      <c r="R89" s="471"/>
      <c r="S89" s="471"/>
      <c r="T89" s="471"/>
      <c r="U89" s="471"/>
      <c r="V89" s="471"/>
      <c r="W89" s="471"/>
      <c r="X89" s="471"/>
      <c r="Y89" s="1587"/>
      <c r="Z89" s="471"/>
      <c r="AA89" s="471"/>
      <c r="AB89" s="471"/>
      <c r="AC89" s="471"/>
      <c r="AD89" s="471"/>
      <c r="AE89" s="471"/>
      <c r="AF89" s="471"/>
      <c r="AG89" s="471"/>
      <c r="AH89" s="471"/>
      <c r="AI89" s="471"/>
      <c r="AJ89" s="471"/>
      <c r="AK89" s="471"/>
      <c r="AL89" s="471"/>
      <c r="AM89" s="471"/>
      <c r="AN89" s="471"/>
      <c r="AO89" s="471"/>
      <c r="AP89" s="471"/>
      <c r="AQ89" s="471"/>
      <c r="AR89" s="471"/>
      <c r="AS89" s="471"/>
      <c r="AT89" s="471"/>
      <c r="AU89" s="471"/>
      <c r="AV89" s="471"/>
      <c r="AW89" s="471"/>
      <c r="AX89" s="471"/>
      <c r="AY89" s="471"/>
      <c r="AZ89" s="471"/>
      <c r="BA89" s="471"/>
      <c r="BB89" s="471"/>
      <c r="BC89" s="471"/>
      <c r="BD89" s="471"/>
      <c r="BE89" s="471"/>
      <c r="BF89" s="471"/>
      <c r="BG89" s="471"/>
      <c r="BH89" s="471"/>
      <c r="BI89" s="471"/>
      <c r="BJ89" s="471"/>
      <c r="BK89" s="471"/>
      <c r="BL89" s="471"/>
      <c r="BM89" s="471"/>
      <c r="BN89" s="471"/>
      <c r="BO89" s="471"/>
      <c r="BP89" s="471"/>
      <c r="BQ89" s="471"/>
      <c r="BR89" s="471"/>
      <c r="BS89" s="471"/>
      <c r="BT89" s="471"/>
      <c r="BU89" s="471"/>
      <c r="BV89" s="471"/>
      <c r="BW89" s="471"/>
      <c r="BX89" s="471"/>
      <c r="BY89" s="471"/>
      <c r="BZ89" s="471"/>
      <c r="CA89" s="471"/>
      <c r="CB89" s="471"/>
      <c r="CC89" s="471"/>
      <c r="CD89" s="471"/>
      <c r="CE89" s="471"/>
      <c r="CF89" s="471"/>
      <c r="CG89" s="471"/>
      <c r="CH89" s="471"/>
      <c r="CI89" s="471"/>
      <c r="CJ89" s="471"/>
      <c r="CK89" s="471"/>
      <c r="CL89" s="471"/>
      <c r="CM89" s="471"/>
      <c r="CN89" s="471"/>
      <c r="CO89" s="471"/>
      <c r="CP89" s="471"/>
      <c r="CQ89" s="471"/>
      <c r="CR89" s="471"/>
      <c r="CS89" s="471"/>
      <c r="CT89" s="471"/>
      <c r="CU89" s="471"/>
      <c r="CV89" s="471"/>
      <c r="CW89" s="471"/>
      <c r="CX89" s="471"/>
      <c r="CY89" s="471"/>
      <c r="CZ89" s="471"/>
      <c r="DA89" s="471"/>
      <c r="DB89" s="471"/>
      <c r="DC89" s="471"/>
      <c r="DD89" s="471"/>
      <c r="DE89" s="471"/>
      <c r="DF89" s="471"/>
      <c r="DG89" s="471"/>
      <c r="DH89" s="471"/>
      <c r="DI89" s="471"/>
      <c r="DJ89" s="471"/>
      <c r="DK89" s="471"/>
      <c r="DL89" s="471"/>
      <c r="DM89" s="471"/>
      <c r="DN89" s="471"/>
      <c r="DO89" s="471"/>
      <c r="DP89" s="471"/>
      <c r="DQ89" s="471"/>
      <c r="DR89" s="471"/>
      <c r="DS89" s="471"/>
      <c r="DT89" s="471"/>
      <c r="DU89" s="471"/>
      <c r="DV89" s="471"/>
      <c r="DW89" s="471"/>
      <c r="DX89" s="471"/>
      <c r="DY89" s="471"/>
      <c r="DZ89" s="471"/>
      <c r="EA89" s="471"/>
      <c r="EB89" s="471"/>
      <c r="EC89" s="471"/>
      <c r="ED89" s="471"/>
      <c r="EE89" s="471"/>
      <c r="EF89" s="471"/>
      <c r="EG89" s="471"/>
      <c r="EH89" s="471"/>
      <c r="EI89" s="471"/>
      <c r="EJ89" s="471"/>
      <c r="EK89" s="471"/>
      <c r="EL89" s="471"/>
      <c r="EM89" s="471"/>
      <c r="EN89" s="471"/>
      <c r="EO89" s="471"/>
      <c r="EP89" s="471"/>
      <c r="EQ89" s="471"/>
      <c r="ER89" s="471"/>
      <c r="ES89" s="471"/>
      <c r="ET89" s="471"/>
      <c r="EU89" s="471"/>
      <c r="EV89" s="471"/>
      <c r="EW89" s="471"/>
      <c r="EX89" s="471"/>
      <c r="EY89" s="471"/>
      <c r="EZ89" s="471"/>
      <c r="FA89" s="471"/>
      <c r="FB89" s="471"/>
      <c r="FC89" s="471"/>
      <c r="FD89" s="471"/>
      <c r="FE89" s="471"/>
      <c r="FF89" s="471"/>
      <c r="FG89" s="471"/>
      <c r="FH89" s="471"/>
      <c r="FI89" s="471"/>
      <c r="FJ89" s="471"/>
      <c r="FK89" s="471"/>
      <c r="FL89" s="471"/>
      <c r="FM89" s="471"/>
      <c r="FN89" s="471"/>
      <c r="FO89" s="471"/>
      <c r="FP89" s="471"/>
      <c r="FQ89" s="471"/>
      <c r="FR89" s="471"/>
      <c r="FS89" s="471"/>
      <c r="FT89" s="471"/>
      <c r="FU89" s="471"/>
      <c r="FV89" s="471"/>
      <c r="FW89" s="471"/>
      <c r="FX89" s="471"/>
      <c r="FY89" s="471"/>
      <c r="FZ89" s="471"/>
      <c r="GA89" s="471"/>
      <c r="GB89" s="471"/>
      <c r="GC89" s="471"/>
      <c r="GD89" s="471"/>
      <c r="GE89" s="471"/>
      <c r="GF89" s="471"/>
      <c r="GG89" s="471"/>
      <c r="GH89" s="471"/>
      <c r="GI89" s="471"/>
      <c r="GJ89" s="471"/>
      <c r="GK89" s="471"/>
      <c r="GL89" s="471"/>
      <c r="GM89" s="471"/>
      <c r="GN89" s="471"/>
      <c r="GO89" s="471"/>
      <c r="GP89" s="471"/>
      <c r="GQ89" s="471"/>
      <c r="GR89" s="471"/>
      <c r="GS89" s="471"/>
      <c r="GT89" s="471"/>
      <c r="GU89" s="471"/>
      <c r="GV89" s="471"/>
      <c r="GW89" s="471"/>
      <c r="GX89" s="471"/>
      <c r="GY89" s="471"/>
      <c r="GZ89" s="471"/>
      <c r="HA89" s="471"/>
      <c r="HB89" s="471"/>
      <c r="HC89" s="471"/>
      <c r="HD89" s="471"/>
      <c r="HE89" s="471"/>
      <c r="HF89" s="471"/>
      <c r="HG89" s="471"/>
      <c r="HH89" s="471"/>
      <c r="HI89" s="471"/>
      <c r="HJ89" s="471"/>
      <c r="HK89" s="471"/>
      <c r="HL89" s="471"/>
      <c r="HM89" s="471"/>
      <c r="HN89" s="471"/>
      <c r="HO89" s="471"/>
      <c r="HP89" s="471"/>
      <c r="HQ89" s="471"/>
      <c r="HR89" s="471"/>
      <c r="HS89" s="471"/>
      <c r="HT89" s="471"/>
      <c r="HU89" s="471"/>
      <c r="HV89" s="471"/>
      <c r="HW89" s="471"/>
      <c r="HX89" s="471"/>
      <c r="HY89" s="471"/>
      <c r="HZ89" s="471"/>
      <c r="IA89" s="471"/>
      <c r="IB89" s="471"/>
      <c r="IC89" s="471"/>
      <c r="ID89" s="471"/>
      <c r="IE89" s="471"/>
      <c r="IF89" s="471"/>
      <c r="IG89" s="471"/>
      <c r="IH89" s="471"/>
      <c r="II89" s="471"/>
      <c r="IJ89" s="471"/>
      <c r="IK89" s="471"/>
      <c r="IL89" s="471"/>
      <c r="IM89" s="471"/>
      <c r="IN89" s="471"/>
      <c r="IO89" s="471"/>
      <c r="IP89" s="471"/>
      <c r="IQ89" s="471"/>
      <c r="IR89" s="471"/>
      <c r="IS89" s="471"/>
      <c r="IT89" s="471"/>
      <c r="IU89" s="471"/>
      <c r="IV89" s="471"/>
      <c r="IW89" s="471"/>
      <c r="IX89" s="471"/>
      <c r="IY89" s="471"/>
      <c r="IZ89" s="471"/>
      <c r="JA89" s="471"/>
      <c r="JB89" s="471"/>
      <c r="JC89" s="471"/>
      <c r="JD89" s="471"/>
      <c r="JE89" s="471"/>
      <c r="JF89" s="471"/>
      <c r="JG89" s="471"/>
      <c r="JH89" s="471"/>
      <c r="JI89" s="1587"/>
    </row>
    <row r="90" spans="1:269" s="1602" customFormat="1" ht="15" customHeight="1" x14ac:dyDescent="0.25">
      <c r="A90" s="1594"/>
      <c r="B90" s="1700" t="s">
        <v>1084</v>
      </c>
      <c r="C90" s="1701"/>
      <c r="D90" s="1701"/>
      <c r="E90" s="1702"/>
      <c r="F90" s="1592"/>
      <c r="G90" s="471"/>
      <c r="H90" s="471"/>
      <c r="I90" s="471"/>
      <c r="J90" s="471"/>
      <c r="K90" s="471"/>
      <c r="L90" s="471"/>
      <c r="M90" s="471"/>
      <c r="N90" s="471"/>
      <c r="O90" s="471"/>
      <c r="P90" s="471"/>
      <c r="Q90" s="471"/>
      <c r="R90" s="471"/>
      <c r="S90" s="471"/>
      <c r="T90" s="471"/>
      <c r="U90" s="471"/>
      <c r="V90" s="471"/>
      <c r="W90" s="471"/>
      <c r="X90" s="471"/>
      <c r="Y90" s="1587"/>
      <c r="Z90" s="471"/>
      <c r="AA90" s="471"/>
      <c r="AB90" s="471"/>
      <c r="AC90" s="471"/>
      <c r="AD90" s="471"/>
      <c r="AE90" s="471"/>
      <c r="AF90" s="471"/>
      <c r="AG90" s="471"/>
      <c r="AH90" s="471"/>
      <c r="AI90" s="471"/>
      <c r="AJ90" s="471"/>
      <c r="AK90" s="471"/>
      <c r="AL90" s="471"/>
      <c r="AM90" s="471"/>
      <c r="AN90" s="471"/>
      <c r="AO90" s="471"/>
      <c r="AP90" s="471"/>
      <c r="AQ90" s="471"/>
      <c r="AR90" s="471"/>
      <c r="AS90" s="471"/>
      <c r="AT90" s="471"/>
      <c r="AU90" s="471"/>
      <c r="AV90" s="471"/>
      <c r="AW90" s="471"/>
      <c r="AX90" s="471"/>
      <c r="AY90" s="471"/>
      <c r="AZ90" s="471"/>
      <c r="BA90" s="471"/>
      <c r="BB90" s="471"/>
      <c r="BC90" s="471"/>
      <c r="BD90" s="471"/>
      <c r="BE90" s="471"/>
      <c r="BF90" s="471"/>
      <c r="BG90" s="471"/>
      <c r="BH90" s="471"/>
      <c r="BI90" s="471"/>
      <c r="BJ90" s="471"/>
      <c r="BK90" s="471"/>
      <c r="BL90" s="471"/>
      <c r="BM90" s="471"/>
      <c r="BN90" s="471"/>
      <c r="BO90" s="471"/>
      <c r="BP90" s="471"/>
      <c r="BQ90" s="471"/>
      <c r="BR90" s="471"/>
      <c r="BS90" s="471"/>
      <c r="BT90" s="471"/>
      <c r="BU90" s="471"/>
      <c r="BV90" s="471"/>
      <c r="BW90" s="471"/>
      <c r="BX90" s="471"/>
      <c r="BY90" s="471"/>
      <c r="BZ90" s="471"/>
      <c r="CA90" s="471"/>
      <c r="CB90" s="471"/>
      <c r="CC90" s="471"/>
      <c r="CD90" s="471"/>
      <c r="CE90" s="471"/>
      <c r="CF90" s="471"/>
      <c r="CG90" s="471"/>
      <c r="CH90" s="471"/>
      <c r="CI90" s="471"/>
      <c r="CJ90" s="471"/>
      <c r="CK90" s="471"/>
      <c r="CL90" s="471"/>
      <c r="CM90" s="471"/>
      <c r="CN90" s="471"/>
      <c r="CO90" s="471"/>
      <c r="CP90" s="471"/>
      <c r="CQ90" s="471"/>
      <c r="CR90" s="471"/>
      <c r="CS90" s="471"/>
      <c r="CT90" s="471"/>
      <c r="CU90" s="471"/>
      <c r="CV90" s="471"/>
      <c r="CW90" s="471"/>
      <c r="CX90" s="471"/>
      <c r="CY90" s="471"/>
      <c r="CZ90" s="471"/>
      <c r="DA90" s="471"/>
      <c r="DB90" s="471"/>
      <c r="DC90" s="471"/>
      <c r="DD90" s="471"/>
      <c r="DE90" s="471"/>
      <c r="DF90" s="471"/>
      <c r="DG90" s="471"/>
      <c r="DH90" s="471"/>
      <c r="DI90" s="471"/>
      <c r="DJ90" s="471"/>
      <c r="DK90" s="471"/>
      <c r="DL90" s="471"/>
      <c r="DM90" s="471"/>
      <c r="DN90" s="471"/>
      <c r="DO90" s="471"/>
      <c r="DP90" s="471"/>
      <c r="DQ90" s="471"/>
      <c r="DR90" s="471"/>
      <c r="DS90" s="471"/>
      <c r="DT90" s="471"/>
      <c r="DU90" s="471"/>
      <c r="DV90" s="471"/>
      <c r="DW90" s="471"/>
      <c r="DX90" s="471"/>
      <c r="DY90" s="471"/>
      <c r="DZ90" s="471"/>
      <c r="EA90" s="471"/>
      <c r="EB90" s="471"/>
      <c r="EC90" s="471"/>
      <c r="ED90" s="471"/>
      <c r="EE90" s="471"/>
      <c r="EF90" s="471"/>
      <c r="EG90" s="471"/>
      <c r="EH90" s="471"/>
      <c r="EI90" s="471"/>
      <c r="EJ90" s="471"/>
      <c r="EK90" s="471"/>
      <c r="EL90" s="471"/>
      <c r="EM90" s="471"/>
      <c r="EN90" s="471"/>
      <c r="EO90" s="471"/>
      <c r="EP90" s="471"/>
      <c r="EQ90" s="471"/>
      <c r="ER90" s="471"/>
      <c r="ES90" s="471"/>
      <c r="ET90" s="471"/>
      <c r="EU90" s="471"/>
      <c r="EV90" s="471"/>
      <c r="EW90" s="471"/>
      <c r="EX90" s="471"/>
      <c r="EY90" s="471"/>
      <c r="EZ90" s="471"/>
      <c r="FA90" s="471"/>
      <c r="FB90" s="471"/>
      <c r="FC90" s="471"/>
      <c r="FD90" s="471"/>
      <c r="FE90" s="471"/>
      <c r="FF90" s="471"/>
      <c r="FG90" s="471"/>
      <c r="FH90" s="471"/>
      <c r="FI90" s="471"/>
      <c r="FJ90" s="471"/>
      <c r="FK90" s="471"/>
      <c r="FL90" s="471"/>
      <c r="FM90" s="471"/>
      <c r="FN90" s="471"/>
      <c r="FO90" s="471"/>
      <c r="FP90" s="471"/>
      <c r="FQ90" s="471"/>
      <c r="FR90" s="471"/>
      <c r="FS90" s="471"/>
      <c r="FT90" s="471"/>
      <c r="FU90" s="471"/>
      <c r="FV90" s="471"/>
      <c r="FW90" s="471"/>
      <c r="FX90" s="471"/>
      <c r="FY90" s="471"/>
      <c r="FZ90" s="471"/>
      <c r="GA90" s="471"/>
      <c r="GB90" s="471"/>
      <c r="GC90" s="471"/>
      <c r="GD90" s="471"/>
      <c r="GE90" s="471"/>
      <c r="GF90" s="471"/>
      <c r="GG90" s="471"/>
      <c r="GH90" s="471"/>
      <c r="GI90" s="471"/>
      <c r="GJ90" s="471"/>
      <c r="GK90" s="471"/>
      <c r="GL90" s="471"/>
      <c r="GM90" s="471"/>
      <c r="GN90" s="471"/>
      <c r="GO90" s="471"/>
      <c r="GP90" s="471"/>
      <c r="GQ90" s="471"/>
      <c r="GR90" s="471"/>
      <c r="GS90" s="471"/>
      <c r="GT90" s="471"/>
      <c r="GU90" s="471"/>
      <c r="GV90" s="471"/>
      <c r="GW90" s="471"/>
      <c r="GX90" s="471"/>
      <c r="GY90" s="471"/>
      <c r="GZ90" s="471"/>
      <c r="HA90" s="471"/>
      <c r="HB90" s="471"/>
      <c r="HC90" s="471"/>
      <c r="HD90" s="471"/>
      <c r="HE90" s="471"/>
      <c r="HF90" s="471"/>
      <c r="HG90" s="471"/>
      <c r="HH90" s="471"/>
      <c r="HI90" s="471"/>
      <c r="HJ90" s="471"/>
      <c r="HK90" s="471"/>
      <c r="HL90" s="471"/>
      <c r="HM90" s="471"/>
      <c r="HN90" s="471"/>
      <c r="HO90" s="471"/>
      <c r="HP90" s="471"/>
      <c r="HQ90" s="471"/>
      <c r="HR90" s="471"/>
      <c r="HS90" s="471"/>
      <c r="HT90" s="471"/>
      <c r="HU90" s="471"/>
      <c r="HV90" s="471"/>
      <c r="HW90" s="471"/>
      <c r="HX90" s="471"/>
      <c r="HY90" s="471"/>
      <c r="HZ90" s="471"/>
      <c r="IA90" s="471"/>
      <c r="IB90" s="471"/>
      <c r="IC90" s="471"/>
      <c r="ID90" s="471"/>
      <c r="IE90" s="471"/>
      <c r="IF90" s="471"/>
      <c r="IG90" s="471"/>
      <c r="IH90" s="471"/>
      <c r="II90" s="471"/>
      <c r="IJ90" s="471"/>
      <c r="IK90" s="471"/>
      <c r="IL90" s="471"/>
      <c r="IM90" s="471"/>
      <c r="IN90" s="471"/>
      <c r="IO90" s="471"/>
      <c r="IP90" s="471"/>
      <c r="IQ90" s="471"/>
      <c r="IR90" s="471"/>
      <c r="IS90" s="471"/>
      <c r="IT90" s="471"/>
      <c r="IU90" s="471"/>
      <c r="IV90" s="471"/>
      <c r="IW90" s="471"/>
      <c r="IX90" s="471"/>
      <c r="IY90" s="471"/>
      <c r="IZ90" s="471"/>
      <c r="JA90" s="471"/>
      <c r="JB90" s="471"/>
      <c r="JC90" s="471"/>
      <c r="JD90" s="471"/>
      <c r="JE90" s="471"/>
      <c r="JF90" s="471"/>
      <c r="JG90" s="471"/>
      <c r="JH90" s="471"/>
      <c r="JI90" s="1587"/>
    </row>
    <row r="91" spans="1:269" s="1602" customFormat="1" ht="15" customHeight="1" x14ac:dyDescent="0.25">
      <c r="A91" s="1594"/>
      <c r="B91" s="1700" t="s">
        <v>1085</v>
      </c>
      <c r="C91" s="1701"/>
      <c r="D91" s="1701"/>
      <c r="E91" s="1702"/>
      <c r="F91" s="1592"/>
      <c r="G91" s="471"/>
      <c r="H91" s="471"/>
      <c r="I91" s="471"/>
      <c r="J91" s="471"/>
      <c r="K91" s="471"/>
      <c r="L91" s="471"/>
      <c r="M91" s="471"/>
      <c r="N91" s="471"/>
      <c r="O91" s="471"/>
      <c r="P91" s="471"/>
      <c r="Q91" s="471"/>
      <c r="R91" s="471"/>
      <c r="S91" s="471"/>
      <c r="T91" s="471"/>
      <c r="U91" s="471"/>
      <c r="V91" s="471"/>
      <c r="W91" s="471"/>
      <c r="X91" s="471"/>
      <c r="Y91" s="1587"/>
      <c r="Z91" s="471"/>
      <c r="AA91" s="471"/>
      <c r="AB91" s="471"/>
      <c r="AC91" s="471"/>
      <c r="AD91" s="471"/>
      <c r="AE91" s="471"/>
      <c r="AF91" s="471"/>
      <c r="AG91" s="471"/>
      <c r="AH91" s="471"/>
      <c r="AI91" s="471"/>
      <c r="AJ91" s="471"/>
      <c r="AK91" s="471"/>
      <c r="AL91" s="471"/>
      <c r="AM91" s="471"/>
      <c r="AN91" s="471"/>
      <c r="AO91" s="471"/>
      <c r="AP91" s="471"/>
      <c r="AQ91" s="471"/>
      <c r="AR91" s="471"/>
      <c r="AS91" s="471"/>
      <c r="AT91" s="471"/>
      <c r="AU91" s="471"/>
      <c r="AV91" s="471"/>
      <c r="AW91" s="471"/>
      <c r="AX91" s="471"/>
      <c r="AY91" s="471"/>
      <c r="AZ91" s="471"/>
      <c r="BA91" s="471"/>
      <c r="BB91" s="471"/>
      <c r="BC91" s="471"/>
      <c r="BD91" s="471"/>
      <c r="BE91" s="471"/>
      <c r="BF91" s="471"/>
      <c r="BG91" s="471"/>
      <c r="BH91" s="471"/>
      <c r="BI91" s="471"/>
      <c r="BJ91" s="471"/>
      <c r="BK91" s="471"/>
      <c r="BL91" s="471"/>
      <c r="BM91" s="471"/>
      <c r="BN91" s="471"/>
      <c r="BO91" s="471"/>
      <c r="BP91" s="471"/>
      <c r="BQ91" s="471"/>
      <c r="BR91" s="471"/>
      <c r="BS91" s="471"/>
      <c r="BT91" s="471"/>
      <c r="BU91" s="471"/>
      <c r="BV91" s="471"/>
      <c r="BW91" s="471"/>
      <c r="BX91" s="471"/>
      <c r="BY91" s="471"/>
      <c r="BZ91" s="471"/>
      <c r="CA91" s="471"/>
      <c r="CB91" s="471"/>
      <c r="CC91" s="471"/>
      <c r="CD91" s="471"/>
      <c r="CE91" s="471"/>
      <c r="CF91" s="471"/>
      <c r="CG91" s="471"/>
      <c r="CH91" s="471"/>
      <c r="CI91" s="471"/>
      <c r="CJ91" s="471"/>
      <c r="CK91" s="471"/>
      <c r="CL91" s="471"/>
      <c r="CM91" s="471"/>
      <c r="CN91" s="471"/>
      <c r="CO91" s="471"/>
      <c r="CP91" s="471"/>
      <c r="CQ91" s="471"/>
      <c r="CR91" s="471"/>
      <c r="CS91" s="471"/>
      <c r="CT91" s="471"/>
      <c r="CU91" s="471"/>
      <c r="CV91" s="471"/>
      <c r="CW91" s="471"/>
      <c r="CX91" s="471"/>
      <c r="CY91" s="471"/>
      <c r="CZ91" s="471"/>
      <c r="DA91" s="471"/>
      <c r="DB91" s="471"/>
      <c r="DC91" s="471"/>
      <c r="DD91" s="471"/>
      <c r="DE91" s="471"/>
      <c r="DF91" s="471"/>
      <c r="DG91" s="471"/>
      <c r="DH91" s="471"/>
      <c r="DI91" s="471"/>
      <c r="DJ91" s="471"/>
      <c r="DK91" s="471"/>
      <c r="DL91" s="471"/>
      <c r="DM91" s="471"/>
      <c r="DN91" s="471"/>
      <c r="DO91" s="471"/>
      <c r="DP91" s="471"/>
      <c r="DQ91" s="471"/>
      <c r="DR91" s="471"/>
      <c r="DS91" s="471"/>
      <c r="DT91" s="471"/>
      <c r="DU91" s="471"/>
      <c r="DV91" s="471"/>
      <c r="DW91" s="471"/>
      <c r="DX91" s="471"/>
      <c r="DY91" s="471"/>
      <c r="DZ91" s="471"/>
      <c r="EA91" s="471"/>
      <c r="EB91" s="471"/>
      <c r="EC91" s="471"/>
      <c r="ED91" s="471"/>
      <c r="EE91" s="471"/>
      <c r="EF91" s="471"/>
      <c r="EG91" s="471"/>
      <c r="EH91" s="471"/>
      <c r="EI91" s="471"/>
      <c r="EJ91" s="471"/>
      <c r="EK91" s="471"/>
      <c r="EL91" s="471"/>
      <c r="EM91" s="471"/>
      <c r="EN91" s="471"/>
      <c r="EO91" s="471"/>
      <c r="EP91" s="471"/>
      <c r="EQ91" s="471"/>
      <c r="ER91" s="471"/>
      <c r="ES91" s="471"/>
      <c r="ET91" s="471"/>
      <c r="EU91" s="471"/>
      <c r="EV91" s="471"/>
      <c r="EW91" s="471"/>
      <c r="EX91" s="471"/>
      <c r="EY91" s="471"/>
      <c r="EZ91" s="471"/>
      <c r="FA91" s="471"/>
      <c r="FB91" s="471"/>
      <c r="FC91" s="471"/>
      <c r="FD91" s="471"/>
      <c r="FE91" s="471"/>
      <c r="FF91" s="471"/>
      <c r="FG91" s="471"/>
      <c r="FH91" s="471"/>
      <c r="FI91" s="471"/>
      <c r="FJ91" s="471"/>
      <c r="FK91" s="471"/>
      <c r="FL91" s="471"/>
      <c r="FM91" s="471"/>
      <c r="FN91" s="471"/>
      <c r="FO91" s="471"/>
      <c r="FP91" s="471"/>
      <c r="FQ91" s="471"/>
      <c r="FR91" s="471"/>
      <c r="FS91" s="471"/>
      <c r="FT91" s="471"/>
      <c r="FU91" s="471"/>
      <c r="FV91" s="471"/>
      <c r="FW91" s="471"/>
      <c r="FX91" s="471"/>
      <c r="FY91" s="471"/>
      <c r="FZ91" s="471"/>
      <c r="GA91" s="471"/>
      <c r="GB91" s="471"/>
      <c r="GC91" s="471"/>
      <c r="GD91" s="471"/>
      <c r="GE91" s="471"/>
      <c r="GF91" s="471"/>
      <c r="GG91" s="471"/>
      <c r="GH91" s="471"/>
      <c r="GI91" s="471"/>
      <c r="GJ91" s="471"/>
      <c r="GK91" s="471"/>
      <c r="GL91" s="471"/>
      <c r="GM91" s="471"/>
      <c r="GN91" s="471"/>
      <c r="GO91" s="471"/>
      <c r="GP91" s="471"/>
      <c r="GQ91" s="471"/>
      <c r="GR91" s="471"/>
      <c r="GS91" s="471"/>
      <c r="GT91" s="471"/>
      <c r="GU91" s="471"/>
      <c r="GV91" s="471"/>
      <c r="GW91" s="471"/>
      <c r="GX91" s="471"/>
      <c r="GY91" s="471"/>
      <c r="GZ91" s="471"/>
      <c r="HA91" s="471"/>
      <c r="HB91" s="471"/>
      <c r="HC91" s="471"/>
      <c r="HD91" s="471"/>
      <c r="HE91" s="471"/>
      <c r="HF91" s="471"/>
      <c r="HG91" s="471"/>
      <c r="HH91" s="471"/>
      <c r="HI91" s="471"/>
      <c r="HJ91" s="471"/>
      <c r="HK91" s="471"/>
      <c r="HL91" s="471"/>
      <c r="HM91" s="471"/>
      <c r="HN91" s="471"/>
      <c r="HO91" s="471"/>
      <c r="HP91" s="471"/>
      <c r="HQ91" s="471"/>
      <c r="HR91" s="471"/>
      <c r="HS91" s="471"/>
      <c r="HT91" s="471"/>
      <c r="HU91" s="471"/>
      <c r="HV91" s="471"/>
      <c r="HW91" s="471"/>
      <c r="HX91" s="471"/>
      <c r="HY91" s="471"/>
      <c r="HZ91" s="471"/>
      <c r="IA91" s="471"/>
      <c r="IB91" s="471"/>
      <c r="IC91" s="471"/>
      <c r="ID91" s="471"/>
      <c r="IE91" s="471"/>
      <c r="IF91" s="471"/>
      <c r="IG91" s="471"/>
      <c r="IH91" s="471"/>
      <c r="II91" s="471"/>
      <c r="IJ91" s="471"/>
      <c r="IK91" s="471"/>
      <c r="IL91" s="471"/>
      <c r="IM91" s="471"/>
      <c r="IN91" s="471"/>
      <c r="IO91" s="471"/>
      <c r="IP91" s="471"/>
      <c r="IQ91" s="471"/>
      <c r="IR91" s="471"/>
      <c r="IS91" s="471"/>
      <c r="IT91" s="471"/>
      <c r="IU91" s="471"/>
      <c r="IV91" s="471"/>
      <c r="IW91" s="471"/>
      <c r="IX91" s="471"/>
      <c r="IY91" s="471"/>
      <c r="IZ91" s="471"/>
      <c r="JA91" s="471"/>
      <c r="JB91" s="471"/>
      <c r="JC91" s="471"/>
      <c r="JD91" s="471"/>
      <c r="JE91" s="471"/>
      <c r="JF91" s="471"/>
      <c r="JG91" s="471"/>
      <c r="JH91" s="471"/>
      <c r="JI91" s="1587"/>
    </row>
    <row r="92" spans="1:269" s="1602" customFormat="1" ht="15" customHeight="1" x14ac:dyDescent="0.25">
      <c r="A92" s="1594"/>
      <c r="B92" s="1700" t="s">
        <v>1086</v>
      </c>
      <c r="C92" s="1701"/>
      <c r="D92" s="1701"/>
      <c r="E92" s="1702"/>
      <c r="F92" s="1592"/>
      <c r="G92" s="471"/>
      <c r="H92" s="471"/>
      <c r="I92" s="471"/>
      <c r="J92" s="471"/>
      <c r="K92" s="471"/>
      <c r="L92" s="471"/>
      <c r="M92" s="471"/>
      <c r="N92" s="471"/>
      <c r="O92" s="471"/>
      <c r="P92" s="471"/>
      <c r="Q92" s="471"/>
      <c r="R92" s="471"/>
      <c r="S92" s="471"/>
      <c r="T92" s="471"/>
      <c r="U92" s="471"/>
      <c r="V92" s="471"/>
      <c r="W92" s="471"/>
      <c r="X92" s="471"/>
      <c r="Y92" s="1587"/>
      <c r="Z92" s="471"/>
      <c r="AA92" s="471"/>
      <c r="AB92" s="471"/>
      <c r="AC92" s="471"/>
      <c r="AD92" s="471"/>
      <c r="AE92" s="471"/>
      <c r="AF92" s="471"/>
      <c r="AG92" s="471"/>
      <c r="AH92" s="471"/>
      <c r="AI92" s="471"/>
      <c r="AJ92" s="471"/>
      <c r="AK92" s="471"/>
      <c r="AL92" s="471"/>
      <c r="AM92" s="471"/>
      <c r="AN92" s="471"/>
      <c r="AO92" s="471"/>
      <c r="AP92" s="471"/>
      <c r="AQ92" s="471"/>
      <c r="AR92" s="471"/>
      <c r="AS92" s="471"/>
      <c r="AT92" s="471"/>
      <c r="AU92" s="471"/>
      <c r="AV92" s="471"/>
      <c r="AW92" s="471"/>
      <c r="AX92" s="471"/>
      <c r="AY92" s="471"/>
      <c r="AZ92" s="471"/>
      <c r="BA92" s="471"/>
      <c r="BB92" s="471"/>
      <c r="BC92" s="471"/>
      <c r="BD92" s="471"/>
      <c r="BE92" s="471"/>
      <c r="BF92" s="471"/>
      <c r="BG92" s="471"/>
      <c r="BH92" s="471"/>
      <c r="BI92" s="471"/>
      <c r="BJ92" s="471"/>
      <c r="BK92" s="471"/>
      <c r="BL92" s="471"/>
      <c r="BM92" s="471"/>
      <c r="BN92" s="471"/>
      <c r="BO92" s="471"/>
      <c r="BP92" s="471"/>
      <c r="BQ92" s="471"/>
      <c r="BR92" s="471"/>
      <c r="BS92" s="471"/>
      <c r="BT92" s="471"/>
      <c r="BU92" s="471"/>
      <c r="BV92" s="471"/>
      <c r="BW92" s="471"/>
      <c r="BX92" s="471"/>
      <c r="BY92" s="471"/>
      <c r="BZ92" s="471"/>
      <c r="CA92" s="471"/>
      <c r="CB92" s="471"/>
      <c r="CC92" s="471"/>
      <c r="CD92" s="471"/>
      <c r="CE92" s="471"/>
      <c r="CF92" s="471"/>
      <c r="CG92" s="471"/>
      <c r="CH92" s="471"/>
      <c r="CI92" s="471"/>
      <c r="CJ92" s="471"/>
      <c r="CK92" s="471"/>
      <c r="CL92" s="471"/>
      <c r="CM92" s="471"/>
      <c r="CN92" s="471"/>
      <c r="CO92" s="471"/>
      <c r="CP92" s="471"/>
      <c r="CQ92" s="471"/>
      <c r="CR92" s="471"/>
      <c r="CS92" s="471"/>
      <c r="CT92" s="471"/>
      <c r="CU92" s="471"/>
      <c r="CV92" s="471"/>
      <c r="CW92" s="471"/>
      <c r="CX92" s="471"/>
      <c r="CY92" s="471"/>
      <c r="CZ92" s="471"/>
      <c r="DA92" s="471"/>
      <c r="DB92" s="471"/>
      <c r="DC92" s="471"/>
      <c r="DD92" s="471"/>
      <c r="DE92" s="471"/>
      <c r="DF92" s="471"/>
      <c r="DG92" s="471"/>
      <c r="DH92" s="471"/>
      <c r="DI92" s="471"/>
      <c r="DJ92" s="471"/>
      <c r="DK92" s="471"/>
      <c r="DL92" s="471"/>
      <c r="DM92" s="471"/>
      <c r="DN92" s="471"/>
      <c r="DO92" s="471"/>
      <c r="DP92" s="471"/>
      <c r="DQ92" s="471"/>
      <c r="DR92" s="471"/>
      <c r="DS92" s="471"/>
      <c r="DT92" s="471"/>
      <c r="DU92" s="471"/>
      <c r="DV92" s="471"/>
      <c r="DW92" s="471"/>
      <c r="DX92" s="471"/>
      <c r="DY92" s="471"/>
      <c r="DZ92" s="471"/>
      <c r="EA92" s="471"/>
      <c r="EB92" s="471"/>
      <c r="EC92" s="471"/>
      <c r="ED92" s="471"/>
      <c r="EE92" s="471"/>
      <c r="EF92" s="471"/>
      <c r="EG92" s="471"/>
      <c r="EH92" s="471"/>
      <c r="EI92" s="471"/>
      <c r="EJ92" s="471"/>
      <c r="EK92" s="471"/>
      <c r="EL92" s="471"/>
      <c r="EM92" s="471"/>
      <c r="EN92" s="471"/>
      <c r="EO92" s="471"/>
      <c r="EP92" s="471"/>
      <c r="EQ92" s="471"/>
      <c r="ER92" s="471"/>
      <c r="ES92" s="471"/>
      <c r="ET92" s="471"/>
      <c r="EU92" s="471"/>
      <c r="EV92" s="471"/>
      <c r="EW92" s="471"/>
      <c r="EX92" s="471"/>
      <c r="EY92" s="471"/>
      <c r="EZ92" s="471"/>
      <c r="FA92" s="471"/>
      <c r="FB92" s="471"/>
      <c r="FC92" s="471"/>
      <c r="FD92" s="471"/>
      <c r="FE92" s="471"/>
      <c r="FF92" s="471"/>
      <c r="FG92" s="471"/>
      <c r="FH92" s="471"/>
      <c r="FI92" s="471"/>
      <c r="FJ92" s="471"/>
      <c r="FK92" s="471"/>
      <c r="FL92" s="471"/>
      <c r="FM92" s="471"/>
      <c r="FN92" s="471"/>
      <c r="FO92" s="471"/>
      <c r="FP92" s="471"/>
      <c r="FQ92" s="471"/>
      <c r="FR92" s="471"/>
      <c r="FS92" s="471"/>
      <c r="FT92" s="471"/>
      <c r="FU92" s="471"/>
      <c r="FV92" s="471"/>
      <c r="FW92" s="471"/>
      <c r="FX92" s="471"/>
      <c r="FY92" s="471"/>
      <c r="FZ92" s="471"/>
      <c r="GA92" s="471"/>
      <c r="GB92" s="471"/>
      <c r="GC92" s="471"/>
      <c r="GD92" s="471"/>
      <c r="GE92" s="471"/>
      <c r="GF92" s="471"/>
      <c r="GG92" s="471"/>
      <c r="GH92" s="471"/>
      <c r="GI92" s="471"/>
      <c r="GJ92" s="471"/>
      <c r="GK92" s="471"/>
      <c r="GL92" s="471"/>
      <c r="GM92" s="471"/>
      <c r="GN92" s="471"/>
      <c r="GO92" s="471"/>
      <c r="GP92" s="471"/>
      <c r="GQ92" s="471"/>
      <c r="GR92" s="471"/>
      <c r="GS92" s="471"/>
      <c r="GT92" s="471"/>
      <c r="GU92" s="471"/>
      <c r="GV92" s="471"/>
      <c r="GW92" s="471"/>
      <c r="GX92" s="471"/>
      <c r="GY92" s="471"/>
      <c r="GZ92" s="471"/>
      <c r="HA92" s="471"/>
      <c r="HB92" s="471"/>
      <c r="HC92" s="471"/>
      <c r="HD92" s="471"/>
      <c r="HE92" s="471"/>
      <c r="HF92" s="471"/>
      <c r="HG92" s="471"/>
      <c r="HH92" s="471"/>
      <c r="HI92" s="471"/>
      <c r="HJ92" s="471"/>
      <c r="HK92" s="471"/>
      <c r="HL92" s="471"/>
      <c r="HM92" s="471"/>
      <c r="HN92" s="471"/>
      <c r="HO92" s="471"/>
      <c r="HP92" s="471"/>
      <c r="HQ92" s="471"/>
      <c r="HR92" s="471"/>
      <c r="HS92" s="471"/>
      <c r="HT92" s="471"/>
      <c r="HU92" s="471"/>
      <c r="HV92" s="471"/>
      <c r="HW92" s="471"/>
      <c r="HX92" s="471"/>
      <c r="HY92" s="471"/>
      <c r="HZ92" s="471"/>
      <c r="IA92" s="471"/>
      <c r="IB92" s="471"/>
      <c r="IC92" s="471"/>
      <c r="ID92" s="471"/>
      <c r="IE92" s="471"/>
      <c r="IF92" s="471"/>
      <c r="IG92" s="471"/>
      <c r="IH92" s="471"/>
      <c r="II92" s="471"/>
      <c r="IJ92" s="471"/>
      <c r="IK92" s="471"/>
      <c r="IL92" s="471"/>
      <c r="IM92" s="471"/>
      <c r="IN92" s="471"/>
      <c r="IO92" s="471"/>
      <c r="IP92" s="471"/>
      <c r="IQ92" s="471"/>
      <c r="IR92" s="471"/>
      <c r="IS92" s="471"/>
      <c r="IT92" s="471"/>
      <c r="IU92" s="471"/>
      <c r="IV92" s="471"/>
      <c r="IW92" s="471"/>
      <c r="IX92" s="471"/>
      <c r="IY92" s="471"/>
      <c r="IZ92" s="471"/>
      <c r="JA92" s="471"/>
      <c r="JB92" s="471"/>
      <c r="JC92" s="471"/>
      <c r="JD92" s="471"/>
      <c r="JE92" s="471"/>
      <c r="JF92" s="471"/>
      <c r="JG92" s="471"/>
      <c r="JH92" s="471"/>
      <c r="JI92" s="1587"/>
    </row>
    <row r="93" spans="1:269" s="1602" customFormat="1" ht="15" customHeight="1" x14ac:dyDescent="0.25">
      <c r="A93" s="1594"/>
      <c r="B93" s="1699" t="s">
        <v>1088</v>
      </c>
      <c r="C93" s="1545"/>
      <c r="D93" s="1545"/>
      <c r="E93" s="1546"/>
      <c r="F93" s="1709"/>
      <c r="G93" s="471"/>
      <c r="H93" s="471"/>
      <c r="I93" s="471"/>
      <c r="J93" s="471"/>
      <c r="K93" s="471"/>
      <c r="L93" s="471"/>
      <c r="M93" s="471"/>
      <c r="N93" s="471"/>
      <c r="O93" s="471"/>
      <c r="P93" s="471"/>
      <c r="Q93" s="471"/>
      <c r="R93" s="471"/>
      <c r="S93" s="471"/>
      <c r="T93" s="471"/>
      <c r="U93" s="471"/>
      <c r="V93" s="471"/>
      <c r="W93" s="471"/>
      <c r="X93" s="471"/>
      <c r="Y93" s="1587"/>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1"/>
      <c r="BF93" s="471"/>
      <c r="BG93" s="471"/>
      <c r="BH93" s="471"/>
      <c r="BI93" s="471"/>
      <c r="BJ93" s="471"/>
      <c r="BK93" s="471"/>
      <c r="BL93" s="471"/>
      <c r="BM93" s="471"/>
      <c r="BN93" s="471"/>
      <c r="BO93" s="471"/>
      <c r="BP93" s="471"/>
      <c r="BQ93" s="471"/>
      <c r="BR93" s="471"/>
      <c r="BS93" s="471"/>
      <c r="BT93" s="471"/>
      <c r="BU93" s="471"/>
      <c r="BV93" s="471"/>
      <c r="BW93" s="471"/>
      <c r="BX93" s="471"/>
      <c r="BY93" s="471"/>
      <c r="BZ93" s="471"/>
      <c r="CA93" s="471"/>
      <c r="CB93" s="471"/>
      <c r="CC93" s="471"/>
      <c r="CD93" s="471"/>
      <c r="CE93" s="471"/>
      <c r="CF93" s="471"/>
      <c r="CG93" s="471"/>
      <c r="CH93" s="471"/>
      <c r="CI93" s="471"/>
      <c r="CJ93" s="471"/>
      <c r="CK93" s="471"/>
      <c r="CL93" s="471"/>
      <c r="CM93" s="471"/>
      <c r="CN93" s="471"/>
      <c r="CO93" s="471"/>
      <c r="CP93" s="471"/>
      <c r="CQ93" s="471"/>
      <c r="CR93" s="471"/>
      <c r="CS93" s="471"/>
      <c r="CT93" s="471"/>
      <c r="CU93" s="471"/>
      <c r="CV93" s="471"/>
      <c r="CW93" s="471"/>
      <c r="CX93" s="471"/>
      <c r="CY93" s="471"/>
      <c r="CZ93" s="471"/>
      <c r="DA93" s="471"/>
      <c r="DB93" s="471"/>
      <c r="DC93" s="471"/>
      <c r="DD93" s="471"/>
      <c r="DE93" s="471"/>
      <c r="DF93" s="471"/>
      <c r="DG93" s="471"/>
      <c r="DH93" s="471"/>
      <c r="DI93" s="471"/>
      <c r="DJ93" s="471"/>
      <c r="DK93" s="471"/>
      <c r="DL93" s="471"/>
      <c r="DM93" s="471"/>
      <c r="DN93" s="471"/>
      <c r="DO93" s="471"/>
      <c r="DP93" s="471"/>
      <c r="DQ93" s="471"/>
      <c r="DR93" s="471"/>
      <c r="DS93" s="471"/>
      <c r="DT93" s="471"/>
      <c r="DU93" s="471"/>
      <c r="DV93" s="471"/>
      <c r="DW93" s="471"/>
      <c r="DX93" s="471"/>
      <c r="DY93" s="471"/>
      <c r="DZ93" s="471"/>
      <c r="EA93" s="471"/>
      <c r="EB93" s="471"/>
      <c r="EC93" s="471"/>
      <c r="ED93" s="471"/>
      <c r="EE93" s="471"/>
      <c r="EF93" s="471"/>
      <c r="EG93" s="471"/>
      <c r="EH93" s="471"/>
      <c r="EI93" s="471"/>
      <c r="EJ93" s="471"/>
      <c r="EK93" s="471"/>
      <c r="EL93" s="471"/>
      <c r="EM93" s="471"/>
      <c r="EN93" s="471"/>
      <c r="EO93" s="471"/>
      <c r="EP93" s="471"/>
      <c r="EQ93" s="471"/>
      <c r="ER93" s="471"/>
      <c r="ES93" s="471"/>
      <c r="ET93" s="471"/>
      <c r="EU93" s="471"/>
      <c r="EV93" s="471"/>
      <c r="EW93" s="471"/>
      <c r="EX93" s="471"/>
      <c r="EY93" s="471"/>
      <c r="EZ93" s="471"/>
      <c r="FA93" s="471"/>
      <c r="FB93" s="471"/>
      <c r="FC93" s="471"/>
      <c r="FD93" s="471"/>
      <c r="FE93" s="471"/>
      <c r="FF93" s="471"/>
      <c r="FG93" s="471"/>
      <c r="FH93" s="471"/>
      <c r="FI93" s="471"/>
      <c r="FJ93" s="471"/>
      <c r="FK93" s="471"/>
      <c r="FL93" s="471"/>
      <c r="FM93" s="471"/>
      <c r="FN93" s="471"/>
      <c r="FO93" s="471"/>
      <c r="FP93" s="471"/>
      <c r="FQ93" s="471"/>
      <c r="FR93" s="471"/>
      <c r="FS93" s="471"/>
      <c r="FT93" s="471"/>
      <c r="FU93" s="471"/>
      <c r="FV93" s="471"/>
      <c r="FW93" s="471"/>
      <c r="FX93" s="471"/>
      <c r="FY93" s="471"/>
      <c r="FZ93" s="471"/>
      <c r="GA93" s="471"/>
      <c r="GB93" s="471"/>
      <c r="GC93" s="471"/>
      <c r="GD93" s="471"/>
      <c r="GE93" s="471"/>
      <c r="GF93" s="471"/>
      <c r="GG93" s="471"/>
      <c r="GH93" s="471"/>
      <c r="GI93" s="471"/>
      <c r="GJ93" s="471"/>
      <c r="GK93" s="471"/>
      <c r="GL93" s="471"/>
      <c r="GM93" s="471"/>
      <c r="GN93" s="471"/>
      <c r="GO93" s="471"/>
      <c r="GP93" s="471"/>
      <c r="GQ93" s="471"/>
      <c r="GR93" s="471"/>
      <c r="GS93" s="471"/>
      <c r="GT93" s="471"/>
      <c r="GU93" s="471"/>
      <c r="GV93" s="471"/>
      <c r="GW93" s="471"/>
      <c r="GX93" s="471"/>
      <c r="GY93" s="471"/>
      <c r="GZ93" s="471"/>
      <c r="HA93" s="471"/>
      <c r="HB93" s="471"/>
      <c r="HC93" s="471"/>
      <c r="HD93" s="471"/>
      <c r="HE93" s="471"/>
      <c r="HF93" s="471"/>
      <c r="HG93" s="471"/>
      <c r="HH93" s="471"/>
      <c r="HI93" s="471"/>
      <c r="HJ93" s="471"/>
      <c r="HK93" s="471"/>
      <c r="HL93" s="471"/>
      <c r="HM93" s="471"/>
      <c r="HN93" s="471"/>
      <c r="HO93" s="471"/>
      <c r="HP93" s="471"/>
      <c r="HQ93" s="471"/>
      <c r="HR93" s="471"/>
      <c r="HS93" s="471"/>
      <c r="HT93" s="471"/>
      <c r="HU93" s="471"/>
      <c r="HV93" s="471"/>
      <c r="HW93" s="471"/>
      <c r="HX93" s="471"/>
      <c r="HY93" s="471"/>
      <c r="HZ93" s="471"/>
      <c r="IA93" s="471"/>
      <c r="IB93" s="471"/>
      <c r="IC93" s="471"/>
      <c r="ID93" s="471"/>
      <c r="IE93" s="471"/>
      <c r="IF93" s="471"/>
      <c r="IG93" s="471"/>
      <c r="IH93" s="471"/>
      <c r="II93" s="471"/>
      <c r="IJ93" s="471"/>
      <c r="IK93" s="471"/>
      <c r="IL93" s="471"/>
      <c r="IM93" s="471"/>
      <c r="IN93" s="471"/>
      <c r="IO93" s="471"/>
      <c r="IP93" s="471"/>
      <c r="IQ93" s="471"/>
      <c r="IR93" s="471"/>
      <c r="IS93" s="471"/>
      <c r="IT93" s="471"/>
      <c r="IU93" s="471"/>
      <c r="IV93" s="471"/>
      <c r="IW93" s="471"/>
      <c r="IX93" s="471"/>
      <c r="IY93" s="471"/>
      <c r="IZ93" s="471"/>
      <c r="JA93" s="471"/>
      <c r="JB93" s="471"/>
      <c r="JC93" s="471"/>
      <c r="JD93" s="471"/>
      <c r="JE93" s="471"/>
      <c r="JF93" s="471"/>
      <c r="JG93" s="471"/>
      <c r="JH93" s="471"/>
      <c r="JI93" s="1587"/>
    </row>
    <row r="94" spans="1:269" s="1602" customFormat="1" ht="15" customHeight="1" x14ac:dyDescent="0.25">
      <c r="A94" s="1594"/>
      <c r="B94" s="1700" t="s">
        <v>1084</v>
      </c>
      <c r="C94" s="1701"/>
      <c r="D94" s="1701"/>
      <c r="E94" s="1702"/>
      <c r="F94" s="1592"/>
      <c r="G94" s="471"/>
      <c r="H94" s="471"/>
      <c r="I94" s="471"/>
      <c r="J94" s="471"/>
      <c r="K94" s="471"/>
      <c r="L94" s="471"/>
      <c r="M94" s="471"/>
      <c r="N94" s="471"/>
      <c r="O94" s="471"/>
      <c r="P94" s="471"/>
      <c r="Q94" s="471"/>
      <c r="R94" s="471"/>
      <c r="S94" s="471"/>
      <c r="T94" s="471"/>
      <c r="U94" s="471"/>
      <c r="V94" s="471"/>
      <c r="W94" s="471"/>
      <c r="X94" s="471"/>
      <c r="Y94" s="1587"/>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1"/>
      <c r="BD94" s="471"/>
      <c r="BE94" s="471"/>
      <c r="BF94" s="471"/>
      <c r="BG94" s="471"/>
      <c r="BH94" s="471"/>
      <c r="BI94" s="471"/>
      <c r="BJ94" s="471"/>
      <c r="BK94" s="471"/>
      <c r="BL94" s="471"/>
      <c r="BM94" s="471"/>
      <c r="BN94" s="471"/>
      <c r="BO94" s="471"/>
      <c r="BP94" s="471"/>
      <c r="BQ94" s="471"/>
      <c r="BR94" s="471"/>
      <c r="BS94" s="471"/>
      <c r="BT94" s="471"/>
      <c r="BU94" s="471"/>
      <c r="BV94" s="471"/>
      <c r="BW94" s="471"/>
      <c r="BX94" s="471"/>
      <c r="BY94" s="471"/>
      <c r="BZ94" s="471"/>
      <c r="CA94" s="471"/>
      <c r="CB94" s="471"/>
      <c r="CC94" s="471"/>
      <c r="CD94" s="471"/>
      <c r="CE94" s="471"/>
      <c r="CF94" s="471"/>
      <c r="CG94" s="471"/>
      <c r="CH94" s="471"/>
      <c r="CI94" s="471"/>
      <c r="CJ94" s="471"/>
      <c r="CK94" s="471"/>
      <c r="CL94" s="471"/>
      <c r="CM94" s="471"/>
      <c r="CN94" s="471"/>
      <c r="CO94" s="471"/>
      <c r="CP94" s="471"/>
      <c r="CQ94" s="471"/>
      <c r="CR94" s="471"/>
      <c r="CS94" s="471"/>
      <c r="CT94" s="471"/>
      <c r="CU94" s="471"/>
      <c r="CV94" s="471"/>
      <c r="CW94" s="471"/>
      <c r="CX94" s="471"/>
      <c r="CY94" s="471"/>
      <c r="CZ94" s="471"/>
      <c r="DA94" s="471"/>
      <c r="DB94" s="471"/>
      <c r="DC94" s="471"/>
      <c r="DD94" s="471"/>
      <c r="DE94" s="471"/>
      <c r="DF94" s="471"/>
      <c r="DG94" s="471"/>
      <c r="DH94" s="471"/>
      <c r="DI94" s="471"/>
      <c r="DJ94" s="471"/>
      <c r="DK94" s="471"/>
      <c r="DL94" s="471"/>
      <c r="DM94" s="471"/>
      <c r="DN94" s="471"/>
      <c r="DO94" s="471"/>
      <c r="DP94" s="471"/>
      <c r="DQ94" s="471"/>
      <c r="DR94" s="471"/>
      <c r="DS94" s="471"/>
      <c r="DT94" s="471"/>
      <c r="DU94" s="471"/>
      <c r="DV94" s="471"/>
      <c r="DW94" s="471"/>
      <c r="DX94" s="471"/>
      <c r="DY94" s="471"/>
      <c r="DZ94" s="471"/>
      <c r="EA94" s="471"/>
      <c r="EB94" s="471"/>
      <c r="EC94" s="471"/>
      <c r="ED94" s="471"/>
      <c r="EE94" s="471"/>
      <c r="EF94" s="471"/>
      <c r="EG94" s="471"/>
      <c r="EH94" s="471"/>
      <c r="EI94" s="471"/>
      <c r="EJ94" s="471"/>
      <c r="EK94" s="471"/>
      <c r="EL94" s="471"/>
      <c r="EM94" s="471"/>
      <c r="EN94" s="471"/>
      <c r="EO94" s="471"/>
      <c r="EP94" s="471"/>
      <c r="EQ94" s="471"/>
      <c r="ER94" s="471"/>
      <c r="ES94" s="471"/>
      <c r="ET94" s="471"/>
      <c r="EU94" s="471"/>
      <c r="EV94" s="471"/>
      <c r="EW94" s="471"/>
      <c r="EX94" s="471"/>
      <c r="EY94" s="471"/>
      <c r="EZ94" s="471"/>
      <c r="FA94" s="471"/>
      <c r="FB94" s="471"/>
      <c r="FC94" s="471"/>
      <c r="FD94" s="471"/>
      <c r="FE94" s="471"/>
      <c r="FF94" s="471"/>
      <c r="FG94" s="471"/>
      <c r="FH94" s="471"/>
      <c r="FI94" s="471"/>
      <c r="FJ94" s="471"/>
      <c r="FK94" s="471"/>
      <c r="FL94" s="471"/>
      <c r="FM94" s="471"/>
      <c r="FN94" s="471"/>
      <c r="FO94" s="471"/>
      <c r="FP94" s="471"/>
      <c r="FQ94" s="471"/>
      <c r="FR94" s="471"/>
      <c r="FS94" s="471"/>
      <c r="FT94" s="471"/>
      <c r="FU94" s="471"/>
      <c r="FV94" s="471"/>
      <c r="FW94" s="471"/>
      <c r="FX94" s="471"/>
      <c r="FY94" s="471"/>
      <c r="FZ94" s="471"/>
      <c r="GA94" s="471"/>
      <c r="GB94" s="471"/>
      <c r="GC94" s="471"/>
      <c r="GD94" s="471"/>
      <c r="GE94" s="471"/>
      <c r="GF94" s="471"/>
      <c r="GG94" s="471"/>
      <c r="GH94" s="471"/>
      <c r="GI94" s="471"/>
      <c r="GJ94" s="471"/>
      <c r="GK94" s="471"/>
      <c r="GL94" s="471"/>
      <c r="GM94" s="471"/>
      <c r="GN94" s="471"/>
      <c r="GO94" s="471"/>
      <c r="GP94" s="471"/>
      <c r="GQ94" s="471"/>
      <c r="GR94" s="471"/>
      <c r="GS94" s="471"/>
      <c r="GT94" s="471"/>
      <c r="GU94" s="471"/>
      <c r="GV94" s="471"/>
      <c r="GW94" s="471"/>
      <c r="GX94" s="471"/>
      <c r="GY94" s="471"/>
      <c r="GZ94" s="471"/>
      <c r="HA94" s="471"/>
      <c r="HB94" s="471"/>
      <c r="HC94" s="471"/>
      <c r="HD94" s="471"/>
      <c r="HE94" s="471"/>
      <c r="HF94" s="471"/>
      <c r="HG94" s="471"/>
      <c r="HH94" s="471"/>
      <c r="HI94" s="471"/>
      <c r="HJ94" s="471"/>
      <c r="HK94" s="471"/>
      <c r="HL94" s="471"/>
      <c r="HM94" s="471"/>
      <c r="HN94" s="471"/>
      <c r="HO94" s="471"/>
      <c r="HP94" s="471"/>
      <c r="HQ94" s="471"/>
      <c r="HR94" s="471"/>
      <c r="HS94" s="471"/>
      <c r="HT94" s="471"/>
      <c r="HU94" s="471"/>
      <c r="HV94" s="471"/>
      <c r="HW94" s="471"/>
      <c r="HX94" s="471"/>
      <c r="HY94" s="471"/>
      <c r="HZ94" s="471"/>
      <c r="IA94" s="471"/>
      <c r="IB94" s="471"/>
      <c r="IC94" s="471"/>
      <c r="ID94" s="471"/>
      <c r="IE94" s="471"/>
      <c r="IF94" s="471"/>
      <c r="IG94" s="471"/>
      <c r="IH94" s="471"/>
      <c r="II94" s="471"/>
      <c r="IJ94" s="471"/>
      <c r="IK94" s="471"/>
      <c r="IL94" s="471"/>
      <c r="IM94" s="471"/>
      <c r="IN94" s="471"/>
      <c r="IO94" s="471"/>
      <c r="IP94" s="471"/>
      <c r="IQ94" s="471"/>
      <c r="IR94" s="471"/>
      <c r="IS94" s="471"/>
      <c r="IT94" s="471"/>
      <c r="IU94" s="471"/>
      <c r="IV94" s="471"/>
      <c r="IW94" s="471"/>
      <c r="IX94" s="471"/>
      <c r="IY94" s="471"/>
      <c r="IZ94" s="471"/>
      <c r="JA94" s="471"/>
      <c r="JB94" s="471"/>
      <c r="JC94" s="471"/>
      <c r="JD94" s="471"/>
      <c r="JE94" s="471"/>
      <c r="JF94" s="471"/>
      <c r="JG94" s="471"/>
      <c r="JH94" s="471"/>
      <c r="JI94" s="1587"/>
    </row>
    <row r="95" spans="1:269" s="1602" customFormat="1" ht="15" customHeight="1" x14ac:dyDescent="0.25">
      <c r="A95" s="1594"/>
      <c r="B95" s="1700" t="s">
        <v>1085</v>
      </c>
      <c r="C95" s="1701"/>
      <c r="D95" s="1701"/>
      <c r="E95" s="1702"/>
      <c r="F95" s="1592"/>
      <c r="G95" s="471"/>
      <c r="H95" s="471"/>
      <c r="I95" s="471"/>
      <c r="J95" s="471"/>
      <c r="K95" s="471"/>
      <c r="L95" s="471"/>
      <c r="M95" s="471"/>
      <c r="N95" s="471"/>
      <c r="O95" s="471"/>
      <c r="P95" s="471"/>
      <c r="Q95" s="471"/>
      <c r="R95" s="471"/>
      <c r="S95" s="471"/>
      <c r="T95" s="471"/>
      <c r="U95" s="471"/>
      <c r="V95" s="471"/>
      <c r="W95" s="471"/>
      <c r="X95" s="471"/>
      <c r="Y95" s="1587"/>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c r="AV95" s="471"/>
      <c r="AW95" s="471"/>
      <c r="AX95" s="471"/>
      <c r="AY95" s="471"/>
      <c r="AZ95" s="471"/>
      <c r="BA95" s="471"/>
      <c r="BB95" s="471"/>
      <c r="BC95" s="471"/>
      <c r="BD95" s="471"/>
      <c r="BE95" s="471"/>
      <c r="BF95" s="471"/>
      <c r="BG95" s="471"/>
      <c r="BH95" s="471"/>
      <c r="BI95" s="471"/>
      <c r="BJ95" s="471"/>
      <c r="BK95" s="471"/>
      <c r="BL95" s="471"/>
      <c r="BM95" s="471"/>
      <c r="BN95" s="471"/>
      <c r="BO95" s="471"/>
      <c r="BP95" s="471"/>
      <c r="BQ95" s="471"/>
      <c r="BR95" s="471"/>
      <c r="BS95" s="471"/>
      <c r="BT95" s="471"/>
      <c r="BU95" s="471"/>
      <c r="BV95" s="471"/>
      <c r="BW95" s="471"/>
      <c r="BX95" s="471"/>
      <c r="BY95" s="471"/>
      <c r="BZ95" s="471"/>
      <c r="CA95" s="471"/>
      <c r="CB95" s="471"/>
      <c r="CC95" s="471"/>
      <c r="CD95" s="471"/>
      <c r="CE95" s="471"/>
      <c r="CF95" s="471"/>
      <c r="CG95" s="471"/>
      <c r="CH95" s="471"/>
      <c r="CI95" s="471"/>
      <c r="CJ95" s="471"/>
      <c r="CK95" s="471"/>
      <c r="CL95" s="471"/>
      <c r="CM95" s="471"/>
      <c r="CN95" s="471"/>
      <c r="CO95" s="471"/>
      <c r="CP95" s="471"/>
      <c r="CQ95" s="471"/>
      <c r="CR95" s="471"/>
      <c r="CS95" s="471"/>
      <c r="CT95" s="471"/>
      <c r="CU95" s="471"/>
      <c r="CV95" s="471"/>
      <c r="CW95" s="471"/>
      <c r="CX95" s="471"/>
      <c r="CY95" s="471"/>
      <c r="CZ95" s="471"/>
      <c r="DA95" s="471"/>
      <c r="DB95" s="471"/>
      <c r="DC95" s="471"/>
      <c r="DD95" s="471"/>
      <c r="DE95" s="471"/>
      <c r="DF95" s="471"/>
      <c r="DG95" s="471"/>
      <c r="DH95" s="471"/>
      <c r="DI95" s="471"/>
      <c r="DJ95" s="471"/>
      <c r="DK95" s="471"/>
      <c r="DL95" s="471"/>
      <c r="DM95" s="471"/>
      <c r="DN95" s="471"/>
      <c r="DO95" s="471"/>
      <c r="DP95" s="471"/>
      <c r="DQ95" s="471"/>
      <c r="DR95" s="471"/>
      <c r="DS95" s="471"/>
      <c r="DT95" s="471"/>
      <c r="DU95" s="471"/>
      <c r="DV95" s="471"/>
      <c r="DW95" s="471"/>
      <c r="DX95" s="471"/>
      <c r="DY95" s="471"/>
      <c r="DZ95" s="471"/>
      <c r="EA95" s="471"/>
      <c r="EB95" s="471"/>
      <c r="EC95" s="471"/>
      <c r="ED95" s="471"/>
      <c r="EE95" s="471"/>
      <c r="EF95" s="471"/>
      <c r="EG95" s="471"/>
      <c r="EH95" s="471"/>
      <c r="EI95" s="471"/>
      <c r="EJ95" s="471"/>
      <c r="EK95" s="471"/>
      <c r="EL95" s="471"/>
      <c r="EM95" s="471"/>
      <c r="EN95" s="471"/>
      <c r="EO95" s="471"/>
      <c r="EP95" s="471"/>
      <c r="EQ95" s="471"/>
      <c r="ER95" s="471"/>
      <c r="ES95" s="471"/>
      <c r="ET95" s="471"/>
      <c r="EU95" s="471"/>
      <c r="EV95" s="471"/>
      <c r="EW95" s="471"/>
      <c r="EX95" s="471"/>
      <c r="EY95" s="471"/>
      <c r="EZ95" s="471"/>
      <c r="FA95" s="471"/>
      <c r="FB95" s="471"/>
      <c r="FC95" s="471"/>
      <c r="FD95" s="471"/>
      <c r="FE95" s="471"/>
      <c r="FF95" s="471"/>
      <c r="FG95" s="471"/>
      <c r="FH95" s="471"/>
      <c r="FI95" s="471"/>
      <c r="FJ95" s="471"/>
      <c r="FK95" s="471"/>
      <c r="FL95" s="471"/>
      <c r="FM95" s="471"/>
      <c r="FN95" s="471"/>
      <c r="FO95" s="471"/>
      <c r="FP95" s="471"/>
      <c r="FQ95" s="471"/>
      <c r="FR95" s="471"/>
      <c r="FS95" s="471"/>
      <c r="FT95" s="471"/>
      <c r="FU95" s="471"/>
      <c r="FV95" s="471"/>
      <c r="FW95" s="471"/>
      <c r="FX95" s="471"/>
      <c r="FY95" s="471"/>
      <c r="FZ95" s="471"/>
      <c r="GA95" s="471"/>
      <c r="GB95" s="471"/>
      <c r="GC95" s="471"/>
      <c r="GD95" s="471"/>
      <c r="GE95" s="471"/>
      <c r="GF95" s="471"/>
      <c r="GG95" s="471"/>
      <c r="GH95" s="471"/>
      <c r="GI95" s="471"/>
      <c r="GJ95" s="471"/>
      <c r="GK95" s="471"/>
      <c r="GL95" s="471"/>
      <c r="GM95" s="471"/>
      <c r="GN95" s="471"/>
      <c r="GO95" s="471"/>
      <c r="GP95" s="471"/>
      <c r="GQ95" s="471"/>
      <c r="GR95" s="471"/>
      <c r="GS95" s="471"/>
      <c r="GT95" s="471"/>
      <c r="GU95" s="471"/>
      <c r="GV95" s="471"/>
      <c r="GW95" s="471"/>
      <c r="GX95" s="471"/>
      <c r="GY95" s="471"/>
      <c r="GZ95" s="471"/>
      <c r="HA95" s="471"/>
      <c r="HB95" s="471"/>
      <c r="HC95" s="471"/>
      <c r="HD95" s="471"/>
      <c r="HE95" s="471"/>
      <c r="HF95" s="471"/>
      <c r="HG95" s="471"/>
      <c r="HH95" s="471"/>
      <c r="HI95" s="471"/>
      <c r="HJ95" s="471"/>
      <c r="HK95" s="471"/>
      <c r="HL95" s="471"/>
      <c r="HM95" s="471"/>
      <c r="HN95" s="471"/>
      <c r="HO95" s="471"/>
      <c r="HP95" s="471"/>
      <c r="HQ95" s="471"/>
      <c r="HR95" s="471"/>
      <c r="HS95" s="471"/>
      <c r="HT95" s="471"/>
      <c r="HU95" s="471"/>
      <c r="HV95" s="471"/>
      <c r="HW95" s="471"/>
      <c r="HX95" s="471"/>
      <c r="HY95" s="471"/>
      <c r="HZ95" s="471"/>
      <c r="IA95" s="471"/>
      <c r="IB95" s="471"/>
      <c r="IC95" s="471"/>
      <c r="ID95" s="471"/>
      <c r="IE95" s="471"/>
      <c r="IF95" s="471"/>
      <c r="IG95" s="471"/>
      <c r="IH95" s="471"/>
      <c r="II95" s="471"/>
      <c r="IJ95" s="471"/>
      <c r="IK95" s="471"/>
      <c r="IL95" s="471"/>
      <c r="IM95" s="471"/>
      <c r="IN95" s="471"/>
      <c r="IO95" s="471"/>
      <c r="IP95" s="471"/>
      <c r="IQ95" s="471"/>
      <c r="IR95" s="471"/>
      <c r="IS95" s="471"/>
      <c r="IT95" s="471"/>
      <c r="IU95" s="471"/>
      <c r="IV95" s="471"/>
      <c r="IW95" s="471"/>
      <c r="IX95" s="471"/>
      <c r="IY95" s="471"/>
      <c r="IZ95" s="471"/>
      <c r="JA95" s="471"/>
      <c r="JB95" s="471"/>
      <c r="JC95" s="471"/>
      <c r="JD95" s="471"/>
      <c r="JE95" s="471"/>
      <c r="JF95" s="471"/>
      <c r="JG95" s="471"/>
      <c r="JH95" s="471"/>
      <c r="JI95" s="1587"/>
    </row>
    <row r="96" spans="1:269" ht="15" customHeight="1" x14ac:dyDescent="0.25">
      <c r="A96" s="1542"/>
      <c r="B96" s="1703" t="s">
        <v>1086</v>
      </c>
      <c r="C96" s="1704"/>
      <c r="D96" s="1704"/>
      <c r="E96" s="1705"/>
      <c r="F96" s="1593"/>
      <c r="G96" s="471"/>
      <c r="H96" s="471"/>
      <c r="I96" s="471"/>
      <c r="J96" s="471"/>
      <c r="K96" s="471"/>
      <c r="L96" s="471"/>
      <c r="M96" s="471"/>
      <c r="N96" s="471"/>
      <c r="O96" s="471"/>
      <c r="P96" s="471"/>
      <c r="Q96" s="471"/>
      <c r="R96" s="471"/>
      <c r="S96" s="471"/>
      <c r="T96" s="471"/>
      <c r="U96" s="471"/>
      <c r="V96" s="471"/>
      <c r="W96" s="471"/>
      <c r="X96" s="471"/>
      <c r="Y96" s="1587"/>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1"/>
      <c r="AW96" s="471"/>
      <c r="AX96" s="471"/>
      <c r="AY96" s="471"/>
      <c r="AZ96" s="471"/>
      <c r="BA96" s="471"/>
      <c r="BB96" s="471"/>
      <c r="BC96" s="471"/>
      <c r="BD96" s="471"/>
      <c r="BE96" s="471"/>
      <c r="BF96" s="471"/>
      <c r="BG96" s="471"/>
      <c r="BH96" s="471"/>
      <c r="BI96" s="471"/>
      <c r="BJ96" s="471"/>
      <c r="BK96" s="471"/>
      <c r="BL96" s="471"/>
      <c r="BM96" s="471"/>
      <c r="BN96" s="471"/>
      <c r="BO96" s="471"/>
      <c r="BP96" s="471"/>
      <c r="BQ96" s="471"/>
      <c r="BR96" s="471"/>
      <c r="BS96" s="471"/>
      <c r="BT96" s="471"/>
      <c r="BU96" s="471"/>
      <c r="BV96" s="471"/>
      <c r="BW96" s="471"/>
      <c r="BX96" s="471"/>
      <c r="BY96" s="471"/>
      <c r="BZ96" s="471"/>
      <c r="CA96" s="471"/>
      <c r="CB96" s="471"/>
      <c r="CC96" s="471"/>
      <c r="CD96" s="471"/>
      <c r="CE96" s="471"/>
      <c r="CF96" s="471"/>
      <c r="CG96" s="471"/>
      <c r="CH96" s="471"/>
      <c r="CI96" s="471"/>
      <c r="CJ96" s="471"/>
      <c r="CK96" s="471"/>
      <c r="CL96" s="471"/>
      <c r="CM96" s="471"/>
      <c r="CN96" s="471"/>
      <c r="CO96" s="471"/>
      <c r="CP96" s="471"/>
      <c r="CQ96" s="471"/>
      <c r="CR96" s="471"/>
      <c r="CS96" s="471"/>
      <c r="CT96" s="471"/>
      <c r="CU96" s="471"/>
      <c r="CV96" s="471"/>
      <c r="CW96" s="471"/>
      <c r="CX96" s="471"/>
      <c r="CY96" s="471"/>
      <c r="CZ96" s="471"/>
      <c r="DA96" s="471"/>
      <c r="DB96" s="471"/>
      <c r="DC96" s="1589"/>
      <c r="DD96" s="1589"/>
      <c r="DE96" s="1589"/>
      <c r="DF96" s="1589"/>
      <c r="DG96" s="1589"/>
      <c r="DH96" s="1589"/>
      <c r="DI96" s="471"/>
      <c r="DJ96" s="471"/>
      <c r="DK96" s="1589"/>
      <c r="DL96" s="1589"/>
      <c r="DM96" s="1589"/>
      <c r="DN96" s="1589"/>
      <c r="DO96" s="1589"/>
      <c r="DP96" s="1589"/>
      <c r="DQ96" s="1589"/>
      <c r="DR96" s="1589"/>
      <c r="DS96" s="471"/>
      <c r="DT96" s="471"/>
      <c r="DU96" s="1589"/>
      <c r="DV96" s="1589"/>
      <c r="DW96" s="1589"/>
      <c r="DX96" s="1589"/>
      <c r="DY96" s="1589"/>
      <c r="DZ96" s="1589"/>
      <c r="EA96" s="471"/>
      <c r="EB96" s="471"/>
      <c r="EC96" s="1589"/>
      <c r="ED96" s="1589"/>
      <c r="EE96" s="1589"/>
      <c r="EF96" s="1589"/>
      <c r="EG96" s="471"/>
      <c r="EH96" s="471"/>
      <c r="EI96" s="1589"/>
      <c r="EJ96" s="471"/>
      <c r="EK96" s="471"/>
      <c r="EL96" s="471"/>
      <c r="EM96" s="471"/>
      <c r="EN96" s="1589"/>
      <c r="EO96" s="1589"/>
      <c r="EP96" s="1589"/>
      <c r="EQ96" s="1589"/>
      <c r="ER96" s="1589"/>
      <c r="ES96" s="1589"/>
      <c r="ET96" s="1589"/>
      <c r="EU96" s="1589"/>
      <c r="EV96" s="1589"/>
      <c r="EW96" s="1589"/>
      <c r="EX96" s="1589"/>
      <c r="EY96" s="1589"/>
      <c r="EZ96" s="1589"/>
      <c r="FA96" s="1589"/>
      <c r="FB96" s="1589"/>
      <c r="FC96" s="1589"/>
      <c r="FD96" s="1589"/>
      <c r="FE96" s="1589"/>
      <c r="FF96" s="1589"/>
      <c r="FG96" s="1589"/>
      <c r="FH96" s="1589"/>
      <c r="FI96" s="1589"/>
      <c r="FJ96" s="1589"/>
      <c r="FK96" s="1589"/>
      <c r="FL96" s="1589"/>
      <c r="FM96" s="1589"/>
      <c r="FN96" s="1589"/>
      <c r="FO96" s="1589"/>
      <c r="FP96" s="1589"/>
      <c r="FQ96" s="1589"/>
      <c r="FR96" s="1589"/>
      <c r="FS96" s="1589"/>
      <c r="FT96" s="1589"/>
      <c r="FU96" s="1589"/>
      <c r="FV96" s="1589"/>
      <c r="FW96" s="1589"/>
      <c r="FX96" s="1589"/>
      <c r="FY96" s="1589"/>
      <c r="FZ96" s="1589"/>
      <c r="GA96" s="1589"/>
      <c r="GB96" s="1589"/>
      <c r="GC96" s="1589"/>
      <c r="GD96" s="1589"/>
      <c r="GE96" s="1589"/>
      <c r="GF96" s="1589"/>
      <c r="GG96" s="1589"/>
      <c r="GH96" s="1589"/>
      <c r="GI96" s="1589"/>
      <c r="GJ96" s="1589"/>
      <c r="GK96" s="1589"/>
      <c r="GL96" s="1589"/>
      <c r="GM96" s="1589"/>
      <c r="GN96" s="1589"/>
      <c r="GO96" s="1589"/>
      <c r="GP96" s="1589"/>
      <c r="GQ96" s="1589"/>
      <c r="GR96" s="1589"/>
      <c r="GS96" s="1589"/>
      <c r="GT96" s="1589"/>
      <c r="GU96" s="1589"/>
      <c r="GV96" s="1589"/>
      <c r="GW96" s="1589"/>
      <c r="GX96" s="1589"/>
      <c r="GY96" s="1589"/>
      <c r="GZ96" s="1589"/>
      <c r="HA96" s="1589"/>
      <c r="HB96" s="1589"/>
      <c r="HC96" s="1589"/>
      <c r="HD96" s="1589"/>
      <c r="HE96" s="1589"/>
      <c r="HF96" s="1589"/>
      <c r="HG96" s="1589"/>
      <c r="HH96" s="1589"/>
      <c r="HI96" s="1589"/>
      <c r="HJ96" s="1589"/>
      <c r="HK96" s="1589"/>
      <c r="HL96" s="1589"/>
      <c r="HM96" s="1589"/>
      <c r="HN96" s="1589"/>
      <c r="HO96" s="1589"/>
      <c r="HP96" s="1589"/>
      <c r="HQ96" s="1589"/>
      <c r="HR96" s="1589"/>
      <c r="HS96" s="1589"/>
      <c r="HT96" s="1589"/>
      <c r="HU96" s="1589"/>
      <c r="HV96" s="1589"/>
      <c r="HW96" s="1589"/>
      <c r="HX96" s="1589"/>
      <c r="HY96" s="1589"/>
      <c r="HZ96" s="1589"/>
      <c r="IA96" s="1589"/>
      <c r="IB96" s="1589"/>
      <c r="IC96" s="1589"/>
      <c r="ID96" s="1589"/>
      <c r="IE96" s="1589"/>
      <c r="IF96" s="1589"/>
      <c r="IG96" s="1589"/>
      <c r="IH96" s="1589"/>
      <c r="II96" s="1589"/>
      <c r="IJ96" s="1589"/>
      <c r="IK96" s="1589"/>
      <c r="IL96" s="1589"/>
      <c r="IM96" s="1589"/>
      <c r="IN96" s="1589"/>
      <c r="IO96" s="1589"/>
      <c r="IP96" s="1589"/>
      <c r="IQ96" s="1589"/>
      <c r="IR96" s="1589"/>
      <c r="IS96" s="1589"/>
      <c r="IT96" s="1589"/>
      <c r="IU96" s="1589"/>
      <c r="IV96" s="1589"/>
      <c r="IW96" s="1589"/>
      <c r="IX96" s="1589"/>
      <c r="IY96" s="1589"/>
      <c r="IZ96" s="1589"/>
      <c r="JA96" s="1589"/>
      <c r="JB96" s="1589"/>
      <c r="JC96" s="1589"/>
      <c r="JD96" s="1589"/>
      <c r="JE96" s="1589"/>
      <c r="JF96" s="1589"/>
      <c r="JG96" s="1589"/>
      <c r="JH96" s="1589"/>
      <c r="JI96" s="1599"/>
    </row>
    <row r="97" spans="1:153" s="471" customFormat="1" ht="15" customHeight="1" x14ac:dyDescent="0.25">
      <c r="A97" s="1594"/>
      <c r="Y97" s="1587"/>
      <c r="AM97" s="1600"/>
      <c r="AN97" s="1600"/>
      <c r="AO97" s="1600"/>
      <c r="AP97" s="1600"/>
      <c r="AQ97" s="1600"/>
      <c r="AR97" s="1600"/>
      <c r="AS97" s="1600"/>
      <c r="AT97" s="1600"/>
      <c r="AU97" s="1600"/>
      <c r="AV97" s="1600"/>
      <c r="AW97" s="1600"/>
      <c r="AX97" s="1600"/>
      <c r="AY97" s="1600"/>
      <c r="AZ97" s="1600"/>
      <c r="BA97" s="1600"/>
      <c r="BB97" s="1600"/>
      <c r="BC97" s="1600"/>
      <c r="BD97" s="1600"/>
      <c r="BE97" s="1600"/>
      <c r="BF97" s="1600"/>
      <c r="BG97" s="1600"/>
      <c r="BH97" s="1600"/>
      <c r="BI97" s="1600"/>
      <c r="BJ97" s="1600"/>
      <c r="BK97" s="1600"/>
      <c r="BL97" s="1600"/>
      <c r="BM97" s="1600"/>
      <c r="BN97" s="1600"/>
      <c r="BO97" s="1600"/>
      <c r="BP97" s="1600"/>
      <c r="BQ97" s="1600"/>
      <c r="BR97" s="1600"/>
      <c r="BS97" s="1600"/>
      <c r="BT97" s="1600"/>
      <c r="BU97" s="1600"/>
      <c r="BV97" s="1600"/>
      <c r="BW97" s="1600"/>
      <c r="BX97" s="1600"/>
      <c r="BY97" s="1600"/>
      <c r="BZ97" s="1600"/>
      <c r="CA97" s="1600"/>
      <c r="CB97" s="1600"/>
      <c r="CC97" s="1600"/>
      <c r="CD97" s="1600"/>
      <c r="CE97" s="1600"/>
      <c r="CF97" s="1600"/>
      <c r="CG97" s="1600"/>
      <c r="CH97" s="1600"/>
      <c r="CI97" s="1600"/>
      <c r="CJ97" s="1600"/>
      <c r="CK97" s="1600"/>
      <c r="CL97" s="1600"/>
      <c r="CM97" s="1600"/>
      <c r="CN97" s="1600"/>
      <c r="CO97" s="1600"/>
      <c r="CP97" s="1600"/>
      <c r="CQ97" s="1600"/>
      <c r="CR97" s="1600"/>
      <c r="CS97" s="1600"/>
      <c r="CT97" s="1600"/>
      <c r="CU97" s="1600"/>
      <c r="CV97" s="1600"/>
      <c r="CW97" s="1600"/>
      <c r="CX97" s="1600"/>
      <c r="CY97" s="1600"/>
      <c r="CZ97" s="1600"/>
      <c r="DA97" s="1600"/>
      <c r="DB97" s="1600"/>
      <c r="DC97" s="1600"/>
      <c r="DD97" s="1600"/>
      <c r="DE97" s="1600"/>
      <c r="DF97" s="1600"/>
      <c r="DG97" s="1600"/>
      <c r="DH97" s="1600"/>
      <c r="DI97" s="1600"/>
      <c r="DJ97" s="1600"/>
      <c r="DK97" s="1600"/>
      <c r="DL97" s="1600"/>
      <c r="DM97" s="1600"/>
      <c r="DN97" s="1600"/>
      <c r="DO97" s="1600"/>
      <c r="DP97" s="1600"/>
      <c r="DQ97" s="1600"/>
      <c r="DR97" s="1600"/>
      <c r="DS97" s="1600"/>
      <c r="DT97" s="1600"/>
      <c r="DU97" s="1600"/>
      <c r="DV97" s="1600"/>
      <c r="DW97" s="1600"/>
      <c r="DX97" s="1600"/>
      <c r="DY97" s="1600"/>
      <c r="DZ97" s="1600"/>
      <c r="EA97" s="1600"/>
      <c r="EB97" s="1600"/>
      <c r="EC97" s="1600"/>
      <c r="ED97" s="1600"/>
      <c r="EE97" s="1600"/>
      <c r="EF97" s="1600"/>
      <c r="EG97" s="1600"/>
      <c r="EH97" s="1600"/>
      <c r="EI97" s="1600"/>
      <c r="EJ97" s="1600"/>
      <c r="EK97" s="1600"/>
      <c r="EL97" s="1600"/>
      <c r="EM97" s="1600"/>
      <c r="EN97" s="1600"/>
      <c r="EO97" s="1600"/>
      <c r="EP97" s="1600"/>
      <c r="EQ97" s="1600"/>
      <c r="ER97" s="1600"/>
      <c r="ES97" s="1600"/>
      <c r="ET97" s="1600"/>
      <c r="EU97" s="1600"/>
      <c r="EV97" s="1600"/>
      <c r="EW97" s="1601"/>
    </row>
    <row r="98" spans="1:153" s="471" customFormat="1" ht="45" customHeight="1" x14ac:dyDescent="0.25">
      <c r="A98" s="1540" t="s">
        <v>1097</v>
      </c>
      <c r="B98" s="1595"/>
      <c r="C98" s="1596"/>
      <c r="D98" s="1596"/>
      <c r="E98" s="1596"/>
      <c r="F98" s="1596"/>
      <c r="G98" s="1596"/>
      <c r="H98" s="1596"/>
      <c r="I98" s="1597"/>
      <c r="J98" s="1597"/>
      <c r="K98" s="1597"/>
      <c r="L98" s="1597"/>
      <c r="M98" s="1597"/>
      <c r="N98" s="1597"/>
      <c r="O98" s="1597"/>
      <c r="P98" s="1597"/>
      <c r="Q98" s="1597"/>
      <c r="R98" s="1597"/>
      <c r="S98" s="1597"/>
      <c r="T98" s="1597"/>
      <c r="U98" s="1597"/>
      <c r="V98" s="1597"/>
      <c r="W98" s="1597"/>
      <c r="X98" s="1597"/>
      <c r="Y98" s="1598"/>
      <c r="Z98" s="1597"/>
      <c r="AA98" s="1597"/>
      <c r="AB98" s="1597"/>
      <c r="AC98" s="1597"/>
      <c r="AD98" s="1597"/>
      <c r="AE98" s="1597"/>
      <c r="AF98" s="1597"/>
      <c r="AG98" s="1597"/>
      <c r="AH98" s="1597"/>
      <c r="AI98" s="1597"/>
      <c r="AJ98" s="1597"/>
      <c r="AK98" s="1597"/>
      <c r="AL98" s="1597"/>
      <c r="AM98" s="1597"/>
      <c r="AN98" s="1597"/>
      <c r="AO98" s="1597"/>
      <c r="AP98" s="1597"/>
      <c r="AQ98" s="1597"/>
      <c r="AR98" s="1597"/>
      <c r="AS98" s="1597"/>
      <c r="AT98" s="1597"/>
      <c r="AU98" s="1597"/>
      <c r="AV98" s="1597"/>
      <c r="AW98" s="1597"/>
      <c r="AX98" s="1597"/>
      <c r="AY98" s="1597"/>
      <c r="AZ98" s="1597"/>
      <c r="BA98" s="1597"/>
      <c r="BB98" s="1597"/>
      <c r="BC98" s="1597"/>
      <c r="BD98" s="1597"/>
      <c r="BE98" s="1597"/>
      <c r="BF98" s="1597"/>
      <c r="BG98" s="1597"/>
      <c r="BH98" s="1597"/>
      <c r="BI98" s="1597"/>
      <c r="BJ98" s="1597"/>
      <c r="BK98" s="1597"/>
      <c r="BL98" s="1597"/>
      <c r="BM98" s="1597"/>
      <c r="BN98" s="1597"/>
      <c r="BO98" s="1597"/>
      <c r="BP98" s="1597"/>
      <c r="BQ98" s="1597"/>
      <c r="BR98" s="1597"/>
      <c r="BS98" s="1597"/>
      <c r="BT98" s="1597"/>
      <c r="BU98" s="1597"/>
      <c r="BV98" s="1597"/>
      <c r="BW98" s="1597"/>
      <c r="BX98" s="1597"/>
      <c r="BY98" s="1597"/>
      <c r="BZ98" s="1597"/>
      <c r="CA98" s="1597"/>
      <c r="CB98" s="1597"/>
      <c r="CC98" s="1597"/>
      <c r="CD98" s="1597"/>
      <c r="CE98" s="1597"/>
      <c r="CF98" s="1597"/>
      <c r="CG98" s="1597"/>
      <c r="CH98" s="1597"/>
      <c r="CI98" s="1597"/>
      <c r="CJ98" s="1597"/>
      <c r="CK98" s="1597"/>
      <c r="CL98" s="1597"/>
      <c r="CM98" s="1597"/>
      <c r="CN98" s="1597"/>
      <c r="CO98" s="1597"/>
      <c r="CP98" s="1597"/>
      <c r="CQ98" s="1597"/>
      <c r="CR98" s="1597"/>
      <c r="CS98" s="1597"/>
      <c r="CT98" s="1597"/>
      <c r="CU98" s="1597"/>
      <c r="CV98" s="1597"/>
      <c r="CW98" s="1597"/>
      <c r="CX98" s="1597"/>
      <c r="CY98" s="1597"/>
      <c r="CZ98" s="1597"/>
      <c r="DA98" s="1597"/>
      <c r="DB98" s="1597"/>
      <c r="DC98" s="1597"/>
      <c r="DD98" s="1597"/>
      <c r="DE98" s="1597"/>
      <c r="DF98" s="1597"/>
      <c r="DG98" s="1597"/>
      <c r="DH98" s="1597"/>
      <c r="DI98" s="1597"/>
      <c r="DJ98" s="1597"/>
      <c r="DK98" s="1597"/>
      <c r="DL98" s="1597"/>
      <c r="DM98" s="1597"/>
      <c r="DN98" s="1597"/>
      <c r="DO98" s="1597"/>
      <c r="DP98" s="1597"/>
      <c r="DQ98" s="1597"/>
      <c r="DR98" s="1597"/>
      <c r="DS98" s="1597"/>
      <c r="DT98" s="1597"/>
      <c r="DU98" s="1597"/>
      <c r="DV98" s="1597"/>
      <c r="DW98" s="1597"/>
      <c r="DX98" s="1597"/>
      <c r="DY98" s="1597"/>
      <c r="DZ98" s="1597"/>
      <c r="EA98" s="1597"/>
      <c r="EB98" s="1597"/>
      <c r="EC98" s="1597"/>
      <c r="ED98" s="1597"/>
      <c r="EE98" s="1597"/>
      <c r="EF98" s="1597"/>
      <c r="EG98" s="1597"/>
      <c r="EH98" s="1597"/>
      <c r="EI98" s="1597"/>
      <c r="EJ98" s="1597"/>
      <c r="EK98" s="1597"/>
      <c r="EL98" s="1597"/>
      <c r="EM98" s="1597"/>
      <c r="EN98" s="1597"/>
      <c r="EO98" s="1597"/>
      <c r="EP98" s="1597"/>
      <c r="EQ98" s="1597"/>
      <c r="ER98" s="1597"/>
      <c r="ES98" s="1597"/>
      <c r="ET98" s="1597"/>
      <c r="EU98" s="1597"/>
      <c r="EV98" s="1597"/>
      <c r="EW98" s="1598"/>
    </row>
    <row r="99" spans="1:153" s="1589" customFormat="1" ht="15" customHeight="1" x14ac:dyDescent="0.25">
      <c r="A99" s="1542"/>
      <c r="B99" s="2354"/>
      <c r="C99" s="2362"/>
      <c r="D99" s="2362"/>
      <c r="E99" s="2362"/>
      <c r="F99" s="1543" t="s">
        <v>991</v>
      </c>
      <c r="G99" s="1547"/>
      <c r="H99" s="1547"/>
      <c r="I99" s="471"/>
      <c r="J99" s="471"/>
      <c r="K99" s="471"/>
      <c r="L99" s="471"/>
      <c r="M99" s="471"/>
      <c r="N99" s="471"/>
      <c r="O99" s="471"/>
      <c r="P99" s="471"/>
      <c r="Q99" s="471"/>
      <c r="R99" s="471"/>
      <c r="S99" s="471"/>
      <c r="T99" s="471"/>
      <c r="U99" s="471"/>
      <c r="V99" s="471"/>
      <c r="W99" s="471"/>
      <c r="X99" s="471"/>
      <c r="Y99" s="1587"/>
      <c r="Z99" s="471"/>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1"/>
      <c r="AY99" s="471"/>
      <c r="AZ99" s="471"/>
      <c r="BA99" s="471"/>
      <c r="BB99" s="471"/>
      <c r="BC99" s="471"/>
      <c r="BD99" s="471"/>
      <c r="BE99" s="471"/>
      <c r="BF99" s="471"/>
      <c r="BG99" s="471"/>
      <c r="BH99" s="471"/>
      <c r="BI99" s="471"/>
      <c r="BJ99" s="471"/>
      <c r="BK99" s="471"/>
      <c r="BL99" s="471"/>
      <c r="BM99" s="471"/>
      <c r="BN99" s="471"/>
      <c r="BO99" s="471"/>
      <c r="BP99" s="471"/>
      <c r="BQ99" s="471"/>
      <c r="BR99" s="471"/>
      <c r="BS99" s="471"/>
      <c r="BT99" s="471"/>
      <c r="BU99" s="471"/>
      <c r="BV99" s="471"/>
      <c r="BW99" s="471"/>
      <c r="BX99" s="471"/>
      <c r="BY99" s="471"/>
      <c r="BZ99" s="471"/>
      <c r="CA99" s="471"/>
      <c r="CB99" s="471"/>
      <c r="CC99" s="471"/>
      <c r="CD99" s="471"/>
      <c r="CE99" s="471"/>
      <c r="CF99" s="471"/>
      <c r="CG99" s="471"/>
      <c r="CH99" s="471"/>
      <c r="CI99" s="471"/>
      <c r="CJ99" s="471"/>
      <c r="CK99" s="471"/>
      <c r="CL99" s="471"/>
      <c r="CM99" s="471"/>
      <c r="CN99" s="471"/>
      <c r="CO99" s="471"/>
      <c r="CP99" s="471"/>
      <c r="CQ99" s="471"/>
      <c r="CR99" s="471"/>
      <c r="CS99" s="471"/>
      <c r="CT99" s="471"/>
      <c r="CU99" s="471"/>
      <c r="CV99" s="471"/>
      <c r="CW99" s="471"/>
      <c r="CX99" s="471"/>
      <c r="CY99" s="471"/>
      <c r="CZ99" s="471"/>
      <c r="DA99" s="471"/>
      <c r="DB99" s="471"/>
      <c r="DI99" s="471"/>
      <c r="DJ99" s="471"/>
      <c r="DS99" s="471"/>
      <c r="DT99" s="471"/>
      <c r="EA99" s="471"/>
      <c r="EB99" s="471"/>
      <c r="EG99" s="471"/>
      <c r="EH99" s="471"/>
      <c r="EJ99" s="471"/>
      <c r="EK99" s="471"/>
      <c r="EL99" s="471"/>
      <c r="EM99" s="471"/>
      <c r="EW99" s="1599"/>
    </row>
    <row r="100" spans="1:153" s="1589" customFormat="1" ht="15" customHeight="1" x14ac:dyDescent="0.25">
      <c r="A100" s="1542"/>
      <c r="B100" s="1544" t="s">
        <v>1098</v>
      </c>
      <c r="C100" s="1544"/>
      <c r="D100" s="1544"/>
      <c r="E100" s="1544"/>
      <c r="F100" s="1591">
        <f>MAX((F102+F106+F110),(F103+F107+F111),(F104+F108+F112))</f>
        <v>0</v>
      </c>
      <c r="G100" s="471"/>
      <c r="H100" s="471"/>
      <c r="I100" s="471"/>
      <c r="J100" s="471"/>
      <c r="K100" s="471"/>
      <c r="L100" s="471"/>
      <c r="M100" s="471"/>
      <c r="N100" s="471"/>
      <c r="O100" s="471"/>
      <c r="P100" s="471"/>
      <c r="Q100" s="471"/>
      <c r="R100" s="471"/>
      <c r="S100" s="471"/>
      <c r="T100" s="471"/>
      <c r="U100" s="471"/>
      <c r="V100" s="471"/>
      <c r="W100" s="471"/>
      <c r="X100" s="471"/>
      <c r="Y100" s="1587"/>
      <c r="Z100" s="471"/>
      <c r="AA100" s="471"/>
      <c r="AB100" s="471"/>
      <c r="AC100" s="471"/>
      <c r="AD100" s="471"/>
      <c r="AE100" s="471"/>
      <c r="AF100" s="471"/>
      <c r="AG100" s="471"/>
      <c r="AH100" s="471"/>
      <c r="AI100" s="471"/>
      <c r="AJ100" s="471"/>
      <c r="AK100" s="471"/>
      <c r="AL100" s="471"/>
      <c r="AM100" s="471"/>
      <c r="AN100" s="471"/>
      <c r="AO100" s="471"/>
      <c r="AP100" s="471"/>
      <c r="AQ100" s="471"/>
      <c r="AR100" s="471"/>
      <c r="AS100" s="471"/>
      <c r="AT100" s="471"/>
      <c r="AU100" s="471"/>
      <c r="AV100" s="471"/>
      <c r="AW100" s="471"/>
      <c r="AX100" s="471"/>
      <c r="AY100" s="471"/>
      <c r="AZ100" s="471"/>
      <c r="BA100" s="471"/>
      <c r="BB100" s="471"/>
      <c r="BC100" s="471"/>
      <c r="BD100" s="471"/>
      <c r="BE100" s="471"/>
      <c r="BF100" s="471"/>
      <c r="BG100" s="471"/>
      <c r="BH100" s="471"/>
      <c r="BI100" s="471"/>
      <c r="BJ100" s="471"/>
      <c r="BK100" s="471"/>
      <c r="BL100" s="471"/>
      <c r="BM100" s="471"/>
      <c r="BN100" s="471"/>
      <c r="BO100" s="471"/>
      <c r="BP100" s="471"/>
      <c r="BQ100" s="471"/>
      <c r="BR100" s="471"/>
      <c r="BS100" s="471"/>
      <c r="BT100" s="471"/>
      <c r="BU100" s="471"/>
      <c r="BV100" s="471"/>
      <c r="BW100" s="471"/>
      <c r="BX100" s="471"/>
      <c r="BY100" s="471"/>
      <c r="BZ100" s="471"/>
      <c r="CA100" s="471"/>
      <c r="CB100" s="471"/>
      <c r="CC100" s="471"/>
      <c r="CD100" s="471"/>
      <c r="CE100" s="471"/>
      <c r="CF100" s="471"/>
      <c r="CG100" s="471"/>
      <c r="CH100" s="471"/>
      <c r="CI100" s="471"/>
      <c r="CJ100" s="471"/>
      <c r="CK100" s="471"/>
      <c r="CL100" s="471"/>
      <c r="CM100" s="471"/>
      <c r="CN100" s="471"/>
      <c r="CO100" s="471"/>
      <c r="CP100" s="471"/>
      <c r="CQ100" s="471"/>
      <c r="CR100" s="471"/>
      <c r="CS100" s="471"/>
      <c r="CT100" s="471"/>
      <c r="CU100" s="471"/>
      <c r="CV100" s="471"/>
      <c r="CW100" s="471"/>
      <c r="CX100" s="471"/>
      <c r="CY100" s="471"/>
      <c r="CZ100" s="471"/>
      <c r="DA100" s="471"/>
      <c r="DB100" s="471"/>
      <c r="DI100" s="471"/>
      <c r="DJ100" s="471"/>
      <c r="DS100" s="471"/>
      <c r="DT100" s="471"/>
      <c r="EA100" s="471"/>
      <c r="EB100" s="471"/>
      <c r="EG100" s="471"/>
      <c r="EH100" s="471"/>
      <c r="EJ100" s="471"/>
      <c r="EK100" s="471"/>
      <c r="EL100" s="471"/>
      <c r="EM100" s="471"/>
      <c r="EW100" s="1599"/>
    </row>
    <row r="101" spans="1:153" s="1589" customFormat="1" ht="15" customHeight="1" x14ac:dyDescent="0.25">
      <c r="A101" s="1542"/>
      <c r="B101" s="1699" t="s">
        <v>1083</v>
      </c>
      <c r="C101" s="1545"/>
      <c r="D101" s="1545"/>
      <c r="E101" s="1546"/>
      <c r="F101" s="1709"/>
      <c r="G101" s="471"/>
      <c r="H101" s="471"/>
      <c r="I101" s="471"/>
      <c r="J101" s="471"/>
      <c r="K101" s="471"/>
      <c r="L101" s="471"/>
      <c r="M101" s="471"/>
      <c r="N101" s="471"/>
      <c r="O101" s="471"/>
      <c r="P101" s="471"/>
      <c r="Q101" s="471"/>
      <c r="R101" s="471"/>
      <c r="S101" s="471"/>
      <c r="T101" s="471"/>
      <c r="U101" s="471"/>
      <c r="V101" s="471"/>
      <c r="W101" s="471"/>
      <c r="X101" s="471"/>
      <c r="Y101" s="1587"/>
      <c r="Z101" s="471"/>
      <c r="AA101" s="471"/>
      <c r="AB101" s="471"/>
      <c r="AC101" s="471"/>
      <c r="AD101" s="471"/>
      <c r="AE101" s="471"/>
      <c r="AF101" s="471"/>
      <c r="AG101" s="471"/>
      <c r="AH101" s="471"/>
      <c r="AI101" s="471"/>
      <c r="AJ101" s="471"/>
      <c r="AK101" s="471"/>
      <c r="AL101" s="471"/>
      <c r="AM101" s="471"/>
      <c r="AN101" s="471"/>
      <c r="AO101" s="471"/>
      <c r="AP101" s="471"/>
      <c r="AQ101" s="471"/>
      <c r="AR101" s="471"/>
      <c r="AS101" s="471"/>
      <c r="AT101" s="471"/>
      <c r="AU101" s="471"/>
      <c r="AV101" s="471"/>
      <c r="AW101" s="471"/>
      <c r="AX101" s="471"/>
      <c r="AY101" s="471"/>
      <c r="AZ101" s="471"/>
      <c r="BA101" s="471"/>
      <c r="BB101" s="471"/>
      <c r="BC101" s="471"/>
      <c r="BD101" s="471"/>
      <c r="BE101" s="471"/>
      <c r="BF101" s="471"/>
      <c r="BG101" s="471"/>
      <c r="BH101" s="471"/>
      <c r="BI101" s="471"/>
      <c r="BJ101" s="471"/>
      <c r="BK101" s="471"/>
      <c r="BL101" s="471"/>
      <c r="BM101" s="471"/>
      <c r="BN101" s="471"/>
      <c r="BO101" s="471"/>
      <c r="BP101" s="471"/>
      <c r="BQ101" s="471"/>
      <c r="BR101" s="471"/>
      <c r="BS101" s="471"/>
      <c r="BT101" s="471"/>
      <c r="BU101" s="471"/>
      <c r="BV101" s="471"/>
      <c r="BW101" s="471"/>
      <c r="BX101" s="471"/>
      <c r="BY101" s="471"/>
      <c r="BZ101" s="471"/>
      <c r="CA101" s="471"/>
      <c r="CB101" s="471"/>
      <c r="CC101" s="471"/>
      <c r="CD101" s="471"/>
      <c r="CE101" s="471"/>
      <c r="CF101" s="471"/>
      <c r="CG101" s="471"/>
      <c r="CH101" s="471"/>
      <c r="CI101" s="471"/>
      <c r="CJ101" s="471"/>
      <c r="CK101" s="471"/>
      <c r="CL101" s="471"/>
      <c r="CM101" s="471"/>
      <c r="CN101" s="471"/>
      <c r="CO101" s="471"/>
      <c r="CP101" s="471"/>
      <c r="CQ101" s="471"/>
      <c r="CR101" s="471"/>
      <c r="CS101" s="471"/>
      <c r="CT101" s="471"/>
      <c r="CU101" s="471"/>
      <c r="CV101" s="471"/>
      <c r="CW101" s="471"/>
      <c r="CX101" s="471"/>
      <c r="CY101" s="471"/>
      <c r="CZ101" s="471"/>
      <c r="DA101" s="471"/>
      <c r="DB101" s="471"/>
      <c r="DI101" s="471"/>
      <c r="DJ101" s="471"/>
      <c r="DS101" s="471"/>
      <c r="DT101" s="471"/>
      <c r="EA101" s="471"/>
      <c r="EB101" s="471"/>
      <c r="EG101" s="471"/>
      <c r="EH101" s="471"/>
      <c r="EJ101" s="471"/>
      <c r="EK101" s="471"/>
      <c r="EL101" s="471"/>
      <c r="EM101" s="471"/>
      <c r="EW101" s="1599"/>
    </row>
    <row r="102" spans="1:153" s="1589" customFormat="1" ht="15" customHeight="1" x14ac:dyDescent="0.25">
      <c r="A102" s="1542"/>
      <c r="B102" s="1700" t="s">
        <v>1084</v>
      </c>
      <c r="C102" s="1701"/>
      <c r="D102" s="1701"/>
      <c r="E102" s="1702"/>
      <c r="F102" s="1592"/>
      <c r="G102" s="471"/>
      <c r="H102" s="471"/>
      <c r="I102" s="471"/>
      <c r="J102" s="471"/>
      <c r="K102" s="471"/>
      <c r="L102" s="471"/>
      <c r="M102" s="471"/>
      <c r="N102" s="471"/>
      <c r="O102" s="471"/>
      <c r="P102" s="471"/>
      <c r="Q102" s="471"/>
      <c r="R102" s="471"/>
      <c r="S102" s="471"/>
      <c r="T102" s="471"/>
      <c r="U102" s="471"/>
      <c r="V102" s="471"/>
      <c r="W102" s="471"/>
      <c r="X102" s="471"/>
      <c r="Y102" s="1587"/>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1"/>
      <c r="AY102" s="471"/>
      <c r="AZ102" s="471"/>
      <c r="BA102" s="471"/>
      <c r="BB102" s="471"/>
      <c r="BC102" s="471"/>
      <c r="BD102" s="471"/>
      <c r="BE102" s="471"/>
      <c r="BF102" s="471"/>
      <c r="BG102" s="471"/>
      <c r="BH102" s="471"/>
      <c r="BI102" s="471"/>
      <c r="BJ102" s="471"/>
      <c r="BK102" s="471"/>
      <c r="BL102" s="471"/>
      <c r="BM102" s="471"/>
      <c r="BN102" s="471"/>
      <c r="BO102" s="471"/>
      <c r="BP102" s="471"/>
      <c r="BQ102" s="471"/>
      <c r="BR102" s="471"/>
      <c r="BS102" s="471"/>
      <c r="BT102" s="471"/>
      <c r="BU102" s="471"/>
      <c r="BV102" s="471"/>
      <c r="BW102" s="471"/>
      <c r="BX102" s="471"/>
      <c r="BY102" s="471"/>
      <c r="BZ102" s="471"/>
      <c r="CA102" s="471"/>
      <c r="CB102" s="471"/>
      <c r="CC102" s="471"/>
      <c r="CD102" s="471"/>
      <c r="CE102" s="471"/>
      <c r="CF102" s="471"/>
      <c r="CG102" s="471"/>
      <c r="CH102" s="471"/>
      <c r="CI102" s="471"/>
      <c r="CJ102" s="471"/>
      <c r="CK102" s="471"/>
      <c r="CL102" s="471"/>
      <c r="CM102" s="471"/>
      <c r="CN102" s="471"/>
      <c r="CO102" s="471"/>
      <c r="CP102" s="471"/>
      <c r="CQ102" s="471"/>
      <c r="CR102" s="471"/>
      <c r="CS102" s="471"/>
      <c r="CT102" s="471"/>
      <c r="CU102" s="471"/>
      <c r="CV102" s="471"/>
      <c r="CW102" s="471"/>
      <c r="CX102" s="471"/>
      <c r="CY102" s="471"/>
      <c r="CZ102" s="471"/>
      <c r="DA102" s="471"/>
      <c r="DB102" s="471"/>
      <c r="DI102" s="471"/>
      <c r="DJ102" s="471"/>
      <c r="DS102" s="471"/>
      <c r="DT102" s="471"/>
      <c r="EA102" s="471"/>
      <c r="EB102" s="471"/>
      <c r="EG102" s="471"/>
      <c r="EH102" s="471"/>
      <c r="EJ102" s="471"/>
      <c r="EK102" s="471"/>
      <c r="EL102" s="471"/>
      <c r="EM102" s="471"/>
      <c r="EW102" s="1599"/>
    </row>
    <row r="103" spans="1:153" s="1589" customFormat="1" ht="15" customHeight="1" x14ac:dyDescent="0.25">
      <c r="A103" s="1542"/>
      <c r="B103" s="1700" t="s">
        <v>1085</v>
      </c>
      <c r="C103" s="1701"/>
      <c r="D103" s="1701"/>
      <c r="E103" s="1702"/>
      <c r="F103" s="1592"/>
      <c r="G103" s="471"/>
      <c r="H103" s="471"/>
      <c r="I103" s="471"/>
      <c r="J103" s="471"/>
      <c r="K103" s="471"/>
      <c r="L103" s="471"/>
      <c r="M103" s="471"/>
      <c r="N103" s="471"/>
      <c r="O103" s="471"/>
      <c r="P103" s="471"/>
      <c r="Q103" s="471"/>
      <c r="R103" s="471"/>
      <c r="S103" s="471"/>
      <c r="T103" s="471"/>
      <c r="U103" s="471"/>
      <c r="V103" s="471"/>
      <c r="W103" s="471"/>
      <c r="X103" s="471"/>
      <c r="Y103" s="1587"/>
      <c r="Z103" s="471"/>
      <c r="AA103" s="471"/>
      <c r="AB103" s="471"/>
      <c r="AC103" s="471"/>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1"/>
      <c r="AY103" s="471"/>
      <c r="AZ103" s="471"/>
      <c r="BA103" s="471"/>
      <c r="BB103" s="471"/>
      <c r="BC103" s="471"/>
      <c r="BD103" s="471"/>
      <c r="BE103" s="471"/>
      <c r="BF103" s="471"/>
      <c r="BG103" s="471"/>
      <c r="BH103" s="471"/>
      <c r="BI103" s="471"/>
      <c r="BJ103" s="471"/>
      <c r="BK103" s="471"/>
      <c r="BL103" s="471"/>
      <c r="BM103" s="471"/>
      <c r="BN103" s="471"/>
      <c r="BO103" s="471"/>
      <c r="BP103" s="471"/>
      <c r="BQ103" s="471"/>
      <c r="BR103" s="471"/>
      <c r="BS103" s="471"/>
      <c r="BT103" s="471"/>
      <c r="BU103" s="471"/>
      <c r="BV103" s="471"/>
      <c r="BW103" s="471"/>
      <c r="BX103" s="471"/>
      <c r="BY103" s="471"/>
      <c r="BZ103" s="471"/>
      <c r="CA103" s="471"/>
      <c r="CB103" s="471"/>
      <c r="CC103" s="471"/>
      <c r="CD103" s="471"/>
      <c r="CE103" s="471"/>
      <c r="CF103" s="471"/>
      <c r="CG103" s="471"/>
      <c r="CH103" s="471"/>
      <c r="CI103" s="471"/>
      <c r="CJ103" s="471"/>
      <c r="CK103" s="471"/>
      <c r="CL103" s="471"/>
      <c r="CM103" s="471"/>
      <c r="CN103" s="471"/>
      <c r="CO103" s="471"/>
      <c r="CP103" s="471"/>
      <c r="CQ103" s="471"/>
      <c r="CR103" s="471"/>
      <c r="CS103" s="471"/>
      <c r="CT103" s="471"/>
      <c r="CU103" s="471"/>
      <c r="CV103" s="471"/>
      <c r="CW103" s="471"/>
      <c r="CX103" s="471"/>
      <c r="CY103" s="471"/>
      <c r="CZ103" s="471"/>
      <c r="DA103" s="471"/>
      <c r="DB103" s="471"/>
      <c r="DI103" s="471"/>
      <c r="DJ103" s="471"/>
      <c r="DS103" s="471"/>
      <c r="DT103" s="471"/>
      <c r="EA103" s="471"/>
      <c r="EB103" s="471"/>
      <c r="EG103" s="471"/>
      <c r="EH103" s="471"/>
      <c r="EJ103" s="471"/>
      <c r="EK103" s="471"/>
      <c r="EL103" s="471"/>
      <c r="EM103" s="471"/>
      <c r="EW103" s="1599"/>
    </row>
    <row r="104" spans="1:153" s="1589" customFormat="1" ht="15" customHeight="1" x14ac:dyDescent="0.25">
      <c r="A104" s="1542"/>
      <c r="B104" s="1700" t="s">
        <v>1086</v>
      </c>
      <c r="C104" s="1701"/>
      <c r="D104" s="1701"/>
      <c r="E104" s="1702"/>
      <c r="F104" s="1592"/>
      <c r="G104" s="471"/>
      <c r="H104" s="471"/>
      <c r="I104" s="471"/>
      <c r="J104" s="471"/>
      <c r="K104" s="471"/>
      <c r="L104" s="471"/>
      <c r="M104" s="471"/>
      <c r="N104" s="471"/>
      <c r="O104" s="471"/>
      <c r="P104" s="471"/>
      <c r="Q104" s="471"/>
      <c r="R104" s="471"/>
      <c r="S104" s="471"/>
      <c r="T104" s="471"/>
      <c r="U104" s="471"/>
      <c r="V104" s="471"/>
      <c r="W104" s="471"/>
      <c r="X104" s="471"/>
      <c r="Y104" s="1587"/>
      <c r="Z104" s="471"/>
      <c r="AA104" s="471"/>
      <c r="AB104" s="471"/>
      <c r="AC104" s="471"/>
      <c r="AD104" s="471"/>
      <c r="AE104" s="471"/>
      <c r="AF104" s="471"/>
      <c r="AG104" s="471"/>
      <c r="AH104" s="471"/>
      <c r="AI104" s="471"/>
      <c r="AJ104" s="471"/>
      <c r="AK104" s="471"/>
      <c r="AL104" s="471"/>
      <c r="AM104" s="471"/>
      <c r="AN104" s="471"/>
      <c r="AO104" s="471"/>
      <c r="AP104" s="471"/>
      <c r="AQ104" s="471"/>
      <c r="AR104" s="471"/>
      <c r="AS104" s="471"/>
      <c r="AT104" s="471"/>
      <c r="AU104" s="471"/>
      <c r="AV104" s="471"/>
      <c r="AW104" s="471"/>
      <c r="AX104" s="471"/>
      <c r="AY104" s="471"/>
      <c r="AZ104" s="471"/>
      <c r="BA104" s="471"/>
      <c r="BB104" s="471"/>
      <c r="BC104" s="471"/>
      <c r="BD104" s="471"/>
      <c r="BE104" s="471"/>
      <c r="BF104" s="471"/>
      <c r="BG104" s="471"/>
      <c r="BH104" s="471"/>
      <c r="BI104" s="471"/>
      <c r="BJ104" s="471"/>
      <c r="BK104" s="471"/>
      <c r="BL104" s="471"/>
      <c r="BM104" s="471"/>
      <c r="BN104" s="471"/>
      <c r="BO104" s="471"/>
      <c r="BP104" s="471"/>
      <c r="BQ104" s="471"/>
      <c r="BR104" s="471"/>
      <c r="BS104" s="471"/>
      <c r="BT104" s="471"/>
      <c r="BU104" s="471"/>
      <c r="BV104" s="471"/>
      <c r="BW104" s="471"/>
      <c r="BX104" s="471"/>
      <c r="BY104" s="471"/>
      <c r="BZ104" s="471"/>
      <c r="CA104" s="471"/>
      <c r="CB104" s="471"/>
      <c r="CC104" s="471"/>
      <c r="CD104" s="471"/>
      <c r="CE104" s="471"/>
      <c r="CF104" s="471"/>
      <c r="CG104" s="471"/>
      <c r="CH104" s="471"/>
      <c r="CI104" s="471"/>
      <c r="CJ104" s="471"/>
      <c r="CK104" s="471"/>
      <c r="CL104" s="471"/>
      <c r="CM104" s="471"/>
      <c r="CN104" s="471"/>
      <c r="CO104" s="471"/>
      <c r="CP104" s="471"/>
      <c r="CQ104" s="471"/>
      <c r="CR104" s="471"/>
      <c r="CS104" s="471"/>
      <c r="CT104" s="471"/>
      <c r="CU104" s="471"/>
      <c r="CV104" s="471"/>
      <c r="CW104" s="471"/>
      <c r="CX104" s="471"/>
      <c r="CY104" s="471"/>
      <c r="CZ104" s="471"/>
      <c r="DA104" s="471"/>
      <c r="DB104" s="471"/>
      <c r="DI104" s="471"/>
      <c r="DJ104" s="471"/>
      <c r="DS104" s="471"/>
      <c r="DT104" s="471"/>
      <c r="EA104" s="471"/>
      <c r="EB104" s="471"/>
      <c r="EG104" s="471"/>
      <c r="EH104" s="471"/>
      <c r="EJ104" s="471"/>
      <c r="EK104" s="471"/>
      <c r="EL104" s="471"/>
      <c r="EM104" s="471"/>
      <c r="EW104" s="1599"/>
    </row>
    <row r="105" spans="1:153" s="1589" customFormat="1" ht="15" customHeight="1" x14ac:dyDescent="0.25">
      <c r="A105" s="1542"/>
      <c r="B105" s="1699" t="s">
        <v>1087</v>
      </c>
      <c r="C105" s="1545"/>
      <c r="D105" s="1545"/>
      <c r="E105" s="1546"/>
      <c r="F105" s="1709"/>
      <c r="G105" s="471"/>
      <c r="H105" s="471"/>
      <c r="I105" s="471"/>
      <c r="J105" s="471"/>
      <c r="K105" s="471"/>
      <c r="L105" s="471"/>
      <c r="M105" s="471"/>
      <c r="N105" s="471"/>
      <c r="O105" s="471"/>
      <c r="P105" s="471"/>
      <c r="Q105" s="471"/>
      <c r="R105" s="471"/>
      <c r="S105" s="471"/>
      <c r="T105" s="471"/>
      <c r="U105" s="471"/>
      <c r="V105" s="471"/>
      <c r="W105" s="471"/>
      <c r="X105" s="471"/>
      <c r="Y105" s="1587"/>
      <c r="Z105" s="471"/>
      <c r="AA105" s="471"/>
      <c r="AB105" s="471"/>
      <c r="AC105" s="471"/>
      <c r="AD105" s="471"/>
      <c r="AE105" s="471"/>
      <c r="AF105" s="471"/>
      <c r="AG105" s="471"/>
      <c r="AH105" s="471"/>
      <c r="AI105" s="471"/>
      <c r="AJ105" s="471"/>
      <c r="AK105" s="471"/>
      <c r="AL105" s="471"/>
      <c r="AM105" s="471"/>
      <c r="AN105" s="471"/>
      <c r="AO105" s="471"/>
      <c r="AP105" s="471"/>
      <c r="AQ105" s="471"/>
      <c r="AR105" s="471"/>
      <c r="AS105" s="471"/>
      <c r="AT105" s="471"/>
      <c r="AU105" s="471"/>
      <c r="AV105" s="471"/>
      <c r="AW105" s="471"/>
      <c r="AX105" s="471"/>
      <c r="AY105" s="471"/>
      <c r="AZ105" s="471"/>
      <c r="BA105" s="471"/>
      <c r="BB105" s="471"/>
      <c r="BC105" s="471"/>
      <c r="BD105" s="471"/>
      <c r="BE105" s="471"/>
      <c r="BF105" s="471"/>
      <c r="BG105" s="471"/>
      <c r="BH105" s="471"/>
      <c r="BI105" s="471"/>
      <c r="BJ105" s="471"/>
      <c r="BK105" s="471"/>
      <c r="BL105" s="471"/>
      <c r="BM105" s="471"/>
      <c r="BN105" s="471"/>
      <c r="BO105" s="471"/>
      <c r="BP105" s="471"/>
      <c r="BQ105" s="471"/>
      <c r="BR105" s="471"/>
      <c r="BS105" s="471"/>
      <c r="BT105" s="471"/>
      <c r="BU105" s="471"/>
      <c r="BV105" s="471"/>
      <c r="BW105" s="471"/>
      <c r="BX105" s="471"/>
      <c r="BY105" s="471"/>
      <c r="BZ105" s="471"/>
      <c r="CA105" s="471"/>
      <c r="CB105" s="471"/>
      <c r="CC105" s="471"/>
      <c r="CD105" s="471"/>
      <c r="CE105" s="471"/>
      <c r="CF105" s="471"/>
      <c r="CG105" s="471"/>
      <c r="CH105" s="471"/>
      <c r="CI105" s="471"/>
      <c r="CJ105" s="471"/>
      <c r="CK105" s="471"/>
      <c r="CL105" s="471"/>
      <c r="CM105" s="471"/>
      <c r="CN105" s="471"/>
      <c r="CO105" s="471"/>
      <c r="CP105" s="471"/>
      <c r="CQ105" s="471"/>
      <c r="CR105" s="471"/>
      <c r="CS105" s="471"/>
      <c r="CT105" s="471"/>
      <c r="CU105" s="471"/>
      <c r="CV105" s="471"/>
      <c r="CW105" s="471"/>
      <c r="CX105" s="471"/>
      <c r="CY105" s="471"/>
      <c r="CZ105" s="471"/>
      <c r="DA105" s="471"/>
      <c r="DB105" s="471"/>
      <c r="DI105" s="471"/>
      <c r="DJ105" s="471"/>
      <c r="DS105" s="471"/>
      <c r="DT105" s="471"/>
      <c r="EA105" s="471"/>
      <c r="EB105" s="471"/>
      <c r="EG105" s="471"/>
      <c r="EH105" s="471"/>
      <c r="EJ105" s="471"/>
      <c r="EK105" s="471"/>
      <c r="EL105" s="471"/>
      <c r="EM105" s="471"/>
      <c r="EW105" s="1599"/>
    </row>
    <row r="106" spans="1:153" s="1589" customFormat="1" ht="15" customHeight="1" x14ac:dyDescent="0.25">
      <c r="A106" s="1542"/>
      <c r="B106" s="1700" t="s">
        <v>1084</v>
      </c>
      <c r="C106" s="1701"/>
      <c r="D106" s="1701"/>
      <c r="E106" s="1702"/>
      <c r="F106" s="1592"/>
      <c r="G106" s="471"/>
      <c r="H106" s="471"/>
      <c r="I106" s="471"/>
      <c r="J106" s="471"/>
      <c r="K106" s="471"/>
      <c r="L106" s="471"/>
      <c r="M106" s="471"/>
      <c r="N106" s="471"/>
      <c r="O106" s="471"/>
      <c r="P106" s="471"/>
      <c r="Q106" s="471"/>
      <c r="R106" s="471"/>
      <c r="S106" s="471"/>
      <c r="T106" s="471"/>
      <c r="U106" s="471"/>
      <c r="V106" s="471"/>
      <c r="W106" s="471"/>
      <c r="X106" s="471"/>
      <c r="Y106" s="1587"/>
      <c r="Z106" s="471"/>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1"/>
      <c r="AY106" s="471"/>
      <c r="AZ106" s="471"/>
      <c r="BA106" s="471"/>
      <c r="BB106" s="471"/>
      <c r="BC106" s="471"/>
      <c r="BD106" s="471"/>
      <c r="BE106" s="471"/>
      <c r="BF106" s="471"/>
      <c r="BG106" s="471"/>
      <c r="BH106" s="471"/>
      <c r="BI106" s="471"/>
      <c r="BJ106" s="471"/>
      <c r="BK106" s="471"/>
      <c r="BL106" s="471"/>
      <c r="BM106" s="471"/>
      <c r="BN106" s="471"/>
      <c r="BO106" s="471"/>
      <c r="BP106" s="471"/>
      <c r="BQ106" s="471"/>
      <c r="BR106" s="471"/>
      <c r="BS106" s="471"/>
      <c r="BT106" s="471"/>
      <c r="BU106" s="471"/>
      <c r="BV106" s="471"/>
      <c r="BW106" s="471"/>
      <c r="BX106" s="471"/>
      <c r="BY106" s="471"/>
      <c r="BZ106" s="471"/>
      <c r="CA106" s="471"/>
      <c r="CB106" s="471"/>
      <c r="CC106" s="471"/>
      <c r="CD106" s="471"/>
      <c r="CE106" s="471"/>
      <c r="CF106" s="471"/>
      <c r="CG106" s="471"/>
      <c r="CH106" s="471"/>
      <c r="CI106" s="471"/>
      <c r="CJ106" s="471"/>
      <c r="CK106" s="471"/>
      <c r="CL106" s="471"/>
      <c r="CM106" s="471"/>
      <c r="CN106" s="471"/>
      <c r="CO106" s="471"/>
      <c r="CP106" s="471"/>
      <c r="CQ106" s="471"/>
      <c r="CR106" s="471"/>
      <c r="CS106" s="471"/>
      <c r="CT106" s="471"/>
      <c r="CU106" s="471"/>
      <c r="CV106" s="471"/>
      <c r="CW106" s="471"/>
      <c r="CX106" s="471"/>
      <c r="CY106" s="471"/>
      <c r="CZ106" s="471"/>
      <c r="DA106" s="471"/>
      <c r="DB106" s="471"/>
      <c r="DI106" s="471"/>
      <c r="DJ106" s="471"/>
      <c r="DS106" s="471"/>
      <c r="DT106" s="471"/>
      <c r="EA106" s="471"/>
      <c r="EB106" s="471"/>
      <c r="EG106" s="471"/>
      <c r="EH106" s="471"/>
      <c r="EJ106" s="471"/>
      <c r="EK106" s="471"/>
      <c r="EL106" s="471"/>
      <c r="EM106" s="471"/>
      <c r="EW106" s="1599"/>
    </row>
    <row r="107" spans="1:153" s="1589" customFormat="1" ht="15" customHeight="1" x14ac:dyDescent="0.25">
      <c r="A107" s="1542"/>
      <c r="B107" s="1700" t="s">
        <v>1085</v>
      </c>
      <c r="C107" s="1701"/>
      <c r="D107" s="1701"/>
      <c r="E107" s="1702"/>
      <c r="F107" s="1592"/>
      <c r="G107" s="471"/>
      <c r="H107" s="471"/>
      <c r="I107" s="471"/>
      <c r="J107" s="471"/>
      <c r="K107" s="471"/>
      <c r="L107" s="471"/>
      <c r="M107" s="471"/>
      <c r="N107" s="471"/>
      <c r="O107" s="471"/>
      <c r="P107" s="471"/>
      <c r="Q107" s="471"/>
      <c r="R107" s="471"/>
      <c r="S107" s="471"/>
      <c r="T107" s="471"/>
      <c r="U107" s="471"/>
      <c r="V107" s="471"/>
      <c r="W107" s="471"/>
      <c r="X107" s="471"/>
      <c r="Y107" s="1587"/>
      <c r="Z107" s="471"/>
      <c r="AA107" s="471"/>
      <c r="AB107" s="471"/>
      <c r="AC107" s="471"/>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1"/>
      <c r="AY107" s="471"/>
      <c r="AZ107" s="471"/>
      <c r="BA107" s="471"/>
      <c r="BB107" s="471"/>
      <c r="BC107" s="471"/>
      <c r="BD107" s="471"/>
      <c r="BE107" s="471"/>
      <c r="BF107" s="471"/>
      <c r="BG107" s="471"/>
      <c r="BH107" s="471"/>
      <c r="BI107" s="471"/>
      <c r="BJ107" s="471"/>
      <c r="BK107" s="471"/>
      <c r="BL107" s="471"/>
      <c r="BM107" s="471"/>
      <c r="BN107" s="471"/>
      <c r="BO107" s="471"/>
      <c r="BP107" s="471"/>
      <c r="BQ107" s="471"/>
      <c r="BR107" s="471"/>
      <c r="BS107" s="471"/>
      <c r="BT107" s="471"/>
      <c r="BU107" s="471"/>
      <c r="BV107" s="471"/>
      <c r="BW107" s="471"/>
      <c r="BX107" s="471"/>
      <c r="BY107" s="471"/>
      <c r="BZ107" s="471"/>
      <c r="CA107" s="471"/>
      <c r="CB107" s="471"/>
      <c r="CC107" s="471"/>
      <c r="CD107" s="471"/>
      <c r="CE107" s="471"/>
      <c r="CF107" s="471"/>
      <c r="CG107" s="471"/>
      <c r="CH107" s="471"/>
      <c r="CI107" s="471"/>
      <c r="CJ107" s="471"/>
      <c r="CK107" s="471"/>
      <c r="CL107" s="471"/>
      <c r="CM107" s="471"/>
      <c r="CN107" s="471"/>
      <c r="CO107" s="471"/>
      <c r="CP107" s="471"/>
      <c r="CQ107" s="471"/>
      <c r="CR107" s="471"/>
      <c r="CS107" s="471"/>
      <c r="CT107" s="471"/>
      <c r="CU107" s="471"/>
      <c r="CV107" s="471"/>
      <c r="CW107" s="471"/>
      <c r="CX107" s="471"/>
      <c r="CY107" s="471"/>
      <c r="CZ107" s="471"/>
      <c r="DA107" s="471"/>
      <c r="DB107" s="471"/>
      <c r="DI107" s="471"/>
      <c r="DJ107" s="471"/>
      <c r="DS107" s="471"/>
      <c r="DT107" s="471"/>
      <c r="EA107" s="471"/>
      <c r="EB107" s="471"/>
      <c r="EG107" s="471"/>
      <c r="EH107" s="471"/>
      <c r="EJ107" s="471"/>
      <c r="EK107" s="471"/>
      <c r="EL107" s="471"/>
      <c r="EM107" s="471"/>
      <c r="EW107" s="1599"/>
    </row>
    <row r="108" spans="1:153" s="1589" customFormat="1" ht="15" customHeight="1" x14ac:dyDescent="0.25">
      <c r="A108" s="1542"/>
      <c r="B108" s="1700" t="s">
        <v>1086</v>
      </c>
      <c r="C108" s="1701"/>
      <c r="D108" s="1701"/>
      <c r="E108" s="1702"/>
      <c r="F108" s="1592"/>
      <c r="G108" s="471"/>
      <c r="H108" s="471"/>
      <c r="I108" s="471"/>
      <c r="J108" s="471"/>
      <c r="K108" s="471"/>
      <c r="L108" s="471"/>
      <c r="M108" s="471"/>
      <c r="N108" s="471"/>
      <c r="O108" s="471"/>
      <c r="P108" s="471"/>
      <c r="Q108" s="471"/>
      <c r="R108" s="471"/>
      <c r="S108" s="471"/>
      <c r="T108" s="471"/>
      <c r="U108" s="471"/>
      <c r="V108" s="471"/>
      <c r="W108" s="471"/>
      <c r="X108" s="471"/>
      <c r="Y108" s="1587"/>
      <c r="Z108" s="471"/>
      <c r="AA108" s="471"/>
      <c r="AB108" s="471"/>
      <c r="AC108" s="471"/>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1"/>
      <c r="AY108" s="471"/>
      <c r="AZ108" s="471"/>
      <c r="BA108" s="471"/>
      <c r="BB108" s="471"/>
      <c r="BC108" s="471"/>
      <c r="BD108" s="471"/>
      <c r="BE108" s="471"/>
      <c r="BF108" s="471"/>
      <c r="BG108" s="471"/>
      <c r="BH108" s="471"/>
      <c r="BI108" s="471"/>
      <c r="BJ108" s="471"/>
      <c r="BK108" s="471"/>
      <c r="BL108" s="471"/>
      <c r="BM108" s="471"/>
      <c r="BN108" s="471"/>
      <c r="BO108" s="471"/>
      <c r="BP108" s="471"/>
      <c r="BQ108" s="471"/>
      <c r="BR108" s="471"/>
      <c r="BS108" s="471"/>
      <c r="BT108" s="471"/>
      <c r="BU108" s="471"/>
      <c r="BV108" s="471"/>
      <c r="BW108" s="471"/>
      <c r="BX108" s="471"/>
      <c r="BY108" s="471"/>
      <c r="BZ108" s="471"/>
      <c r="CA108" s="471"/>
      <c r="CB108" s="471"/>
      <c r="CC108" s="471"/>
      <c r="CD108" s="471"/>
      <c r="CE108" s="471"/>
      <c r="CF108" s="471"/>
      <c r="CG108" s="471"/>
      <c r="CH108" s="471"/>
      <c r="CI108" s="471"/>
      <c r="CJ108" s="471"/>
      <c r="CK108" s="471"/>
      <c r="CL108" s="471"/>
      <c r="CM108" s="471"/>
      <c r="CN108" s="471"/>
      <c r="CO108" s="471"/>
      <c r="CP108" s="471"/>
      <c r="CQ108" s="471"/>
      <c r="CR108" s="471"/>
      <c r="CS108" s="471"/>
      <c r="CT108" s="471"/>
      <c r="CU108" s="471"/>
      <c r="CV108" s="471"/>
      <c r="CW108" s="471"/>
      <c r="CX108" s="471"/>
      <c r="CY108" s="471"/>
      <c r="CZ108" s="471"/>
      <c r="DA108" s="471"/>
      <c r="DB108" s="471"/>
      <c r="DI108" s="471"/>
      <c r="DJ108" s="471"/>
      <c r="DS108" s="471"/>
      <c r="DT108" s="471"/>
      <c r="EA108" s="471"/>
      <c r="EB108" s="471"/>
      <c r="EG108" s="471"/>
      <c r="EH108" s="471"/>
      <c r="EJ108" s="471"/>
      <c r="EK108" s="471"/>
      <c r="EL108" s="471"/>
      <c r="EM108" s="471"/>
      <c r="EW108" s="1599"/>
    </row>
    <row r="109" spans="1:153" s="1589" customFormat="1" ht="15" customHeight="1" x14ac:dyDescent="0.25">
      <c r="A109" s="1542"/>
      <c r="B109" s="1699" t="s">
        <v>1088</v>
      </c>
      <c r="C109" s="1545"/>
      <c r="D109" s="1545"/>
      <c r="E109" s="1546"/>
      <c r="F109" s="1709"/>
      <c r="G109" s="471"/>
      <c r="H109" s="471"/>
      <c r="I109" s="471"/>
      <c r="J109" s="471"/>
      <c r="K109" s="471"/>
      <c r="L109" s="471"/>
      <c r="M109" s="471"/>
      <c r="N109" s="471"/>
      <c r="O109" s="471"/>
      <c r="P109" s="471"/>
      <c r="Q109" s="471"/>
      <c r="R109" s="471"/>
      <c r="S109" s="471"/>
      <c r="T109" s="471"/>
      <c r="U109" s="471"/>
      <c r="V109" s="471"/>
      <c r="W109" s="471"/>
      <c r="X109" s="471"/>
      <c r="Y109" s="1587"/>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c r="AX109" s="471"/>
      <c r="AY109" s="471"/>
      <c r="AZ109" s="471"/>
      <c r="BA109" s="471"/>
      <c r="BB109" s="471"/>
      <c r="BC109" s="471"/>
      <c r="BD109" s="471"/>
      <c r="BE109" s="471"/>
      <c r="BF109" s="471"/>
      <c r="BG109" s="471"/>
      <c r="BH109" s="471"/>
      <c r="BI109" s="471"/>
      <c r="BJ109" s="471"/>
      <c r="BK109" s="471"/>
      <c r="BL109" s="471"/>
      <c r="BM109" s="471"/>
      <c r="BN109" s="471"/>
      <c r="BO109" s="471"/>
      <c r="BP109" s="471"/>
      <c r="BQ109" s="471"/>
      <c r="BR109" s="471"/>
      <c r="BS109" s="471"/>
      <c r="BT109" s="471"/>
      <c r="BU109" s="471"/>
      <c r="BV109" s="471"/>
      <c r="BW109" s="471"/>
      <c r="BX109" s="471"/>
      <c r="BY109" s="471"/>
      <c r="BZ109" s="471"/>
      <c r="CA109" s="471"/>
      <c r="CB109" s="471"/>
      <c r="CC109" s="471"/>
      <c r="CD109" s="471"/>
      <c r="CE109" s="471"/>
      <c r="CF109" s="471"/>
      <c r="CG109" s="471"/>
      <c r="CH109" s="471"/>
      <c r="CI109" s="471"/>
      <c r="CJ109" s="471"/>
      <c r="CK109" s="471"/>
      <c r="CL109" s="471"/>
      <c r="CM109" s="471"/>
      <c r="CN109" s="471"/>
      <c r="CO109" s="471"/>
      <c r="CP109" s="471"/>
      <c r="CQ109" s="471"/>
      <c r="CR109" s="471"/>
      <c r="CS109" s="471"/>
      <c r="CT109" s="471"/>
      <c r="CU109" s="471"/>
      <c r="CV109" s="471"/>
      <c r="CW109" s="471"/>
      <c r="CX109" s="471"/>
      <c r="CY109" s="471"/>
      <c r="CZ109" s="471"/>
      <c r="DA109" s="471"/>
      <c r="DB109" s="471"/>
      <c r="DI109" s="471"/>
      <c r="DJ109" s="471"/>
      <c r="DS109" s="471"/>
      <c r="DT109" s="471"/>
      <c r="EA109" s="471"/>
      <c r="EB109" s="471"/>
      <c r="EG109" s="471"/>
      <c r="EH109" s="471"/>
      <c r="EJ109" s="471"/>
      <c r="EK109" s="471"/>
      <c r="EL109" s="471"/>
      <c r="EM109" s="471"/>
      <c r="EW109" s="1599"/>
    </row>
    <row r="110" spans="1:153" s="1589" customFormat="1" ht="15" customHeight="1" x14ac:dyDescent="0.25">
      <c r="A110" s="1542"/>
      <c r="B110" s="1700" t="s">
        <v>1084</v>
      </c>
      <c r="C110" s="1701"/>
      <c r="D110" s="1701"/>
      <c r="E110" s="1702"/>
      <c r="F110" s="1592"/>
      <c r="G110" s="471"/>
      <c r="H110" s="471"/>
      <c r="I110" s="471"/>
      <c r="J110" s="471"/>
      <c r="K110" s="471"/>
      <c r="L110" s="471"/>
      <c r="M110" s="471"/>
      <c r="N110" s="471"/>
      <c r="O110" s="471"/>
      <c r="P110" s="471"/>
      <c r="Q110" s="471"/>
      <c r="R110" s="471"/>
      <c r="S110" s="471"/>
      <c r="T110" s="471"/>
      <c r="U110" s="471"/>
      <c r="V110" s="471"/>
      <c r="W110" s="471"/>
      <c r="X110" s="471"/>
      <c r="Y110" s="1587"/>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1"/>
      <c r="AY110" s="471"/>
      <c r="AZ110" s="471"/>
      <c r="BA110" s="471"/>
      <c r="BB110" s="471"/>
      <c r="BC110" s="471"/>
      <c r="BD110" s="471"/>
      <c r="BE110" s="471"/>
      <c r="BF110" s="471"/>
      <c r="BG110" s="471"/>
      <c r="BH110" s="471"/>
      <c r="BI110" s="471"/>
      <c r="BJ110" s="471"/>
      <c r="BK110" s="471"/>
      <c r="BL110" s="471"/>
      <c r="BM110" s="471"/>
      <c r="BN110" s="471"/>
      <c r="BO110" s="471"/>
      <c r="BP110" s="471"/>
      <c r="BQ110" s="471"/>
      <c r="BR110" s="471"/>
      <c r="BS110" s="471"/>
      <c r="BT110" s="471"/>
      <c r="BU110" s="471"/>
      <c r="BV110" s="471"/>
      <c r="BW110" s="471"/>
      <c r="BX110" s="471"/>
      <c r="BY110" s="471"/>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I110" s="471"/>
      <c r="DJ110" s="471"/>
      <c r="DS110" s="471"/>
      <c r="DT110" s="471"/>
      <c r="EA110" s="471"/>
      <c r="EB110" s="471"/>
      <c r="EG110" s="471"/>
      <c r="EH110" s="471"/>
      <c r="EJ110" s="471"/>
      <c r="EK110" s="471"/>
      <c r="EL110" s="471"/>
      <c r="EM110" s="471"/>
      <c r="EW110" s="1599"/>
    </row>
    <row r="111" spans="1:153" s="1589" customFormat="1" ht="15" customHeight="1" x14ac:dyDescent="0.25">
      <c r="A111" s="1542"/>
      <c r="B111" s="1700" t="s">
        <v>1085</v>
      </c>
      <c r="C111" s="1701"/>
      <c r="D111" s="1701"/>
      <c r="E111" s="1702"/>
      <c r="F111" s="1592"/>
      <c r="G111" s="471"/>
      <c r="H111" s="471"/>
      <c r="I111" s="471"/>
      <c r="J111" s="471"/>
      <c r="K111" s="471"/>
      <c r="L111" s="471"/>
      <c r="M111" s="471"/>
      <c r="N111" s="471"/>
      <c r="O111" s="471"/>
      <c r="P111" s="471"/>
      <c r="Q111" s="471"/>
      <c r="R111" s="471"/>
      <c r="S111" s="471"/>
      <c r="T111" s="471"/>
      <c r="U111" s="471"/>
      <c r="V111" s="471"/>
      <c r="W111" s="471"/>
      <c r="X111" s="471"/>
      <c r="Y111" s="1587"/>
      <c r="Z111" s="471"/>
      <c r="AA111" s="471"/>
      <c r="AB111" s="471"/>
      <c r="AC111" s="471"/>
      <c r="AD111" s="471"/>
      <c r="AE111" s="471"/>
      <c r="AF111" s="471"/>
      <c r="AG111" s="471"/>
      <c r="AH111" s="471"/>
      <c r="AI111" s="471"/>
      <c r="AJ111" s="471"/>
      <c r="AK111" s="471"/>
      <c r="AL111" s="471"/>
      <c r="AM111" s="471"/>
      <c r="AN111" s="471"/>
      <c r="AO111" s="471"/>
      <c r="AP111" s="471"/>
      <c r="AQ111" s="471"/>
      <c r="AR111" s="471"/>
      <c r="AS111" s="471"/>
      <c r="AT111" s="471"/>
      <c r="AU111" s="471"/>
      <c r="AV111" s="471"/>
      <c r="AW111" s="471"/>
      <c r="AX111" s="471"/>
      <c r="AY111" s="471"/>
      <c r="AZ111" s="471"/>
      <c r="BA111" s="471"/>
      <c r="BB111" s="471"/>
      <c r="BC111" s="471"/>
      <c r="BD111" s="471"/>
      <c r="BE111" s="471"/>
      <c r="BF111" s="471"/>
      <c r="BG111" s="471"/>
      <c r="BH111" s="471"/>
      <c r="BI111" s="471"/>
      <c r="BJ111" s="471"/>
      <c r="BK111" s="471"/>
      <c r="BL111" s="471"/>
      <c r="BM111" s="471"/>
      <c r="BN111" s="471"/>
      <c r="BO111" s="471"/>
      <c r="BP111" s="471"/>
      <c r="BQ111" s="471"/>
      <c r="BR111" s="471"/>
      <c r="BS111" s="471"/>
      <c r="BT111" s="471"/>
      <c r="BU111" s="471"/>
      <c r="BV111" s="471"/>
      <c r="BW111" s="471"/>
      <c r="BX111" s="471"/>
      <c r="BY111" s="471"/>
      <c r="BZ111" s="471"/>
      <c r="CA111" s="471"/>
      <c r="CB111" s="471"/>
      <c r="CC111" s="471"/>
      <c r="CD111" s="471"/>
      <c r="CE111" s="471"/>
      <c r="CF111" s="471"/>
      <c r="CG111" s="471"/>
      <c r="CH111" s="471"/>
      <c r="CI111" s="471"/>
      <c r="CJ111" s="471"/>
      <c r="CK111" s="471"/>
      <c r="CL111" s="471"/>
      <c r="CM111" s="471"/>
      <c r="CN111" s="471"/>
      <c r="CO111" s="471"/>
      <c r="CP111" s="471"/>
      <c r="CQ111" s="471"/>
      <c r="CR111" s="471"/>
      <c r="CS111" s="471"/>
      <c r="CT111" s="471"/>
      <c r="CU111" s="471"/>
      <c r="CV111" s="471"/>
      <c r="CW111" s="471"/>
      <c r="CX111" s="471"/>
      <c r="CY111" s="471"/>
      <c r="CZ111" s="471"/>
      <c r="DA111" s="471"/>
      <c r="DB111" s="471"/>
      <c r="DI111" s="471"/>
      <c r="DJ111" s="471"/>
      <c r="DS111" s="471"/>
      <c r="DT111" s="471"/>
      <c r="EA111" s="471"/>
      <c r="EB111" s="471"/>
      <c r="EG111" s="471"/>
      <c r="EH111" s="471"/>
      <c r="EJ111" s="471"/>
      <c r="EK111" s="471"/>
      <c r="EL111" s="471"/>
      <c r="EM111" s="471"/>
      <c r="EW111" s="1599"/>
    </row>
    <row r="112" spans="1:153" s="1589" customFormat="1" ht="15" customHeight="1" x14ac:dyDescent="0.25">
      <c r="A112" s="1542"/>
      <c r="B112" s="1703" t="s">
        <v>1086</v>
      </c>
      <c r="C112" s="1704"/>
      <c r="D112" s="1704"/>
      <c r="E112" s="1705"/>
      <c r="F112" s="1593"/>
      <c r="G112" s="471"/>
      <c r="H112" s="471"/>
      <c r="I112" s="471"/>
      <c r="J112" s="471"/>
      <c r="K112" s="471"/>
      <c r="L112" s="471"/>
      <c r="M112" s="471"/>
      <c r="N112" s="471"/>
      <c r="O112" s="471"/>
      <c r="P112" s="471"/>
      <c r="Q112" s="471"/>
      <c r="R112" s="471"/>
      <c r="S112" s="471"/>
      <c r="T112" s="471"/>
      <c r="U112" s="471"/>
      <c r="V112" s="471"/>
      <c r="W112" s="471"/>
      <c r="X112" s="471"/>
      <c r="Y112" s="1587"/>
      <c r="Z112" s="471"/>
      <c r="AA112" s="471"/>
      <c r="AB112" s="471"/>
      <c r="AC112" s="471"/>
      <c r="AD112" s="471"/>
      <c r="AE112" s="471"/>
      <c r="AF112" s="471"/>
      <c r="AG112" s="471"/>
      <c r="AH112" s="471"/>
      <c r="AI112" s="471"/>
      <c r="AJ112" s="471"/>
      <c r="AK112" s="471"/>
      <c r="AL112" s="471"/>
      <c r="AM112" s="471"/>
      <c r="AN112" s="471"/>
      <c r="AO112" s="471"/>
      <c r="AP112" s="471"/>
      <c r="AQ112" s="471"/>
      <c r="AR112" s="471"/>
      <c r="AS112" s="471"/>
      <c r="AT112" s="471"/>
      <c r="AU112" s="471"/>
      <c r="AV112" s="471"/>
      <c r="AW112" s="471"/>
      <c r="AX112" s="471"/>
      <c r="AY112" s="471"/>
      <c r="AZ112" s="471"/>
      <c r="BA112" s="471"/>
      <c r="BB112" s="471"/>
      <c r="BC112" s="471"/>
      <c r="BD112" s="471"/>
      <c r="BE112" s="471"/>
      <c r="BF112" s="471"/>
      <c r="BG112" s="471"/>
      <c r="BH112" s="471"/>
      <c r="BI112" s="471"/>
      <c r="BJ112" s="471"/>
      <c r="BK112" s="471"/>
      <c r="BL112" s="471"/>
      <c r="BM112" s="471"/>
      <c r="BN112" s="471"/>
      <c r="BO112" s="471"/>
      <c r="BP112" s="471"/>
      <c r="BQ112" s="471"/>
      <c r="BR112" s="471"/>
      <c r="BS112" s="471"/>
      <c r="BT112" s="471"/>
      <c r="BU112" s="471"/>
      <c r="BV112" s="471"/>
      <c r="BW112" s="471"/>
      <c r="BX112" s="471"/>
      <c r="BY112" s="471"/>
      <c r="BZ112" s="471"/>
      <c r="CA112" s="471"/>
      <c r="CB112" s="471"/>
      <c r="CC112" s="471"/>
      <c r="CD112" s="471"/>
      <c r="CE112" s="471"/>
      <c r="CF112" s="471"/>
      <c r="CG112" s="471"/>
      <c r="CH112" s="471"/>
      <c r="CI112" s="471"/>
      <c r="CJ112" s="471"/>
      <c r="CK112" s="471"/>
      <c r="CL112" s="471"/>
      <c r="CM112" s="471"/>
      <c r="CN112" s="471"/>
      <c r="CO112" s="471"/>
      <c r="CP112" s="471"/>
      <c r="CQ112" s="471"/>
      <c r="CR112" s="471"/>
      <c r="CS112" s="471"/>
      <c r="CT112" s="471"/>
      <c r="CU112" s="471"/>
      <c r="CV112" s="471"/>
      <c r="CW112" s="471"/>
      <c r="CX112" s="471"/>
      <c r="CY112" s="471"/>
      <c r="CZ112" s="471"/>
      <c r="DA112" s="471"/>
      <c r="DB112" s="471"/>
      <c r="DI112" s="471"/>
      <c r="DJ112" s="471"/>
      <c r="DS112" s="471"/>
      <c r="DT112" s="471"/>
      <c r="EA112" s="471"/>
      <c r="EB112" s="471"/>
      <c r="EG112" s="471"/>
      <c r="EH112" s="471"/>
      <c r="EJ112" s="471"/>
      <c r="EK112" s="471"/>
      <c r="EL112" s="471"/>
      <c r="EM112" s="471"/>
      <c r="EW112" s="1599"/>
    </row>
    <row r="113" spans="1:153" s="471" customFormat="1" ht="15" customHeight="1" x14ac:dyDescent="0.25">
      <c r="A113" s="1594"/>
      <c r="Y113" s="1587"/>
      <c r="EW113" s="1587"/>
    </row>
    <row r="114" spans="1:153" s="471" customFormat="1" ht="45" customHeight="1" x14ac:dyDescent="0.25">
      <c r="A114" s="1540" t="s">
        <v>1099</v>
      </c>
      <c r="B114" s="1595"/>
      <c r="C114" s="1596"/>
      <c r="D114" s="1596"/>
      <c r="E114" s="1596"/>
      <c r="F114" s="1596"/>
      <c r="G114" s="1596"/>
      <c r="H114" s="1596"/>
      <c r="I114" s="1597"/>
      <c r="J114" s="1597"/>
      <c r="K114" s="1597"/>
      <c r="L114" s="1597"/>
      <c r="M114" s="1597"/>
      <c r="N114" s="1597"/>
      <c r="O114" s="1597"/>
      <c r="P114" s="1597"/>
      <c r="Q114" s="1597"/>
      <c r="R114" s="1597"/>
      <c r="S114" s="1597"/>
      <c r="T114" s="1597"/>
      <c r="U114" s="1597"/>
      <c r="V114" s="1597"/>
      <c r="W114" s="1597"/>
      <c r="X114" s="1597"/>
      <c r="Y114" s="1598"/>
      <c r="Z114" s="1597"/>
      <c r="AA114" s="1597"/>
      <c r="AB114" s="1597"/>
      <c r="AC114" s="1597"/>
      <c r="AD114" s="1597"/>
      <c r="AE114" s="1597"/>
      <c r="AF114" s="1597"/>
      <c r="AG114" s="1597"/>
      <c r="AH114" s="1597"/>
      <c r="AI114" s="1597"/>
      <c r="AJ114" s="1597"/>
      <c r="AK114" s="1597"/>
      <c r="AL114" s="1597"/>
      <c r="AM114" s="1597"/>
      <c r="AN114" s="1597"/>
      <c r="AO114" s="1597"/>
      <c r="AP114" s="1597"/>
      <c r="AQ114" s="1597"/>
      <c r="AR114" s="1597"/>
      <c r="AS114" s="1597"/>
      <c r="AT114" s="1597"/>
      <c r="AU114" s="1597"/>
      <c r="AV114" s="1597"/>
      <c r="AW114" s="1597"/>
      <c r="AX114" s="1597"/>
      <c r="AY114" s="1597"/>
      <c r="AZ114" s="1597"/>
      <c r="BA114" s="1597"/>
      <c r="BB114" s="1597"/>
      <c r="BC114" s="1597"/>
      <c r="BD114" s="1597"/>
      <c r="BE114" s="1597"/>
      <c r="BF114" s="1597"/>
      <c r="BG114" s="1597"/>
      <c r="BH114" s="1597"/>
      <c r="BI114" s="1597"/>
      <c r="BJ114" s="1597"/>
      <c r="BK114" s="1597"/>
      <c r="BL114" s="1597"/>
      <c r="BM114" s="1597"/>
      <c r="BN114" s="1597"/>
      <c r="BO114" s="1597"/>
      <c r="BP114" s="1597"/>
      <c r="BQ114" s="1597"/>
      <c r="BR114" s="1597"/>
      <c r="BS114" s="1597"/>
      <c r="BT114" s="1597"/>
      <c r="BU114" s="1597"/>
      <c r="BV114" s="1597"/>
      <c r="BW114" s="1597"/>
      <c r="BX114" s="1597"/>
      <c r="BY114" s="1597"/>
      <c r="BZ114" s="1597"/>
      <c r="CA114" s="1597"/>
      <c r="CB114" s="1597"/>
      <c r="CC114" s="1597"/>
      <c r="CD114" s="1597"/>
      <c r="CE114" s="1597"/>
      <c r="CF114" s="1597"/>
      <c r="CG114" s="1597"/>
      <c r="CH114" s="1597"/>
      <c r="CI114" s="1597"/>
      <c r="CJ114" s="1597"/>
      <c r="CK114" s="1597"/>
      <c r="CL114" s="1597"/>
      <c r="CM114" s="1597"/>
      <c r="CN114" s="1597"/>
      <c r="CO114" s="1597"/>
      <c r="CP114" s="1597"/>
      <c r="CQ114" s="1597"/>
      <c r="CR114" s="1597"/>
      <c r="CS114" s="1597"/>
      <c r="CT114" s="1597"/>
      <c r="CU114" s="1597"/>
      <c r="CV114" s="1597"/>
      <c r="CW114" s="1597"/>
      <c r="CX114" s="1597"/>
      <c r="CY114" s="1597"/>
      <c r="CZ114" s="1597"/>
      <c r="DA114" s="1597"/>
      <c r="DB114" s="1597"/>
      <c r="DC114" s="1597"/>
      <c r="DD114" s="1597"/>
      <c r="DE114" s="1597"/>
      <c r="DF114" s="1597"/>
      <c r="DG114" s="1597"/>
      <c r="DH114" s="1597"/>
      <c r="DI114" s="1597"/>
      <c r="DJ114" s="1597"/>
      <c r="DK114" s="1597"/>
      <c r="DL114" s="1597"/>
      <c r="DM114" s="1597"/>
      <c r="DN114" s="1597"/>
      <c r="DO114" s="1597"/>
      <c r="DP114" s="1597"/>
      <c r="DQ114" s="1597"/>
      <c r="DR114" s="1597"/>
      <c r="DS114" s="1597"/>
      <c r="DT114" s="1597"/>
      <c r="DU114" s="1597"/>
      <c r="DV114" s="1597"/>
      <c r="DW114" s="1597"/>
      <c r="DX114" s="1597"/>
      <c r="DY114" s="1597"/>
      <c r="DZ114" s="1597"/>
      <c r="EA114" s="1597"/>
      <c r="EB114" s="1597"/>
      <c r="EC114" s="1597"/>
      <c r="ED114" s="1597"/>
      <c r="EE114" s="1597"/>
      <c r="EF114" s="1597"/>
      <c r="EG114" s="1597"/>
      <c r="EH114" s="1597"/>
      <c r="EI114" s="1597"/>
      <c r="EJ114" s="1597"/>
      <c r="EK114" s="1597"/>
      <c r="EL114" s="1597"/>
      <c r="EM114" s="1597"/>
      <c r="EN114" s="1597"/>
      <c r="EO114" s="1597"/>
      <c r="EP114" s="1597"/>
      <c r="EQ114" s="1597"/>
      <c r="ER114" s="1597"/>
      <c r="ES114" s="1597"/>
      <c r="ET114" s="1597"/>
      <c r="EU114" s="1597"/>
      <c r="EV114" s="1597"/>
      <c r="EW114" s="1598"/>
    </row>
    <row r="115" spans="1:153" s="1589" customFormat="1" ht="15" customHeight="1" x14ac:dyDescent="0.25">
      <c r="A115" s="1542"/>
      <c r="B115" s="2354"/>
      <c r="C115" s="2362"/>
      <c r="D115" s="2362"/>
      <c r="E115" s="2362"/>
      <c r="F115" s="1543" t="s">
        <v>991</v>
      </c>
      <c r="G115" s="471"/>
      <c r="H115" s="471"/>
      <c r="I115" s="471"/>
      <c r="J115" s="471"/>
      <c r="K115" s="471"/>
      <c r="L115" s="471"/>
      <c r="M115" s="471"/>
      <c r="N115" s="471"/>
      <c r="O115" s="471"/>
      <c r="P115" s="471"/>
      <c r="Q115" s="471"/>
      <c r="R115" s="471"/>
      <c r="S115" s="471"/>
      <c r="T115" s="471"/>
      <c r="U115" s="471"/>
      <c r="V115" s="471"/>
      <c r="W115" s="471"/>
      <c r="X115" s="471"/>
      <c r="Y115" s="1587"/>
      <c r="Z115" s="471"/>
      <c r="AA115" s="471"/>
      <c r="AB115" s="471"/>
      <c r="AC115" s="471"/>
      <c r="AD115" s="471"/>
      <c r="AE115" s="471"/>
      <c r="AF115" s="471"/>
      <c r="AG115" s="471"/>
      <c r="AH115" s="471"/>
      <c r="AI115" s="471"/>
      <c r="AJ115" s="471"/>
      <c r="AK115" s="471"/>
      <c r="AL115" s="471"/>
      <c r="AM115" s="471"/>
      <c r="AN115" s="471"/>
      <c r="AO115" s="471"/>
      <c r="AP115" s="471"/>
      <c r="AQ115" s="471"/>
      <c r="AR115" s="471"/>
      <c r="AS115" s="471"/>
      <c r="AT115" s="471"/>
      <c r="AU115" s="471"/>
      <c r="AV115" s="471"/>
      <c r="AW115" s="471"/>
      <c r="AX115" s="471"/>
      <c r="AY115" s="471"/>
      <c r="AZ115" s="471"/>
      <c r="BA115" s="471"/>
      <c r="BB115" s="471"/>
      <c r="BC115" s="471"/>
      <c r="BD115" s="471"/>
      <c r="BE115" s="471"/>
      <c r="BF115" s="471"/>
      <c r="BG115" s="471"/>
      <c r="BH115" s="471"/>
      <c r="BI115" s="471"/>
      <c r="BJ115" s="471"/>
      <c r="BK115" s="471"/>
      <c r="BL115" s="471"/>
      <c r="BM115" s="471"/>
      <c r="BN115" s="471"/>
      <c r="BO115" s="471"/>
      <c r="BP115" s="471"/>
      <c r="BQ115" s="471"/>
      <c r="BR115" s="471"/>
      <c r="BS115" s="471"/>
      <c r="BT115" s="471"/>
      <c r="BU115" s="471"/>
      <c r="BV115" s="471"/>
      <c r="BW115" s="471"/>
      <c r="BX115" s="471"/>
      <c r="BY115" s="471"/>
      <c r="BZ115" s="471"/>
      <c r="CA115" s="471"/>
      <c r="CB115" s="471"/>
      <c r="CC115" s="471"/>
      <c r="CD115" s="471"/>
      <c r="CE115" s="471"/>
      <c r="CF115" s="471"/>
      <c r="CG115" s="471"/>
      <c r="CH115" s="471"/>
      <c r="CI115" s="471"/>
      <c r="CJ115" s="471"/>
      <c r="CK115" s="471"/>
      <c r="CL115" s="471"/>
      <c r="CM115" s="471"/>
      <c r="CN115" s="471"/>
      <c r="CO115" s="471"/>
      <c r="CP115" s="471"/>
      <c r="CQ115" s="471"/>
      <c r="CR115" s="471"/>
      <c r="CS115" s="471"/>
      <c r="CT115" s="471"/>
      <c r="CU115" s="471"/>
      <c r="CV115" s="471"/>
      <c r="CW115" s="471"/>
      <c r="CX115" s="471"/>
      <c r="CY115" s="471"/>
      <c r="CZ115" s="471"/>
      <c r="DA115" s="471"/>
      <c r="DB115" s="471"/>
      <c r="DI115" s="471"/>
      <c r="DJ115" s="471"/>
      <c r="DS115" s="471"/>
      <c r="DT115" s="471"/>
      <c r="EA115" s="471"/>
      <c r="EB115" s="471"/>
      <c r="EG115" s="471"/>
      <c r="EH115" s="471"/>
      <c r="EJ115" s="471"/>
      <c r="EK115" s="471"/>
      <c r="EL115" s="471"/>
      <c r="EM115" s="471"/>
      <c r="EW115" s="1599"/>
    </row>
    <row r="116" spans="1:153" s="1589" customFormat="1" ht="15" customHeight="1" x14ac:dyDescent="0.25">
      <c r="A116" s="1542"/>
      <c r="B116" s="1544" t="s">
        <v>1100</v>
      </c>
      <c r="C116" s="1544"/>
      <c r="D116" s="1544"/>
      <c r="E116" s="1544"/>
      <c r="F116" s="1591">
        <f>MAX((F118+F122+F126),(F119+F123+F127),(F120+F124+F128))</f>
        <v>0</v>
      </c>
      <c r="G116" s="471"/>
      <c r="H116" s="471"/>
      <c r="I116" s="471"/>
      <c r="J116" s="471"/>
      <c r="K116" s="471"/>
      <c r="L116" s="471"/>
      <c r="M116" s="471"/>
      <c r="N116" s="471"/>
      <c r="O116" s="471"/>
      <c r="P116" s="471"/>
      <c r="Q116" s="471"/>
      <c r="R116" s="471"/>
      <c r="S116" s="471"/>
      <c r="T116" s="471"/>
      <c r="U116" s="471"/>
      <c r="V116" s="471"/>
      <c r="W116" s="471"/>
      <c r="X116" s="471"/>
      <c r="Y116" s="1587"/>
      <c r="Z116" s="471"/>
      <c r="AA116" s="471"/>
      <c r="AB116" s="471"/>
      <c r="AC116" s="471"/>
      <c r="AD116" s="471"/>
      <c r="AE116" s="471"/>
      <c r="AF116" s="471"/>
      <c r="AG116" s="471"/>
      <c r="AH116" s="471"/>
      <c r="AI116" s="471"/>
      <c r="AJ116" s="471"/>
      <c r="AK116" s="471"/>
      <c r="AL116" s="471"/>
      <c r="AM116" s="471"/>
      <c r="AN116" s="471"/>
      <c r="AO116" s="471"/>
      <c r="AP116" s="471"/>
      <c r="AQ116" s="471"/>
      <c r="AR116" s="471"/>
      <c r="AS116" s="471"/>
      <c r="AT116" s="471"/>
      <c r="AU116" s="471"/>
      <c r="AV116" s="471"/>
      <c r="AW116" s="471"/>
      <c r="AX116" s="471"/>
      <c r="AY116" s="471"/>
      <c r="AZ116" s="471"/>
      <c r="BA116" s="471"/>
      <c r="BB116" s="471"/>
      <c r="BC116" s="471"/>
      <c r="BD116" s="471"/>
      <c r="BE116" s="471"/>
      <c r="BF116" s="471"/>
      <c r="BG116" s="471"/>
      <c r="BH116" s="471"/>
      <c r="BI116" s="471"/>
      <c r="BJ116" s="471"/>
      <c r="BK116" s="471"/>
      <c r="BL116" s="471"/>
      <c r="BM116" s="471"/>
      <c r="BN116" s="471"/>
      <c r="BO116" s="471"/>
      <c r="BP116" s="471"/>
      <c r="BQ116" s="471"/>
      <c r="BR116" s="471"/>
      <c r="BS116" s="471"/>
      <c r="BT116" s="471"/>
      <c r="BU116" s="471"/>
      <c r="BV116" s="471"/>
      <c r="BW116" s="471"/>
      <c r="BX116" s="471"/>
      <c r="BY116" s="471"/>
      <c r="BZ116" s="471"/>
      <c r="CA116" s="471"/>
      <c r="CB116" s="471"/>
      <c r="CC116" s="471"/>
      <c r="CD116" s="471"/>
      <c r="CE116" s="471"/>
      <c r="CF116" s="471"/>
      <c r="CG116" s="471"/>
      <c r="CH116" s="471"/>
      <c r="CI116" s="471"/>
      <c r="CJ116" s="471"/>
      <c r="CK116" s="471"/>
      <c r="CL116" s="471"/>
      <c r="CM116" s="471"/>
      <c r="CN116" s="471"/>
      <c r="CO116" s="471"/>
      <c r="CP116" s="471"/>
      <c r="CQ116" s="471"/>
      <c r="CR116" s="471"/>
      <c r="CS116" s="471"/>
      <c r="CT116" s="471"/>
      <c r="CU116" s="471"/>
      <c r="CV116" s="471"/>
      <c r="CW116" s="471"/>
      <c r="CX116" s="471"/>
      <c r="CY116" s="471"/>
      <c r="CZ116" s="471"/>
      <c r="DA116" s="471"/>
      <c r="DB116" s="471"/>
      <c r="DI116" s="471"/>
      <c r="DJ116" s="471"/>
      <c r="DS116" s="471"/>
      <c r="DT116" s="471"/>
      <c r="EA116" s="471"/>
      <c r="EB116" s="471"/>
      <c r="EG116" s="471"/>
      <c r="EH116" s="471"/>
      <c r="EJ116" s="471"/>
      <c r="EK116" s="471"/>
      <c r="EL116" s="471"/>
      <c r="EM116" s="471"/>
      <c r="EW116" s="1599"/>
    </row>
    <row r="117" spans="1:153" s="1589" customFormat="1" ht="15" customHeight="1" x14ac:dyDescent="0.25">
      <c r="A117" s="1542"/>
      <c r="B117" s="1699" t="s">
        <v>1083</v>
      </c>
      <c r="C117" s="1545"/>
      <c r="D117" s="1545"/>
      <c r="E117" s="1546"/>
      <c r="F117" s="1709"/>
      <c r="G117" s="471"/>
      <c r="H117" s="471"/>
      <c r="I117" s="471"/>
      <c r="J117" s="471"/>
      <c r="K117" s="471"/>
      <c r="L117" s="471"/>
      <c r="M117" s="471"/>
      <c r="N117" s="471"/>
      <c r="O117" s="471"/>
      <c r="P117" s="471"/>
      <c r="Q117" s="471"/>
      <c r="R117" s="471"/>
      <c r="S117" s="471"/>
      <c r="T117" s="471"/>
      <c r="U117" s="471"/>
      <c r="V117" s="471"/>
      <c r="W117" s="471"/>
      <c r="X117" s="471"/>
      <c r="Y117" s="1587"/>
      <c r="Z117" s="471"/>
      <c r="AA117" s="471"/>
      <c r="AB117" s="471"/>
      <c r="AC117" s="471"/>
      <c r="AD117" s="471"/>
      <c r="AE117" s="471"/>
      <c r="AF117" s="471"/>
      <c r="AG117" s="471"/>
      <c r="AH117" s="471"/>
      <c r="AI117" s="471"/>
      <c r="AJ117" s="471"/>
      <c r="AK117" s="471"/>
      <c r="AL117" s="471"/>
      <c r="AM117" s="471"/>
      <c r="AN117" s="471"/>
      <c r="AO117" s="471"/>
      <c r="AP117" s="471"/>
      <c r="AQ117" s="471"/>
      <c r="AR117" s="471"/>
      <c r="AS117" s="471"/>
      <c r="AT117" s="471"/>
      <c r="AU117" s="471"/>
      <c r="AV117" s="471"/>
      <c r="AW117" s="471"/>
      <c r="AX117" s="471"/>
      <c r="AY117" s="471"/>
      <c r="AZ117" s="471"/>
      <c r="BA117" s="471"/>
      <c r="BB117" s="471"/>
      <c r="BC117" s="471"/>
      <c r="BD117" s="471"/>
      <c r="BE117" s="471"/>
      <c r="BF117" s="471"/>
      <c r="BG117" s="471"/>
      <c r="BH117" s="471"/>
      <c r="BI117" s="471"/>
      <c r="BJ117" s="471"/>
      <c r="BK117" s="471"/>
      <c r="BL117" s="471"/>
      <c r="BM117" s="471"/>
      <c r="BN117" s="471"/>
      <c r="BO117" s="471"/>
      <c r="BP117" s="471"/>
      <c r="BQ117" s="471"/>
      <c r="BR117" s="471"/>
      <c r="BS117" s="471"/>
      <c r="BT117" s="471"/>
      <c r="BU117" s="471"/>
      <c r="BV117" s="471"/>
      <c r="BW117" s="471"/>
      <c r="BX117" s="471"/>
      <c r="BY117" s="471"/>
      <c r="BZ117" s="471"/>
      <c r="CA117" s="471"/>
      <c r="CB117" s="471"/>
      <c r="CC117" s="471"/>
      <c r="CD117" s="471"/>
      <c r="CE117" s="471"/>
      <c r="CF117" s="471"/>
      <c r="CG117" s="471"/>
      <c r="CH117" s="471"/>
      <c r="CI117" s="471"/>
      <c r="CJ117" s="471"/>
      <c r="CK117" s="471"/>
      <c r="CL117" s="471"/>
      <c r="CM117" s="471"/>
      <c r="CN117" s="471"/>
      <c r="CO117" s="471"/>
      <c r="CP117" s="471"/>
      <c r="CQ117" s="471"/>
      <c r="CR117" s="471"/>
      <c r="CS117" s="471"/>
      <c r="CT117" s="471"/>
      <c r="CU117" s="471"/>
      <c r="CV117" s="471"/>
      <c r="CW117" s="471"/>
      <c r="CX117" s="471"/>
      <c r="CY117" s="471"/>
      <c r="CZ117" s="471"/>
      <c r="DA117" s="471"/>
      <c r="DB117" s="471"/>
      <c r="DI117" s="471"/>
      <c r="DJ117" s="471"/>
      <c r="DS117" s="471"/>
      <c r="DT117" s="471"/>
      <c r="EA117" s="471"/>
      <c r="EB117" s="471"/>
      <c r="EG117" s="471"/>
      <c r="EH117" s="471"/>
      <c r="EJ117" s="471"/>
      <c r="EK117" s="471"/>
      <c r="EL117" s="471"/>
      <c r="EM117" s="471"/>
      <c r="EW117" s="1599"/>
    </row>
    <row r="118" spans="1:153" s="1589" customFormat="1" ht="15" customHeight="1" x14ac:dyDescent="0.25">
      <c r="A118" s="1542"/>
      <c r="B118" s="1700" t="s">
        <v>1084</v>
      </c>
      <c r="C118" s="1701"/>
      <c r="D118" s="1701"/>
      <c r="E118" s="1702"/>
      <c r="F118" s="1592"/>
      <c r="G118" s="471"/>
      <c r="H118" s="471"/>
      <c r="I118" s="471"/>
      <c r="J118" s="471"/>
      <c r="K118" s="471"/>
      <c r="L118" s="471"/>
      <c r="M118" s="471"/>
      <c r="N118" s="471"/>
      <c r="O118" s="471"/>
      <c r="P118" s="471"/>
      <c r="Q118" s="471"/>
      <c r="R118" s="471"/>
      <c r="S118" s="471"/>
      <c r="T118" s="471"/>
      <c r="U118" s="471"/>
      <c r="V118" s="471"/>
      <c r="W118" s="471"/>
      <c r="X118" s="471"/>
      <c r="Y118" s="1587"/>
      <c r="Z118" s="471"/>
      <c r="AA118" s="471"/>
      <c r="AB118" s="471"/>
      <c r="AC118" s="471"/>
      <c r="AD118" s="471"/>
      <c r="AE118" s="471"/>
      <c r="AF118" s="471"/>
      <c r="AG118" s="471"/>
      <c r="AH118" s="471"/>
      <c r="AI118" s="471"/>
      <c r="AJ118" s="471"/>
      <c r="AK118" s="471"/>
      <c r="AL118" s="471"/>
      <c r="AM118" s="471"/>
      <c r="AN118" s="471"/>
      <c r="AO118" s="471"/>
      <c r="AP118" s="471"/>
      <c r="AQ118" s="471"/>
      <c r="AR118" s="471"/>
      <c r="AS118" s="471"/>
      <c r="AT118" s="471"/>
      <c r="AU118" s="471"/>
      <c r="AV118" s="471"/>
      <c r="AW118" s="471"/>
      <c r="AX118" s="471"/>
      <c r="AY118" s="471"/>
      <c r="AZ118" s="471"/>
      <c r="BA118" s="471"/>
      <c r="BB118" s="471"/>
      <c r="BC118" s="471"/>
      <c r="BD118" s="471"/>
      <c r="BE118" s="471"/>
      <c r="BF118" s="471"/>
      <c r="BG118" s="471"/>
      <c r="BH118" s="471"/>
      <c r="BI118" s="471"/>
      <c r="BJ118" s="471"/>
      <c r="BK118" s="471"/>
      <c r="BL118" s="471"/>
      <c r="BM118" s="471"/>
      <c r="BN118" s="471"/>
      <c r="BO118" s="471"/>
      <c r="BP118" s="471"/>
      <c r="BQ118" s="471"/>
      <c r="BR118" s="471"/>
      <c r="BS118" s="471"/>
      <c r="BT118" s="471"/>
      <c r="BU118" s="471"/>
      <c r="BV118" s="471"/>
      <c r="BW118" s="471"/>
      <c r="BX118" s="471"/>
      <c r="BY118" s="471"/>
      <c r="BZ118" s="471"/>
      <c r="CA118" s="471"/>
      <c r="CB118" s="471"/>
      <c r="CC118" s="471"/>
      <c r="CD118" s="471"/>
      <c r="CE118" s="471"/>
      <c r="CF118" s="471"/>
      <c r="CG118" s="471"/>
      <c r="CH118" s="471"/>
      <c r="CI118" s="471"/>
      <c r="CJ118" s="471"/>
      <c r="CK118" s="471"/>
      <c r="CL118" s="471"/>
      <c r="CM118" s="471"/>
      <c r="CN118" s="471"/>
      <c r="CO118" s="471"/>
      <c r="CP118" s="471"/>
      <c r="CQ118" s="471"/>
      <c r="CR118" s="471"/>
      <c r="CS118" s="471"/>
      <c r="CT118" s="471"/>
      <c r="CU118" s="471"/>
      <c r="CV118" s="471"/>
      <c r="CW118" s="471"/>
      <c r="CX118" s="471"/>
      <c r="CY118" s="471"/>
      <c r="CZ118" s="471"/>
      <c r="DA118" s="471"/>
      <c r="DB118" s="471"/>
      <c r="DI118" s="471"/>
      <c r="DJ118" s="471"/>
      <c r="DS118" s="471"/>
      <c r="DT118" s="471"/>
      <c r="EA118" s="471"/>
      <c r="EB118" s="471"/>
      <c r="EG118" s="471"/>
      <c r="EH118" s="471"/>
      <c r="EJ118" s="471"/>
      <c r="EK118" s="471"/>
      <c r="EL118" s="471"/>
      <c r="EM118" s="471"/>
      <c r="EW118" s="1599"/>
    </row>
    <row r="119" spans="1:153" s="1589" customFormat="1" ht="15" customHeight="1" x14ac:dyDescent="0.25">
      <c r="A119" s="1542"/>
      <c r="B119" s="1700" t="s">
        <v>1085</v>
      </c>
      <c r="C119" s="1701"/>
      <c r="D119" s="1701"/>
      <c r="E119" s="1702"/>
      <c r="F119" s="1592"/>
      <c r="G119" s="471"/>
      <c r="H119" s="471"/>
      <c r="I119" s="471"/>
      <c r="J119" s="471"/>
      <c r="K119" s="471"/>
      <c r="L119" s="471"/>
      <c r="M119" s="471"/>
      <c r="N119" s="471"/>
      <c r="O119" s="471"/>
      <c r="P119" s="471"/>
      <c r="Q119" s="471"/>
      <c r="R119" s="471"/>
      <c r="S119" s="471"/>
      <c r="T119" s="471"/>
      <c r="U119" s="471"/>
      <c r="V119" s="471"/>
      <c r="W119" s="471"/>
      <c r="X119" s="471"/>
      <c r="Y119" s="1587"/>
      <c r="Z119" s="471"/>
      <c r="AA119" s="471"/>
      <c r="AB119" s="471"/>
      <c r="AC119" s="471"/>
      <c r="AD119" s="471"/>
      <c r="AE119" s="471"/>
      <c r="AF119" s="471"/>
      <c r="AG119" s="471"/>
      <c r="AH119" s="471"/>
      <c r="AI119" s="471"/>
      <c r="AJ119" s="471"/>
      <c r="AK119" s="471"/>
      <c r="AL119" s="471"/>
      <c r="AM119" s="471"/>
      <c r="AN119" s="471"/>
      <c r="AO119" s="471"/>
      <c r="AP119" s="471"/>
      <c r="AQ119" s="471"/>
      <c r="AR119" s="471"/>
      <c r="AS119" s="471"/>
      <c r="AT119" s="471"/>
      <c r="AU119" s="471"/>
      <c r="AV119" s="471"/>
      <c r="AW119" s="471"/>
      <c r="AX119" s="471"/>
      <c r="AY119" s="471"/>
      <c r="AZ119" s="471"/>
      <c r="BA119" s="471"/>
      <c r="BB119" s="471"/>
      <c r="BC119" s="471"/>
      <c r="BD119" s="471"/>
      <c r="BE119" s="471"/>
      <c r="BF119" s="471"/>
      <c r="BG119" s="471"/>
      <c r="BH119" s="471"/>
      <c r="BI119" s="471"/>
      <c r="BJ119" s="471"/>
      <c r="BK119" s="471"/>
      <c r="BL119" s="471"/>
      <c r="BM119" s="471"/>
      <c r="BN119" s="471"/>
      <c r="BO119" s="471"/>
      <c r="BP119" s="471"/>
      <c r="BQ119" s="471"/>
      <c r="BR119" s="471"/>
      <c r="BS119" s="471"/>
      <c r="BT119" s="471"/>
      <c r="BU119" s="471"/>
      <c r="BV119" s="471"/>
      <c r="BW119" s="471"/>
      <c r="BX119" s="471"/>
      <c r="BY119" s="471"/>
      <c r="BZ119" s="471"/>
      <c r="CA119" s="471"/>
      <c r="CB119" s="471"/>
      <c r="CC119" s="471"/>
      <c r="CD119" s="471"/>
      <c r="CE119" s="471"/>
      <c r="CF119" s="471"/>
      <c r="CG119" s="471"/>
      <c r="CH119" s="471"/>
      <c r="CI119" s="471"/>
      <c r="CJ119" s="471"/>
      <c r="CK119" s="471"/>
      <c r="CL119" s="471"/>
      <c r="CM119" s="471"/>
      <c r="CN119" s="471"/>
      <c r="CO119" s="471"/>
      <c r="CP119" s="471"/>
      <c r="CQ119" s="471"/>
      <c r="CR119" s="471"/>
      <c r="CS119" s="471"/>
      <c r="CT119" s="471"/>
      <c r="CU119" s="471"/>
      <c r="CV119" s="471"/>
      <c r="CW119" s="471"/>
      <c r="CX119" s="471"/>
      <c r="CY119" s="471"/>
      <c r="CZ119" s="471"/>
      <c r="DA119" s="471"/>
      <c r="DB119" s="471"/>
      <c r="DI119" s="471"/>
      <c r="DJ119" s="471"/>
      <c r="DS119" s="471"/>
      <c r="DT119" s="471"/>
      <c r="EA119" s="471"/>
      <c r="EB119" s="471"/>
      <c r="EG119" s="471"/>
      <c r="EH119" s="471"/>
      <c r="EJ119" s="471"/>
      <c r="EK119" s="471"/>
      <c r="EL119" s="471"/>
      <c r="EM119" s="471"/>
      <c r="EW119" s="1599"/>
    </row>
    <row r="120" spans="1:153" s="1589" customFormat="1" ht="15" customHeight="1" x14ac:dyDescent="0.25">
      <c r="A120" s="1542"/>
      <c r="B120" s="1700" t="s">
        <v>1086</v>
      </c>
      <c r="C120" s="1701"/>
      <c r="D120" s="1701"/>
      <c r="E120" s="1702"/>
      <c r="F120" s="1592"/>
      <c r="G120" s="471"/>
      <c r="H120" s="471"/>
      <c r="I120" s="471"/>
      <c r="J120" s="471"/>
      <c r="K120" s="471"/>
      <c r="L120" s="471"/>
      <c r="M120" s="471"/>
      <c r="N120" s="471"/>
      <c r="O120" s="471"/>
      <c r="P120" s="471"/>
      <c r="Q120" s="471"/>
      <c r="R120" s="471"/>
      <c r="S120" s="471"/>
      <c r="T120" s="471"/>
      <c r="U120" s="471"/>
      <c r="V120" s="471"/>
      <c r="W120" s="471"/>
      <c r="X120" s="471"/>
      <c r="Y120" s="1587"/>
      <c r="Z120" s="471"/>
      <c r="AA120" s="471"/>
      <c r="AB120" s="471"/>
      <c r="AC120" s="471"/>
      <c r="AD120" s="471"/>
      <c r="AE120" s="471"/>
      <c r="AF120" s="471"/>
      <c r="AG120" s="471"/>
      <c r="AH120" s="471"/>
      <c r="AI120" s="471"/>
      <c r="AJ120" s="471"/>
      <c r="AK120" s="471"/>
      <c r="AL120" s="471"/>
      <c r="AM120" s="471"/>
      <c r="AN120" s="471"/>
      <c r="AO120" s="471"/>
      <c r="AP120" s="471"/>
      <c r="AQ120" s="471"/>
      <c r="AR120" s="471"/>
      <c r="AS120" s="471"/>
      <c r="AT120" s="471"/>
      <c r="AU120" s="471"/>
      <c r="AV120" s="471"/>
      <c r="AW120" s="471"/>
      <c r="AX120" s="471"/>
      <c r="AY120" s="471"/>
      <c r="AZ120" s="471"/>
      <c r="BA120" s="471"/>
      <c r="BB120" s="471"/>
      <c r="BC120" s="471"/>
      <c r="BD120" s="471"/>
      <c r="BE120" s="471"/>
      <c r="BF120" s="471"/>
      <c r="BG120" s="471"/>
      <c r="BH120" s="471"/>
      <c r="BI120" s="471"/>
      <c r="BJ120" s="471"/>
      <c r="BK120" s="471"/>
      <c r="BL120" s="471"/>
      <c r="BM120" s="471"/>
      <c r="BN120" s="471"/>
      <c r="BO120" s="471"/>
      <c r="BP120" s="471"/>
      <c r="BQ120" s="471"/>
      <c r="BR120" s="471"/>
      <c r="BS120" s="471"/>
      <c r="BT120" s="471"/>
      <c r="BU120" s="471"/>
      <c r="BV120" s="471"/>
      <c r="BW120" s="471"/>
      <c r="BX120" s="471"/>
      <c r="BY120" s="471"/>
      <c r="BZ120" s="471"/>
      <c r="CA120" s="471"/>
      <c r="CB120" s="471"/>
      <c r="CC120" s="471"/>
      <c r="CD120" s="471"/>
      <c r="CE120" s="471"/>
      <c r="CF120" s="471"/>
      <c r="CG120" s="471"/>
      <c r="CH120" s="471"/>
      <c r="CI120" s="471"/>
      <c r="CJ120" s="471"/>
      <c r="CK120" s="471"/>
      <c r="CL120" s="471"/>
      <c r="CM120" s="471"/>
      <c r="CN120" s="471"/>
      <c r="CO120" s="471"/>
      <c r="CP120" s="471"/>
      <c r="CQ120" s="471"/>
      <c r="CR120" s="471"/>
      <c r="CS120" s="471"/>
      <c r="CT120" s="471"/>
      <c r="CU120" s="471"/>
      <c r="CV120" s="471"/>
      <c r="CW120" s="471"/>
      <c r="CX120" s="471"/>
      <c r="CY120" s="471"/>
      <c r="CZ120" s="471"/>
      <c r="DA120" s="471"/>
      <c r="DB120" s="471"/>
      <c r="DI120" s="471"/>
      <c r="DJ120" s="471"/>
      <c r="DS120" s="471"/>
      <c r="DT120" s="471"/>
      <c r="EA120" s="471"/>
      <c r="EB120" s="471"/>
      <c r="EG120" s="471"/>
      <c r="EH120" s="471"/>
      <c r="EJ120" s="471"/>
      <c r="EK120" s="471"/>
      <c r="EL120" s="471"/>
      <c r="EM120" s="471"/>
      <c r="EW120" s="1599"/>
    </row>
    <row r="121" spans="1:153" s="1589" customFormat="1" ht="15" customHeight="1" x14ac:dyDescent="0.25">
      <c r="A121" s="1542"/>
      <c r="B121" s="1699" t="s">
        <v>1087</v>
      </c>
      <c r="C121" s="1545"/>
      <c r="D121" s="1545"/>
      <c r="E121" s="1546"/>
      <c r="F121" s="1709"/>
      <c r="G121" s="471"/>
      <c r="H121" s="471"/>
      <c r="I121" s="471"/>
      <c r="J121" s="471"/>
      <c r="K121" s="471"/>
      <c r="L121" s="471"/>
      <c r="M121" s="471"/>
      <c r="N121" s="471"/>
      <c r="O121" s="471"/>
      <c r="P121" s="471"/>
      <c r="Q121" s="471"/>
      <c r="R121" s="471"/>
      <c r="S121" s="471"/>
      <c r="T121" s="471"/>
      <c r="U121" s="471"/>
      <c r="V121" s="471"/>
      <c r="W121" s="471"/>
      <c r="X121" s="471"/>
      <c r="Y121" s="1587"/>
      <c r="Z121" s="471"/>
      <c r="AA121" s="471"/>
      <c r="AB121" s="471"/>
      <c r="AC121" s="471"/>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1"/>
      <c r="AY121" s="471"/>
      <c r="AZ121" s="471"/>
      <c r="BA121" s="471"/>
      <c r="BB121" s="471"/>
      <c r="BC121" s="471"/>
      <c r="BD121" s="471"/>
      <c r="BE121" s="471"/>
      <c r="BF121" s="471"/>
      <c r="BG121" s="471"/>
      <c r="BH121" s="471"/>
      <c r="BI121" s="471"/>
      <c r="BJ121" s="471"/>
      <c r="BK121" s="471"/>
      <c r="BL121" s="471"/>
      <c r="BM121" s="471"/>
      <c r="BN121" s="471"/>
      <c r="BO121" s="471"/>
      <c r="BP121" s="471"/>
      <c r="BQ121" s="471"/>
      <c r="BR121" s="471"/>
      <c r="BS121" s="471"/>
      <c r="BT121" s="471"/>
      <c r="BU121" s="471"/>
      <c r="BV121" s="471"/>
      <c r="BW121" s="471"/>
      <c r="BX121" s="471"/>
      <c r="BY121" s="471"/>
      <c r="BZ121" s="471"/>
      <c r="CA121" s="471"/>
      <c r="CB121" s="471"/>
      <c r="CC121" s="471"/>
      <c r="CD121" s="471"/>
      <c r="CE121" s="471"/>
      <c r="CF121" s="471"/>
      <c r="CG121" s="471"/>
      <c r="CH121" s="471"/>
      <c r="CI121" s="471"/>
      <c r="CJ121" s="471"/>
      <c r="CK121" s="471"/>
      <c r="CL121" s="471"/>
      <c r="CM121" s="471"/>
      <c r="CN121" s="471"/>
      <c r="CO121" s="471"/>
      <c r="CP121" s="471"/>
      <c r="CQ121" s="471"/>
      <c r="CR121" s="471"/>
      <c r="CS121" s="471"/>
      <c r="CT121" s="471"/>
      <c r="CU121" s="471"/>
      <c r="CV121" s="471"/>
      <c r="CW121" s="471"/>
      <c r="CX121" s="471"/>
      <c r="CY121" s="471"/>
      <c r="CZ121" s="471"/>
      <c r="DA121" s="471"/>
      <c r="DB121" s="471"/>
      <c r="DI121" s="471"/>
      <c r="DJ121" s="471"/>
      <c r="DS121" s="471"/>
      <c r="DT121" s="471"/>
      <c r="EA121" s="471"/>
      <c r="EB121" s="471"/>
      <c r="EG121" s="471"/>
      <c r="EH121" s="471"/>
      <c r="EJ121" s="471"/>
      <c r="EK121" s="471"/>
      <c r="EL121" s="471"/>
      <c r="EM121" s="471"/>
      <c r="EW121" s="1599"/>
    </row>
    <row r="122" spans="1:153" s="1589" customFormat="1" ht="15" customHeight="1" x14ac:dyDescent="0.25">
      <c r="A122" s="1542"/>
      <c r="B122" s="1700" t="s">
        <v>1084</v>
      </c>
      <c r="C122" s="1701"/>
      <c r="D122" s="1701"/>
      <c r="E122" s="1702"/>
      <c r="F122" s="1592"/>
      <c r="G122" s="471"/>
      <c r="H122" s="471"/>
      <c r="I122" s="471"/>
      <c r="J122" s="471"/>
      <c r="K122" s="471"/>
      <c r="L122" s="471"/>
      <c r="M122" s="471"/>
      <c r="N122" s="471"/>
      <c r="O122" s="471"/>
      <c r="P122" s="471"/>
      <c r="Q122" s="471"/>
      <c r="R122" s="471"/>
      <c r="S122" s="471"/>
      <c r="T122" s="471"/>
      <c r="U122" s="471"/>
      <c r="V122" s="471"/>
      <c r="W122" s="471"/>
      <c r="X122" s="471"/>
      <c r="Y122" s="1587"/>
      <c r="Z122" s="471"/>
      <c r="AA122" s="471"/>
      <c r="AB122" s="471"/>
      <c r="AC122" s="471"/>
      <c r="AD122" s="471"/>
      <c r="AE122" s="471"/>
      <c r="AF122" s="471"/>
      <c r="AG122" s="471"/>
      <c r="AH122" s="471"/>
      <c r="AI122" s="471"/>
      <c r="AJ122" s="471"/>
      <c r="AK122" s="471"/>
      <c r="AL122" s="471"/>
      <c r="AM122" s="471"/>
      <c r="AN122" s="471"/>
      <c r="AO122" s="471"/>
      <c r="AP122" s="471"/>
      <c r="AQ122" s="471"/>
      <c r="AR122" s="471"/>
      <c r="AS122" s="471"/>
      <c r="AT122" s="471"/>
      <c r="AU122" s="471"/>
      <c r="AV122" s="471"/>
      <c r="AW122" s="471"/>
      <c r="AX122" s="471"/>
      <c r="AY122" s="471"/>
      <c r="AZ122" s="471"/>
      <c r="BA122" s="471"/>
      <c r="BB122" s="471"/>
      <c r="BC122" s="471"/>
      <c r="BD122" s="471"/>
      <c r="BE122" s="471"/>
      <c r="BF122" s="471"/>
      <c r="BG122" s="471"/>
      <c r="BH122" s="471"/>
      <c r="BI122" s="471"/>
      <c r="BJ122" s="471"/>
      <c r="BK122" s="471"/>
      <c r="BL122" s="471"/>
      <c r="BM122" s="471"/>
      <c r="BN122" s="471"/>
      <c r="BO122" s="471"/>
      <c r="BP122" s="471"/>
      <c r="BQ122" s="471"/>
      <c r="BR122" s="471"/>
      <c r="BS122" s="471"/>
      <c r="BT122" s="471"/>
      <c r="BU122" s="471"/>
      <c r="BV122" s="471"/>
      <c r="BW122" s="471"/>
      <c r="BX122" s="471"/>
      <c r="BY122" s="471"/>
      <c r="BZ122" s="471"/>
      <c r="CA122" s="471"/>
      <c r="CB122" s="471"/>
      <c r="CC122" s="471"/>
      <c r="CD122" s="471"/>
      <c r="CE122" s="471"/>
      <c r="CF122" s="471"/>
      <c r="CG122" s="471"/>
      <c r="CH122" s="471"/>
      <c r="CI122" s="471"/>
      <c r="CJ122" s="471"/>
      <c r="CK122" s="471"/>
      <c r="CL122" s="471"/>
      <c r="CM122" s="471"/>
      <c r="CN122" s="471"/>
      <c r="CO122" s="471"/>
      <c r="CP122" s="471"/>
      <c r="CQ122" s="471"/>
      <c r="CR122" s="471"/>
      <c r="CS122" s="471"/>
      <c r="CT122" s="471"/>
      <c r="CU122" s="471"/>
      <c r="CV122" s="471"/>
      <c r="CW122" s="471"/>
      <c r="CX122" s="471"/>
      <c r="CY122" s="471"/>
      <c r="CZ122" s="471"/>
      <c r="DA122" s="471"/>
      <c r="DB122" s="471"/>
      <c r="DI122" s="471"/>
      <c r="DJ122" s="471"/>
      <c r="DS122" s="471"/>
      <c r="DT122" s="471"/>
      <c r="EA122" s="471"/>
      <c r="EB122" s="471"/>
      <c r="EG122" s="471"/>
      <c r="EH122" s="471"/>
      <c r="EJ122" s="471"/>
      <c r="EK122" s="471"/>
      <c r="EL122" s="471"/>
      <c r="EM122" s="471"/>
      <c r="EW122" s="1599"/>
    </row>
    <row r="123" spans="1:153" s="1589" customFormat="1" ht="15" customHeight="1" x14ac:dyDescent="0.25">
      <c r="A123" s="1542"/>
      <c r="B123" s="1700" t="s">
        <v>1085</v>
      </c>
      <c r="C123" s="1701"/>
      <c r="D123" s="1701"/>
      <c r="E123" s="1702"/>
      <c r="F123" s="1592"/>
      <c r="G123" s="471"/>
      <c r="H123" s="471"/>
      <c r="I123" s="471"/>
      <c r="J123" s="471"/>
      <c r="K123" s="471"/>
      <c r="L123" s="471"/>
      <c r="M123" s="471"/>
      <c r="N123" s="471"/>
      <c r="O123" s="471"/>
      <c r="P123" s="471"/>
      <c r="Q123" s="471"/>
      <c r="R123" s="471"/>
      <c r="S123" s="471"/>
      <c r="T123" s="471"/>
      <c r="U123" s="471"/>
      <c r="V123" s="471"/>
      <c r="W123" s="471"/>
      <c r="X123" s="471"/>
      <c r="Y123" s="1587"/>
      <c r="Z123" s="471"/>
      <c r="AA123" s="471"/>
      <c r="AB123" s="471"/>
      <c r="AC123" s="471"/>
      <c r="AD123" s="471"/>
      <c r="AE123" s="471"/>
      <c r="AF123" s="471"/>
      <c r="AG123" s="471"/>
      <c r="AH123" s="471"/>
      <c r="AI123" s="471"/>
      <c r="AJ123" s="471"/>
      <c r="AK123" s="471"/>
      <c r="AL123" s="471"/>
      <c r="AM123" s="471"/>
      <c r="AN123" s="471"/>
      <c r="AO123" s="471"/>
      <c r="AP123" s="471"/>
      <c r="AQ123" s="471"/>
      <c r="AR123" s="471"/>
      <c r="AS123" s="471"/>
      <c r="AT123" s="471"/>
      <c r="AU123" s="471"/>
      <c r="AV123" s="471"/>
      <c r="AW123" s="471"/>
      <c r="AX123" s="471"/>
      <c r="AY123" s="471"/>
      <c r="AZ123" s="471"/>
      <c r="BA123" s="471"/>
      <c r="BB123" s="471"/>
      <c r="BC123" s="471"/>
      <c r="BD123" s="471"/>
      <c r="BE123" s="471"/>
      <c r="BF123" s="471"/>
      <c r="BG123" s="471"/>
      <c r="BH123" s="471"/>
      <c r="BI123" s="471"/>
      <c r="BJ123" s="471"/>
      <c r="BK123" s="471"/>
      <c r="BL123" s="471"/>
      <c r="BM123" s="471"/>
      <c r="BN123" s="471"/>
      <c r="BO123" s="471"/>
      <c r="BP123" s="471"/>
      <c r="BQ123" s="471"/>
      <c r="BR123" s="471"/>
      <c r="BS123" s="471"/>
      <c r="BT123" s="471"/>
      <c r="BU123" s="471"/>
      <c r="BV123" s="471"/>
      <c r="BW123" s="471"/>
      <c r="BX123" s="471"/>
      <c r="BY123" s="471"/>
      <c r="BZ123" s="471"/>
      <c r="CA123" s="471"/>
      <c r="CB123" s="471"/>
      <c r="CC123" s="471"/>
      <c r="CD123" s="471"/>
      <c r="CE123" s="471"/>
      <c r="CF123" s="471"/>
      <c r="CG123" s="471"/>
      <c r="CH123" s="471"/>
      <c r="CI123" s="471"/>
      <c r="CJ123" s="471"/>
      <c r="CK123" s="471"/>
      <c r="CL123" s="471"/>
      <c r="CM123" s="471"/>
      <c r="CN123" s="471"/>
      <c r="CO123" s="471"/>
      <c r="CP123" s="471"/>
      <c r="CQ123" s="471"/>
      <c r="CR123" s="471"/>
      <c r="CS123" s="471"/>
      <c r="CT123" s="471"/>
      <c r="CU123" s="471"/>
      <c r="CV123" s="471"/>
      <c r="CW123" s="471"/>
      <c r="CX123" s="471"/>
      <c r="CY123" s="471"/>
      <c r="CZ123" s="471"/>
      <c r="DA123" s="471"/>
      <c r="DB123" s="471"/>
      <c r="DI123" s="471"/>
      <c r="DJ123" s="471"/>
      <c r="DS123" s="471"/>
      <c r="DT123" s="471"/>
      <c r="EA123" s="471"/>
      <c r="EB123" s="471"/>
      <c r="EG123" s="471"/>
      <c r="EH123" s="471"/>
      <c r="EJ123" s="471"/>
      <c r="EK123" s="471"/>
      <c r="EL123" s="471"/>
      <c r="EM123" s="471"/>
      <c r="EW123" s="1599"/>
    </row>
    <row r="124" spans="1:153" s="1589" customFormat="1" ht="15" customHeight="1" x14ac:dyDescent="0.25">
      <c r="A124" s="1542"/>
      <c r="B124" s="1700" t="s">
        <v>1086</v>
      </c>
      <c r="C124" s="1701"/>
      <c r="D124" s="1701"/>
      <c r="E124" s="1702"/>
      <c r="F124" s="1592"/>
      <c r="G124" s="471"/>
      <c r="H124" s="471"/>
      <c r="I124" s="471"/>
      <c r="J124" s="471"/>
      <c r="K124" s="471"/>
      <c r="L124" s="471"/>
      <c r="M124" s="471"/>
      <c r="N124" s="471"/>
      <c r="O124" s="471"/>
      <c r="P124" s="471"/>
      <c r="Q124" s="471"/>
      <c r="R124" s="471"/>
      <c r="S124" s="471"/>
      <c r="T124" s="471"/>
      <c r="U124" s="471"/>
      <c r="V124" s="471"/>
      <c r="W124" s="471"/>
      <c r="X124" s="471"/>
      <c r="Y124" s="1587"/>
      <c r="Z124" s="471"/>
      <c r="AA124" s="471"/>
      <c r="AB124" s="471"/>
      <c r="AC124" s="471"/>
      <c r="AD124" s="471"/>
      <c r="AE124" s="471"/>
      <c r="AF124" s="471"/>
      <c r="AG124" s="471"/>
      <c r="AH124" s="471"/>
      <c r="AI124" s="471"/>
      <c r="AJ124" s="471"/>
      <c r="AK124" s="471"/>
      <c r="AL124" s="471"/>
      <c r="AM124" s="471"/>
      <c r="AN124" s="471"/>
      <c r="AO124" s="471"/>
      <c r="AP124" s="471"/>
      <c r="AQ124" s="471"/>
      <c r="AR124" s="471"/>
      <c r="AS124" s="471"/>
      <c r="AT124" s="471"/>
      <c r="AU124" s="471"/>
      <c r="AV124" s="471"/>
      <c r="AW124" s="471"/>
      <c r="AX124" s="471"/>
      <c r="AY124" s="471"/>
      <c r="AZ124" s="471"/>
      <c r="BA124" s="471"/>
      <c r="BB124" s="471"/>
      <c r="BC124" s="471"/>
      <c r="BD124" s="471"/>
      <c r="BE124" s="471"/>
      <c r="BF124" s="471"/>
      <c r="BG124" s="471"/>
      <c r="BH124" s="471"/>
      <c r="BI124" s="471"/>
      <c r="BJ124" s="471"/>
      <c r="BK124" s="471"/>
      <c r="BL124" s="471"/>
      <c r="BM124" s="471"/>
      <c r="BN124" s="471"/>
      <c r="BO124" s="471"/>
      <c r="BP124" s="471"/>
      <c r="BQ124" s="471"/>
      <c r="BR124" s="471"/>
      <c r="BS124" s="471"/>
      <c r="BT124" s="471"/>
      <c r="BU124" s="471"/>
      <c r="BV124" s="471"/>
      <c r="BW124" s="471"/>
      <c r="BX124" s="471"/>
      <c r="BY124" s="471"/>
      <c r="BZ124" s="471"/>
      <c r="CA124" s="471"/>
      <c r="CB124" s="471"/>
      <c r="CC124" s="471"/>
      <c r="CD124" s="471"/>
      <c r="CE124" s="471"/>
      <c r="CF124" s="471"/>
      <c r="CG124" s="471"/>
      <c r="CH124" s="471"/>
      <c r="CI124" s="471"/>
      <c r="CJ124" s="471"/>
      <c r="CK124" s="471"/>
      <c r="CL124" s="471"/>
      <c r="CM124" s="471"/>
      <c r="CN124" s="471"/>
      <c r="CO124" s="471"/>
      <c r="CP124" s="471"/>
      <c r="CQ124" s="471"/>
      <c r="CR124" s="471"/>
      <c r="CS124" s="471"/>
      <c r="CT124" s="471"/>
      <c r="CU124" s="471"/>
      <c r="CV124" s="471"/>
      <c r="CW124" s="471"/>
      <c r="CX124" s="471"/>
      <c r="CY124" s="471"/>
      <c r="CZ124" s="471"/>
      <c r="DA124" s="471"/>
      <c r="DB124" s="471"/>
      <c r="DI124" s="471"/>
      <c r="DJ124" s="471"/>
      <c r="DS124" s="471"/>
      <c r="DT124" s="471"/>
      <c r="EA124" s="471"/>
      <c r="EB124" s="471"/>
      <c r="EG124" s="471"/>
      <c r="EH124" s="471"/>
      <c r="EJ124" s="471"/>
      <c r="EK124" s="471"/>
      <c r="EL124" s="471"/>
      <c r="EM124" s="471"/>
      <c r="EW124" s="1599"/>
    </row>
    <row r="125" spans="1:153" s="1589" customFormat="1" ht="15" customHeight="1" x14ac:dyDescent="0.25">
      <c r="A125" s="1542"/>
      <c r="B125" s="1699" t="s">
        <v>1088</v>
      </c>
      <c r="C125" s="1545"/>
      <c r="D125" s="1545"/>
      <c r="E125" s="1546"/>
      <c r="F125" s="1709"/>
      <c r="G125" s="471"/>
      <c r="H125" s="471"/>
      <c r="I125" s="471"/>
      <c r="J125" s="471"/>
      <c r="K125" s="471"/>
      <c r="L125" s="471"/>
      <c r="M125" s="471"/>
      <c r="N125" s="471"/>
      <c r="O125" s="471"/>
      <c r="P125" s="471"/>
      <c r="Q125" s="471"/>
      <c r="R125" s="471"/>
      <c r="S125" s="471"/>
      <c r="T125" s="471"/>
      <c r="U125" s="471"/>
      <c r="V125" s="471"/>
      <c r="W125" s="471"/>
      <c r="X125" s="471"/>
      <c r="Y125" s="1587"/>
      <c r="Z125" s="471"/>
      <c r="AA125" s="471"/>
      <c r="AB125" s="471"/>
      <c r="AC125" s="471"/>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1"/>
      <c r="AY125" s="471"/>
      <c r="AZ125" s="471"/>
      <c r="BA125" s="471"/>
      <c r="BB125" s="471"/>
      <c r="BC125" s="471"/>
      <c r="BD125" s="471"/>
      <c r="BE125" s="471"/>
      <c r="BF125" s="471"/>
      <c r="BG125" s="471"/>
      <c r="BH125" s="471"/>
      <c r="BI125" s="471"/>
      <c r="BJ125" s="471"/>
      <c r="BK125" s="471"/>
      <c r="BL125" s="471"/>
      <c r="BM125" s="471"/>
      <c r="BN125" s="471"/>
      <c r="BO125" s="471"/>
      <c r="BP125" s="471"/>
      <c r="BQ125" s="471"/>
      <c r="BR125" s="471"/>
      <c r="BS125" s="471"/>
      <c r="BT125" s="471"/>
      <c r="BU125" s="471"/>
      <c r="BV125" s="471"/>
      <c r="BW125" s="471"/>
      <c r="BX125" s="471"/>
      <c r="BY125" s="471"/>
      <c r="BZ125" s="471"/>
      <c r="CA125" s="471"/>
      <c r="CB125" s="471"/>
      <c r="CC125" s="471"/>
      <c r="CD125" s="471"/>
      <c r="CE125" s="471"/>
      <c r="CF125" s="471"/>
      <c r="CG125" s="471"/>
      <c r="CH125" s="471"/>
      <c r="CI125" s="471"/>
      <c r="CJ125" s="471"/>
      <c r="CK125" s="471"/>
      <c r="CL125" s="471"/>
      <c r="CM125" s="471"/>
      <c r="CN125" s="471"/>
      <c r="CO125" s="471"/>
      <c r="CP125" s="471"/>
      <c r="CQ125" s="471"/>
      <c r="CR125" s="471"/>
      <c r="CS125" s="471"/>
      <c r="CT125" s="471"/>
      <c r="CU125" s="471"/>
      <c r="CV125" s="471"/>
      <c r="CW125" s="471"/>
      <c r="CX125" s="471"/>
      <c r="CY125" s="471"/>
      <c r="CZ125" s="471"/>
      <c r="DA125" s="471"/>
      <c r="DB125" s="471"/>
      <c r="DI125" s="471"/>
      <c r="DJ125" s="471"/>
      <c r="DS125" s="471"/>
      <c r="DT125" s="471"/>
      <c r="EA125" s="471"/>
      <c r="EB125" s="471"/>
      <c r="EG125" s="471"/>
      <c r="EH125" s="471"/>
      <c r="EJ125" s="471"/>
      <c r="EK125" s="471"/>
      <c r="EL125" s="471"/>
      <c r="EM125" s="471"/>
      <c r="EW125" s="1599"/>
    </row>
    <row r="126" spans="1:153" s="1589" customFormat="1" ht="15" customHeight="1" x14ac:dyDescent="0.25">
      <c r="A126" s="1542"/>
      <c r="B126" s="1700" t="s">
        <v>1084</v>
      </c>
      <c r="C126" s="1701"/>
      <c r="D126" s="1701"/>
      <c r="E126" s="1702"/>
      <c r="F126" s="1592"/>
      <c r="G126" s="471"/>
      <c r="H126" s="471"/>
      <c r="I126" s="471"/>
      <c r="J126" s="471"/>
      <c r="K126" s="471"/>
      <c r="L126" s="471"/>
      <c r="M126" s="471"/>
      <c r="N126" s="471"/>
      <c r="O126" s="471"/>
      <c r="P126" s="471"/>
      <c r="Q126" s="471"/>
      <c r="R126" s="471"/>
      <c r="S126" s="471"/>
      <c r="T126" s="471"/>
      <c r="U126" s="471"/>
      <c r="V126" s="471"/>
      <c r="W126" s="471"/>
      <c r="X126" s="471"/>
      <c r="Y126" s="1587"/>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1"/>
      <c r="BZ126" s="471"/>
      <c r="CA126" s="471"/>
      <c r="CB126" s="471"/>
      <c r="CC126" s="471"/>
      <c r="CD126" s="471"/>
      <c r="CE126" s="471"/>
      <c r="CF126" s="471"/>
      <c r="CG126" s="471"/>
      <c r="CH126" s="471"/>
      <c r="CI126" s="471"/>
      <c r="CJ126" s="471"/>
      <c r="CK126" s="471"/>
      <c r="CL126" s="471"/>
      <c r="CM126" s="471"/>
      <c r="CN126" s="471"/>
      <c r="CO126" s="471"/>
      <c r="CP126" s="471"/>
      <c r="CQ126" s="471"/>
      <c r="CR126" s="471"/>
      <c r="CS126" s="471"/>
      <c r="CT126" s="471"/>
      <c r="CU126" s="471"/>
      <c r="CV126" s="471"/>
      <c r="CW126" s="471"/>
      <c r="CX126" s="471"/>
      <c r="CY126" s="471"/>
      <c r="CZ126" s="471"/>
      <c r="DA126" s="471"/>
      <c r="DB126" s="471"/>
      <c r="DI126" s="471"/>
      <c r="DJ126" s="471"/>
      <c r="DS126" s="471"/>
      <c r="DT126" s="471"/>
      <c r="EA126" s="471"/>
      <c r="EB126" s="471"/>
      <c r="EG126" s="471"/>
      <c r="EH126" s="471"/>
      <c r="EJ126" s="471"/>
      <c r="EK126" s="471"/>
      <c r="EL126" s="471"/>
      <c r="EM126" s="471"/>
      <c r="EW126" s="1599"/>
    </row>
    <row r="127" spans="1:153" s="1589" customFormat="1" ht="15" customHeight="1" x14ac:dyDescent="0.25">
      <c r="A127" s="1542"/>
      <c r="B127" s="1700" t="s">
        <v>1085</v>
      </c>
      <c r="C127" s="1701"/>
      <c r="D127" s="1701"/>
      <c r="E127" s="1702"/>
      <c r="F127" s="1592"/>
      <c r="G127" s="471"/>
      <c r="H127" s="471"/>
      <c r="I127" s="471"/>
      <c r="J127" s="471"/>
      <c r="K127" s="471"/>
      <c r="L127" s="471"/>
      <c r="M127" s="471"/>
      <c r="N127" s="471"/>
      <c r="O127" s="471"/>
      <c r="P127" s="471"/>
      <c r="Q127" s="471"/>
      <c r="R127" s="471"/>
      <c r="S127" s="471"/>
      <c r="T127" s="471"/>
      <c r="U127" s="471"/>
      <c r="V127" s="471"/>
      <c r="W127" s="471"/>
      <c r="X127" s="471"/>
      <c r="Y127" s="1587"/>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1"/>
      <c r="BZ127" s="471"/>
      <c r="CA127" s="471"/>
      <c r="CB127" s="471"/>
      <c r="CC127" s="471"/>
      <c r="CD127" s="471"/>
      <c r="CE127" s="471"/>
      <c r="CF127" s="471"/>
      <c r="CG127" s="471"/>
      <c r="CH127" s="471"/>
      <c r="CI127" s="471"/>
      <c r="CJ127" s="471"/>
      <c r="CK127" s="471"/>
      <c r="CL127" s="471"/>
      <c r="CM127" s="471"/>
      <c r="CN127" s="471"/>
      <c r="CO127" s="471"/>
      <c r="CP127" s="471"/>
      <c r="CQ127" s="471"/>
      <c r="CR127" s="471"/>
      <c r="CS127" s="471"/>
      <c r="CT127" s="471"/>
      <c r="CU127" s="471"/>
      <c r="CV127" s="471"/>
      <c r="CW127" s="471"/>
      <c r="CX127" s="471"/>
      <c r="CY127" s="471"/>
      <c r="CZ127" s="471"/>
      <c r="DA127" s="471"/>
      <c r="DB127" s="471"/>
      <c r="DI127" s="471"/>
      <c r="DJ127" s="471"/>
      <c r="DS127" s="471"/>
      <c r="DT127" s="471"/>
      <c r="EA127" s="471"/>
      <c r="EB127" s="471"/>
      <c r="EG127" s="471"/>
      <c r="EH127" s="471"/>
      <c r="EJ127" s="471"/>
      <c r="EK127" s="471"/>
      <c r="EL127" s="471"/>
      <c r="EM127" s="471"/>
      <c r="EW127" s="1599"/>
    </row>
    <row r="128" spans="1:153" s="1589" customFormat="1" ht="15" customHeight="1" x14ac:dyDescent="0.25">
      <c r="A128" s="1542"/>
      <c r="B128" s="1703" t="s">
        <v>1086</v>
      </c>
      <c r="C128" s="1704"/>
      <c r="D128" s="1704"/>
      <c r="E128" s="1705"/>
      <c r="F128" s="1593"/>
      <c r="G128" s="471"/>
      <c r="H128" s="471"/>
      <c r="I128" s="471"/>
      <c r="J128" s="471"/>
      <c r="K128" s="471"/>
      <c r="L128" s="471"/>
      <c r="M128" s="471"/>
      <c r="N128" s="471"/>
      <c r="O128" s="471"/>
      <c r="P128" s="471"/>
      <c r="Q128" s="471"/>
      <c r="R128" s="471"/>
      <c r="S128" s="471"/>
      <c r="T128" s="471"/>
      <c r="U128" s="471"/>
      <c r="V128" s="471"/>
      <c r="W128" s="471"/>
      <c r="X128" s="471"/>
      <c r="Y128" s="1587"/>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1"/>
      <c r="BZ128" s="471"/>
      <c r="CA128" s="471"/>
      <c r="CB128" s="471"/>
      <c r="CC128" s="471"/>
      <c r="CD128" s="471"/>
      <c r="CE128" s="471"/>
      <c r="CF128" s="471"/>
      <c r="CG128" s="471"/>
      <c r="CH128" s="471"/>
      <c r="CI128" s="471"/>
      <c r="CJ128" s="471"/>
      <c r="CK128" s="471"/>
      <c r="CL128" s="471"/>
      <c r="CM128" s="471"/>
      <c r="CN128" s="471"/>
      <c r="CO128" s="471"/>
      <c r="CP128" s="471"/>
      <c r="CQ128" s="471"/>
      <c r="CR128" s="471"/>
      <c r="CS128" s="471"/>
      <c r="CT128" s="471"/>
      <c r="CU128" s="471"/>
      <c r="CV128" s="471"/>
      <c r="CW128" s="471"/>
      <c r="CX128" s="471"/>
      <c r="CY128" s="471"/>
      <c r="CZ128" s="471"/>
      <c r="DA128" s="471"/>
      <c r="DB128" s="471"/>
      <c r="DI128" s="471"/>
      <c r="DJ128" s="471"/>
      <c r="DS128" s="471"/>
      <c r="DT128" s="471"/>
      <c r="EA128" s="471"/>
      <c r="EB128" s="471"/>
      <c r="EG128" s="471"/>
      <c r="EH128" s="471"/>
      <c r="EJ128" s="471"/>
      <c r="EK128" s="471"/>
      <c r="EL128" s="471"/>
      <c r="EM128" s="471"/>
      <c r="EW128" s="1599"/>
    </row>
    <row r="129" spans="1:153" s="471" customFormat="1" ht="15" customHeight="1" x14ac:dyDescent="0.25">
      <c r="A129" s="1594"/>
      <c r="Y129" s="1587"/>
      <c r="BI129" s="1600"/>
      <c r="BJ129" s="1600"/>
      <c r="BK129" s="1600"/>
      <c r="BL129" s="1600"/>
      <c r="BM129" s="1600"/>
      <c r="BN129" s="1600"/>
      <c r="BO129" s="1600"/>
      <c r="BP129" s="1600"/>
      <c r="BQ129" s="1600"/>
      <c r="BR129" s="1600"/>
      <c r="BU129" s="1600"/>
      <c r="BV129" s="1600"/>
      <c r="BW129" s="1600"/>
      <c r="BX129" s="1600"/>
      <c r="BY129" s="1600"/>
      <c r="BZ129" s="1600"/>
      <c r="CA129" s="1600"/>
      <c r="CB129" s="1600"/>
      <c r="CC129" s="1600"/>
      <c r="CD129" s="1600"/>
      <c r="CE129" s="1600"/>
      <c r="CF129" s="1600"/>
      <c r="CG129" s="1600"/>
      <c r="CH129" s="1600"/>
      <c r="CK129" s="1600"/>
      <c r="CL129" s="1600"/>
      <c r="CM129" s="1600"/>
      <c r="CN129" s="1600"/>
      <c r="CO129" s="1600"/>
      <c r="CP129" s="1600"/>
      <c r="CQ129" s="1600"/>
      <c r="CR129" s="1600"/>
      <c r="CS129" s="1600"/>
      <c r="CT129" s="1600"/>
      <c r="CU129" s="1600"/>
      <c r="CV129" s="1600"/>
      <c r="CY129" s="1600"/>
      <c r="CZ129" s="1600"/>
      <c r="DA129" s="1600"/>
      <c r="DB129" s="1600"/>
      <c r="DC129" s="1600"/>
      <c r="DD129" s="1600"/>
      <c r="DE129" s="1600"/>
      <c r="DF129" s="1600"/>
      <c r="DG129" s="1600"/>
      <c r="DH129" s="1600"/>
      <c r="DK129" s="1600"/>
      <c r="DL129" s="1600"/>
      <c r="DM129" s="1600"/>
      <c r="DN129" s="1600"/>
      <c r="DO129" s="1600"/>
      <c r="DP129" s="1600"/>
      <c r="DQ129" s="1600"/>
      <c r="DR129" s="1600"/>
      <c r="DU129" s="1600"/>
      <c r="DV129" s="1600"/>
      <c r="DW129" s="1600"/>
      <c r="DX129" s="1600"/>
      <c r="DY129" s="1600"/>
      <c r="DZ129" s="1600"/>
      <c r="EC129" s="1600"/>
      <c r="ED129" s="1600"/>
      <c r="EE129" s="1600"/>
      <c r="EF129" s="1600"/>
      <c r="EI129" s="1600"/>
      <c r="EN129" s="1600"/>
      <c r="EO129" s="1600"/>
      <c r="EP129" s="1600"/>
      <c r="EQ129" s="1600"/>
      <c r="ER129" s="1600"/>
      <c r="ES129" s="1600"/>
      <c r="ET129" s="1600"/>
      <c r="EU129" s="1600"/>
      <c r="EV129" s="1600"/>
      <c r="EW129" s="1601"/>
    </row>
    <row r="130" spans="1:153" s="471" customFormat="1" ht="45" customHeight="1" x14ac:dyDescent="0.25">
      <c r="A130" s="1540" t="s">
        <v>1101</v>
      </c>
      <c r="B130" s="1595"/>
      <c r="C130" s="1596"/>
      <c r="D130" s="1596"/>
      <c r="E130" s="1596"/>
      <c r="F130" s="1596"/>
      <c r="G130" s="1596"/>
      <c r="H130" s="1596"/>
      <c r="I130" s="1597"/>
      <c r="J130" s="1597"/>
      <c r="K130" s="1597"/>
      <c r="L130" s="1597"/>
      <c r="M130" s="1597"/>
      <c r="N130" s="1597"/>
      <c r="O130" s="1597"/>
      <c r="P130" s="1597"/>
      <c r="Q130" s="1597"/>
      <c r="R130" s="1597"/>
      <c r="S130" s="1597"/>
      <c r="T130" s="1597"/>
      <c r="U130" s="1597"/>
      <c r="V130" s="1597"/>
      <c r="W130" s="1597"/>
      <c r="X130" s="1597"/>
      <c r="Y130" s="1598"/>
      <c r="Z130" s="1597"/>
      <c r="AA130" s="1597"/>
      <c r="AB130" s="1597"/>
      <c r="AC130" s="1597"/>
      <c r="AD130" s="1597"/>
      <c r="AE130" s="1597"/>
      <c r="AF130" s="1597"/>
      <c r="AG130" s="1597"/>
      <c r="AH130" s="1597"/>
      <c r="AI130" s="1597"/>
      <c r="AJ130" s="1597"/>
      <c r="AK130" s="1597"/>
      <c r="AL130" s="1597"/>
      <c r="AM130" s="1597"/>
      <c r="AN130" s="1597"/>
      <c r="AO130" s="1597"/>
      <c r="AP130" s="1597"/>
      <c r="AQ130" s="1597"/>
      <c r="AR130" s="1597"/>
      <c r="AS130" s="1597"/>
      <c r="AT130" s="1597"/>
      <c r="AU130" s="1597"/>
      <c r="AV130" s="1597"/>
      <c r="AW130" s="1597"/>
      <c r="AX130" s="1597"/>
      <c r="AY130" s="1597"/>
      <c r="AZ130" s="1597"/>
      <c r="BA130" s="1597"/>
      <c r="BB130" s="1597"/>
      <c r="BC130" s="1597"/>
      <c r="BD130" s="1597"/>
      <c r="BE130" s="1597"/>
      <c r="BF130" s="1597"/>
      <c r="BG130" s="1597"/>
      <c r="BH130" s="1597"/>
      <c r="BI130" s="1597"/>
      <c r="BJ130" s="1597"/>
      <c r="BK130" s="1597"/>
      <c r="BL130" s="1597"/>
      <c r="BM130" s="1597"/>
      <c r="BN130" s="1597"/>
      <c r="BO130" s="1597"/>
      <c r="BP130" s="1597"/>
      <c r="BQ130" s="1597"/>
      <c r="BR130" s="1597"/>
      <c r="BS130" s="1597"/>
      <c r="BT130" s="1597"/>
      <c r="BU130" s="1597"/>
      <c r="BV130" s="1597"/>
      <c r="BW130" s="1597"/>
      <c r="BX130" s="1597"/>
      <c r="BY130" s="1597"/>
      <c r="BZ130" s="1597"/>
      <c r="CA130" s="1597"/>
      <c r="CB130" s="1597"/>
      <c r="CC130" s="1597"/>
      <c r="CD130" s="1597"/>
      <c r="CE130" s="1597"/>
      <c r="CF130" s="1597"/>
      <c r="CG130" s="1597"/>
      <c r="CH130" s="1597"/>
      <c r="CI130" s="1597"/>
      <c r="CJ130" s="1597"/>
      <c r="CK130" s="1597"/>
      <c r="CL130" s="1597"/>
      <c r="CM130" s="1597"/>
      <c r="CN130" s="1597"/>
      <c r="CO130" s="1597"/>
      <c r="CP130" s="1597"/>
      <c r="CQ130" s="1597"/>
      <c r="CR130" s="1597"/>
      <c r="CS130" s="1597"/>
      <c r="CT130" s="1597"/>
      <c r="CU130" s="1597"/>
      <c r="CV130" s="1597"/>
      <c r="CW130" s="1597"/>
      <c r="CX130" s="1597"/>
      <c r="CY130" s="1597"/>
      <c r="CZ130" s="1597"/>
      <c r="DA130" s="1597"/>
      <c r="DB130" s="1597"/>
      <c r="DC130" s="1597"/>
      <c r="DD130" s="1597"/>
      <c r="DE130" s="1597"/>
      <c r="DF130" s="1597"/>
      <c r="DG130" s="1597"/>
      <c r="DH130" s="1597"/>
      <c r="DI130" s="1597"/>
      <c r="DJ130" s="1597"/>
      <c r="DK130" s="1597"/>
      <c r="DL130" s="1597"/>
      <c r="DM130" s="1597"/>
      <c r="DN130" s="1597"/>
      <c r="DO130" s="1597"/>
      <c r="DP130" s="1597"/>
      <c r="DQ130" s="1597"/>
      <c r="DR130" s="1597"/>
      <c r="DS130" s="1597"/>
      <c r="DT130" s="1597"/>
      <c r="DU130" s="1597"/>
      <c r="DV130" s="1597"/>
      <c r="DW130" s="1597"/>
      <c r="DX130" s="1597"/>
      <c r="DY130" s="1597"/>
      <c r="DZ130" s="1597"/>
      <c r="EA130" s="1597"/>
      <c r="EB130" s="1597"/>
      <c r="EC130" s="1597"/>
      <c r="ED130" s="1597"/>
      <c r="EE130" s="1597"/>
      <c r="EF130" s="1597"/>
      <c r="EG130" s="1597"/>
      <c r="EH130" s="1597"/>
      <c r="EI130" s="1597"/>
      <c r="EJ130" s="1597"/>
      <c r="EK130" s="1597"/>
      <c r="EL130" s="1597"/>
      <c r="EM130" s="1597"/>
      <c r="EN130" s="1597"/>
      <c r="EO130" s="1597"/>
      <c r="EP130" s="1597"/>
      <c r="EQ130" s="1597"/>
      <c r="ER130" s="1597"/>
      <c r="ES130" s="1597"/>
      <c r="ET130" s="1597"/>
      <c r="EU130" s="1597"/>
      <c r="EV130" s="1597"/>
      <c r="EW130" s="1598"/>
    </row>
    <row r="131" spans="1:153" ht="15" customHeight="1" x14ac:dyDescent="0.25">
      <c r="A131" s="1608"/>
      <c r="B131" s="1503" t="s">
        <v>486</v>
      </c>
      <c r="C131" s="1503"/>
      <c r="D131" s="1503"/>
      <c r="E131" s="1503"/>
      <c r="F131" s="2368" t="s">
        <v>1005</v>
      </c>
      <c r="G131" s="2368"/>
      <c r="H131" s="2368"/>
      <c r="I131" s="2368"/>
      <c r="J131" s="2368"/>
      <c r="K131" s="2368"/>
      <c r="L131" s="2368"/>
      <c r="M131" s="471"/>
      <c r="N131" s="471"/>
      <c r="O131" s="471"/>
      <c r="P131" s="471"/>
      <c r="Q131" s="471"/>
      <c r="R131" s="471"/>
      <c r="S131" s="471"/>
      <c r="T131" s="471"/>
      <c r="U131" s="471"/>
      <c r="V131" s="471"/>
      <c r="W131" s="471"/>
      <c r="X131" s="471"/>
      <c r="Y131" s="1587"/>
      <c r="Z131" s="471"/>
      <c r="AA131" s="471"/>
      <c r="AB131" s="471"/>
      <c r="AC131" s="471"/>
      <c r="AD131" s="471"/>
      <c r="AE131" s="471"/>
      <c r="AF131" s="471"/>
      <c r="AG131" s="471"/>
      <c r="AH131" s="471"/>
      <c r="AI131" s="471"/>
      <c r="AJ131" s="471"/>
      <c r="AK131" s="471"/>
      <c r="AL131" s="471"/>
      <c r="AM131" s="471"/>
      <c r="CV131" s="1609"/>
      <c r="CW131" s="1609"/>
      <c r="CX131" s="1609"/>
      <c r="CY131" s="1609"/>
      <c r="CZ131" s="1609"/>
      <c r="DA131" s="1609"/>
      <c r="DB131" s="1609"/>
      <c r="DC131" s="1609"/>
      <c r="DD131" s="1609"/>
      <c r="DE131" s="1609"/>
      <c r="DF131" s="1609"/>
      <c r="DG131" s="1609"/>
      <c r="DH131" s="1609"/>
      <c r="DI131" s="1609"/>
      <c r="EI131" s="1589"/>
      <c r="EN131" s="1589"/>
      <c r="EO131" s="1589"/>
      <c r="EP131" s="1589"/>
      <c r="EQ131" s="1589"/>
      <c r="ER131" s="1589"/>
      <c r="ES131" s="1589"/>
      <c r="ET131" s="1589"/>
      <c r="EU131" s="1589"/>
      <c r="EV131" s="1589"/>
    </row>
    <row r="132" spans="1:153" ht="15" customHeight="1" x14ac:dyDescent="0.25">
      <c r="A132" s="1608"/>
      <c r="B132" s="1503" t="s">
        <v>990</v>
      </c>
      <c r="C132" s="1503"/>
      <c r="D132" s="1503"/>
      <c r="E132" s="1503"/>
      <c r="F132" s="2369" t="s">
        <v>1292</v>
      </c>
      <c r="G132" s="2370"/>
      <c r="H132" s="2370"/>
      <c r="I132" s="2370"/>
      <c r="J132" s="2370"/>
      <c r="K132" s="2370"/>
      <c r="L132" s="2370"/>
      <c r="M132" s="471"/>
      <c r="N132" s="471"/>
      <c r="O132" s="471"/>
      <c r="P132" s="471"/>
      <c r="Q132" s="471"/>
      <c r="R132" s="471"/>
      <c r="S132" s="471"/>
      <c r="T132" s="471"/>
      <c r="U132" s="471"/>
      <c r="V132" s="471"/>
      <c r="W132" s="471"/>
      <c r="X132" s="471"/>
      <c r="Y132" s="1587"/>
      <c r="Z132" s="471"/>
      <c r="AA132" s="471"/>
      <c r="AB132" s="471"/>
      <c r="AC132" s="471"/>
      <c r="AD132" s="471"/>
      <c r="AE132" s="471"/>
      <c r="AF132" s="471"/>
      <c r="AG132" s="471"/>
      <c r="AH132" s="471"/>
      <c r="AI132" s="471"/>
      <c r="AJ132" s="471"/>
      <c r="AK132" s="471"/>
      <c r="AL132" s="471"/>
      <c r="AM132" s="471"/>
      <c r="CV132" s="1609"/>
      <c r="CW132" s="1609"/>
      <c r="CX132" s="1609"/>
      <c r="CY132" s="1609"/>
      <c r="CZ132" s="1609"/>
      <c r="DA132" s="1609"/>
      <c r="DB132" s="1609"/>
      <c r="DC132" s="1609"/>
      <c r="DD132" s="1609"/>
      <c r="DE132" s="1609"/>
      <c r="DF132" s="1609"/>
      <c r="DG132" s="1609"/>
      <c r="DH132" s="1609"/>
      <c r="DI132" s="1609"/>
      <c r="EI132" s="1589"/>
      <c r="EN132" s="1589"/>
      <c r="EO132" s="1589"/>
      <c r="EP132" s="1589"/>
      <c r="EQ132" s="1589"/>
      <c r="ER132" s="1589"/>
      <c r="ES132" s="1589"/>
      <c r="ET132" s="1589"/>
      <c r="EU132" s="1589"/>
      <c r="EV132" s="1589"/>
    </row>
    <row r="133" spans="1:153" s="471" customFormat="1" ht="15" customHeight="1" x14ac:dyDescent="0.25">
      <c r="A133" s="1590"/>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1607"/>
      <c r="Z133" s="466"/>
      <c r="AA133" s="466"/>
      <c r="AB133" s="466"/>
      <c r="AC133" s="466"/>
      <c r="AD133" s="466"/>
      <c r="AE133" s="466"/>
      <c r="AF133" s="466"/>
      <c r="AG133" s="466"/>
      <c r="AH133" s="466"/>
      <c r="AI133" s="466"/>
      <c r="AJ133" s="466"/>
      <c r="AK133" s="466"/>
      <c r="AL133" s="466"/>
      <c r="AM133" s="466"/>
      <c r="AN133" s="466"/>
      <c r="AO133" s="466"/>
      <c r="AP133" s="466"/>
      <c r="AQ133" s="466"/>
      <c r="AR133" s="466"/>
      <c r="AS133" s="466"/>
      <c r="AT133" s="466"/>
      <c r="AU133" s="466"/>
      <c r="AV133" s="466"/>
      <c r="AW133" s="466"/>
      <c r="AX133" s="466"/>
      <c r="AY133" s="466"/>
      <c r="AZ133" s="466"/>
      <c r="BA133" s="466"/>
      <c r="BB133" s="466"/>
      <c r="BC133" s="466"/>
      <c r="BD133" s="466"/>
      <c r="BE133" s="466"/>
      <c r="BF133" s="466"/>
      <c r="BG133" s="466"/>
      <c r="BH133" s="466"/>
      <c r="BI133" s="466"/>
      <c r="BJ133" s="466"/>
      <c r="BK133" s="466"/>
      <c r="BL133" s="466"/>
      <c r="BM133" s="466"/>
      <c r="BN133" s="466"/>
      <c r="BO133" s="466"/>
      <c r="BP133" s="466"/>
      <c r="BQ133" s="466"/>
      <c r="BR133" s="466"/>
      <c r="BS133" s="466"/>
      <c r="BT133" s="466"/>
      <c r="BU133" s="466"/>
      <c r="BV133" s="466"/>
      <c r="BW133" s="466"/>
      <c r="BX133" s="466"/>
      <c r="BY133" s="466"/>
      <c r="BZ133" s="466"/>
      <c r="CA133" s="466"/>
      <c r="CB133" s="466"/>
      <c r="CC133" s="466"/>
      <c r="CD133" s="466"/>
      <c r="CE133" s="466"/>
      <c r="CF133" s="466"/>
      <c r="CG133" s="466"/>
      <c r="CH133" s="466"/>
      <c r="CI133" s="466"/>
      <c r="CJ133" s="466"/>
      <c r="CK133" s="466"/>
      <c r="CL133" s="466"/>
      <c r="CM133" s="466"/>
      <c r="CN133" s="466"/>
      <c r="CO133" s="466"/>
      <c r="CP133" s="466"/>
      <c r="CQ133" s="466"/>
      <c r="CR133" s="466"/>
      <c r="CS133" s="466"/>
      <c r="CT133" s="466"/>
      <c r="CU133" s="466"/>
      <c r="CV133" s="466"/>
      <c r="CW133" s="466"/>
      <c r="CX133" s="466"/>
      <c r="CY133" s="466"/>
      <c r="CZ133" s="466"/>
      <c r="DA133" s="466"/>
      <c r="DB133" s="466"/>
      <c r="DC133" s="466"/>
      <c r="DD133" s="466"/>
      <c r="DE133" s="466"/>
      <c r="DF133" s="466"/>
      <c r="DG133" s="466"/>
      <c r="DH133" s="466"/>
      <c r="DI133" s="466"/>
      <c r="EW133" s="1587"/>
    </row>
    <row r="134" spans="1:153" s="471" customFormat="1" ht="15" customHeight="1" x14ac:dyDescent="0.25">
      <c r="A134" s="1590"/>
      <c r="B134" s="2371" t="s">
        <v>1103</v>
      </c>
      <c r="C134" s="2371"/>
      <c r="D134" s="2371"/>
      <c r="E134" s="2372"/>
      <c r="F134" s="2377" t="s">
        <v>1104</v>
      </c>
      <c r="G134" s="2378"/>
      <c r="H134" s="2378"/>
      <c r="I134" s="2378"/>
      <c r="J134" s="2378"/>
      <c r="K134" s="2378"/>
      <c r="L134" s="2378"/>
      <c r="M134" s="2378"/>
      <c r="N134" s="2378"/>
      <c r="O134" s="2378"/>
      <c r="P134" s="2378"/>
      <c r="Q134" s="2378"/>
      <c r="R134" s="466"/>
      <c r="S134" s="466"/>
      <c r="T134" s="466"/>
      <c r="U134" s="466"/>
      <c r="V134" s="466"/>
      <c r="W134" s="466"/>
      <c r="X134" s="466"/>
      <c r="Y134" s="1607"/>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466"/>
      <c r="BN134" s="466"/>
      <c r="BO134" s="466"/>
      <c r="BP134" s="466"/>
      <c r="BQ134" s="466"/>
      <c r="BR134" s="466"/>
      <c r="BS134" s="466"/>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466"/>
      <c r="CR134" s="466"/>
      <c r="CS134" s="466"/>
      <c r="CT134" s="466"/>
      <c r="CU134" s="466"/>
      <c r="CV134" s="466"/>
      <c r="CW134" s="466"/>
      <c r="CX134" s="466"/>
      <c r="CY134" s="466"/>
      <c r="CZ134" s="466"/>
      <c r="DA134" s="466"/>
      <c r="DB134" s="466"/>
      <c r="DC134" s="466"/>
      <c r="DD134" s="466"/>
      <c r="DE134" s="466"/>
      <c r="DF134" s="466"/>
      <c r="DG134" s="466"/>
      <c r="DH134" s="466"/>
      <c r="DI134" s="466"/>
    </row>
    <row r="135" spans="1:153" s="471" customFormat="1" ht="15" customHeight="1" x14ac:dyDescent="0.25">
      <c r="A135" s="1590"/>
      <c r="B135" s="2373"/>
      <c r="C135" s="2373"/>
      <c r="D135" s="2373"/>
      <c r="E135" s="2374"/>
      <c r="F135" s="2130" t="s">
        <v>1105</v>
      </c>
      <c r="G135" s="2131"/>
      <c r="H135" s="2131"/>
      <c r="I135" s="2264"/>
      <c r="J135" s="2265" t="s">
        <v>1106</v>
      </c>
      <c r="K135" s="2131"/>
      <c r="L135" s="2131"/>
      <c r="M135" s="2264"/>
      <c r="N135" s="2265" t="s">
        <v>1107</v>
      </c>
      <c r="O135" s="2131"/>
      <c r="P135" s="2131"/>
      <c r="Q135" s="2131"/>
      <c r="R135" s="466"/>
      <c r="S135" s="466"/>
      <c r="T135" s="466"/>
      <c r="U135" s="466"/>
      <c r="V135" s="466"/>
      <c r="W135" s="466"/>
      <c r="X135" s="466"/>
      <c r="Y135" s="1607"/>
      <c r="Z135" s="466"/>
      <c r="AA135" s="466"/>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466"/>
      <c r="BA135" s="466"/>
      <c r="BB135" s="466"/>
      <c r="BC135" s="466"/>
      <c r="BD135" s="466"/>
      <c r="BE135" s="466"/>
      <c r="BF135" s="466"/>
      <c r="BG135" s="466"/>
      <c r="BH135" s="466"/>
      <c r="BI135" s="466"/>
      <c r="BJ135" s="466"/>
      <c r="BK135" s="466"/>
      <c r="BL135" s="466"/>
      <c r="BM135" s="466"/>
      <c r="BN135" s="466"/>
      <c r="BO135" s="466"/>
      <c r="BP135" s="466"/>
      <c r="BQ135" s="466"/>
      <c r="BR135" s="466"/>
      <c r="BS135" s="466"/>
      <c r="BT135" s="466"/>
      <c r="BU135" s="466"/>
      <c r="BV135" s="466"/>
      <c r="BW135" s="466"/>
      <c r="BX135" s="466"/>
      <c r="BY135" s="466"/>
      <c r="BZ135" s="466"/>
      <c r="CA135" s="466"/>
      <c r="CB135" s="466"/>
      <c r="CC135" s="466"/>
      <c r="CD135" s="466"/>
      <c r="CE135" s="466"/>
      <c r="CF135" s="466"/>
      <c r="CG135" s="466"/>
      <c r="CH135" s="466"/>
      <c r="CI135" s="466"/>
      <c r="CJ135" s="466"/>
      <c r="CK135" s="466"/>
      <c r="CL135" s="466"/>
      <c r="CM135" s="466"/>
      <c r="CN135" s="466"/>
      <c r="CO135" s="466"/>
      <c r="CP135" s="466"/>
      <c r="CQ135" s="466"/>
      <c r="CR135" s="466"/>
      <c r="CS135" s="466"/>
      <c r="CT135" s="466"/>
      <c r="CU135" s="466"/>
      <c r="CV135" s="466"/>
      <c r="CW135" s="466"/>
      <c r="CX135" s="466"/>
      <c r="CY135" s="466"/>
      <c r="CZ135" s="466"/>
      <c r="DA135" s="466"/>
      <c r="DB135" s="466"/>
      <c r="DC135" s="466"/>
      <c r="DD135" s="466"/>
      <c r="DE135" s="466"/>
      <c r="DF135" s="466"/>
      <c r="DG135" s="466"/>
      <c r="DH135" s="466"/>
      <c r="DI135" s="466"/>
    </row>
    <row r="136" spans="1:153" s="471" customFormat="1" ht="15" customHeight="1" x14ac:dyDescent="0.25">
      <c r="A136" s="1590"/>
      <c r="B136" s="2373"/>
      <c r="C136" s="2373"/>
      <c r="D136" s="2373"/>
      <c r="E136" s="2374"/>
      <c r="F136" s="2363" t="s">
        <v>1108</v>
      </c>
      <c r="G136" s="2366"/>
      <c r="H136" s="2363" t="s">
        <v>1109</v>
      </c>
      <c r="I136" s="2364"/>
      <c r="J136" s="2365" t="s">
        <v>1108</v>
      </c>
      <c r="K136" s="2366"/>
      <c r="L136" s="2363" t="s">
        <v>1109</v>
      </c>
      <c r="M136" s="2364"/>
      <c r="N136" s="2365" t="s">
        <v>1108</v>
      </c>
      <c r="O136" s="2366"/>
      <c r="P136" s="2363" t="s">
        <v>1109</v>
      </c>
      <c r="Q136" s="2367"/>
      <c r="R136" s="466"/>
      <c r="S136" s="466"/>
      <c r="T136" s="466"/>
      <c r="U136" s="466"/>
      <c r="V136" s="466"/>
      <c r="W136" s="466"/>
      <c r="X136" s="466"/>
      <c r="Y136" s="1607"/>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466"/>
      <c r="BA136" s="466"/>
      <c r="BB136" s="466"/>
      <c r="BC136" s="466"/>
      <c r="BD136" s="466"/>
      <c r="BE136" s="466"/>
      <c r="BF136" s="466"/>
      <c r="BG136" s="466"/>
      <c r="BH136" s="466"/>
      <c r="BI136" s="466"/>
      <c r="BJ136" s="466"/>
      <c r="BK136" s="466"/>
      <c r="BL136" s="466"/>
      <c r="BM136" s="466"/>
      <c r="BN136" s="466"/>
      <c r="BO136" s="466"/>
      <c r="BP136" s="466"/>
      <c r="BQ136" s="466"/>
      <c r="BR136" s="466"/>
      <c r="BS136" s="466"/>
      <c r="BT136" s="466"/>
      <c r="BU136" s="466"/>
      <c r="BV136" s="466"/>
      <c r="BW136" s="466"/>
      <c r="BX136" s="466"/>
      <c r="BY136" s="466"/>
      <c r="BZ136" s="466"/>
      <c r="CA136" s="466"/>
      <c r="CB136" s="466"/>
      <c r="CC136" s="466"/>
      <c r="CD136" s="466"/>
      <c r="CE136" s="466"/>
      <c r="CF136" s="466"/>
      <c r="CG136" s="466"/>
      <c r="CH136" s="466"/>
      <c r="CI136" s="466"/>
      <c r="CJ136" s="466"/>
      <c r="CK136" s="466"/>
      <c r="CL136" s="466"/>
      <c r="CM136" s="466"/>
      <c r="CN136" s="466"/>
      <c r="CO136" s="466"/>
      <c r="CP136" s="466"/>
      <c r="CQ136" s="466"/>
      <c r="CR136" s="466"/>
      <c r="CS136" s="466"/>
      <c r="CT136" s="466"/>
      <c r="CU136" s="466"/>
      <c r="CV136" s="466"/>
      <c r="CW136" s="466"/>
      <c r="CX136" s="466"/>
      <c r="CY136" s="466"/>
      <c r="CZ136" s="466"/>
      <c r="DA136" s="466"/>
      <c r="DB136" s="466"/>
      <c r="DC136" s="466"/>
      <c r="DD136" s="466"/>
      <c r="DE136" s="466"/>
      <c r="DF136" s="466"/>
      <c r="DG136" s="466"/>
      <c r="DH136" s="466"/>
      <c r="DI136" s="466"/>
    </row>
    <row r="137" spans="1:153" s="471" customFormat="1" ht="45" customHeight="1" x14ac:dyDescent="0.25">
      <c r="A137" s="1590"/>
      <c r="B137" s="2375"/>
      <c r="C137" s="2375"/>
      <c r="D137" s="2375"/>
      <c r="E137" s="2376"/>
      <c r="F137" s="1610" t="s">
        <v>1110</v>
      </c>
      <c r="G137" s="1610" t="s">
        <v>1111</v>
      </c>
      <c r="H137" s="1610" t="s">
        <v>1110</v>
      </c>
      <c r="I137" s="1611" t="s">
        <v>1111</v>
      </c>
      <c r="J137" s="1612" t="s">
        <v>1110</v>
      </c>
      <c r="K137" s="1610" t="s">
        <v>1111</v>
      </c>
      <c r="L137" s="1610" t="s">
        <v>1110</v>
      </c>
      <c r="M137" s="1613" t="s">
        <v>1111</v>
      </c>
      <c r="N137" s="1614" t="s">
        <v>1110</v>
      </c>
      <c r="O137" s="1610" t="s">
        <v>1111</v>
      </c>
      <c r="P137" s="1610" t="s">
        <v>1110</v>
      </c>
      <c r="Q137" s="1611" t="s">
        <v>1111</v>
      </c>
      <c r="R137" s="466"/>
      <c r="S137" s="466"/>
      <c r="T137" s="466"/>
      <c r="U137" s="466"/>
      <c r="V137" s="466"/>
      <c r="W137" s="466"/>
      <c r="X137" s="466"/>
      <c r="Y137" s="1607"/>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6"/>
      <c r="BD137" s="466"/>
      <c r="BE137" s="466"/>
      <c r="BF137" s="466"/>
      <c r="BG137" s="466"/>
      <c r="BH137" s="466"/>
      <c r="BI137" s="466"/>
      <c r="BJ137" s="466"/>
      <c r="BK137" s="466"/>
      <c r="BL137" s="466"/>
      <c r="BM137" s="466"/>
      <c r="BN137" s="466"/>
      <c r="BO137" s="466"/>
      <c r="BP137" s="466"/>
      <c r="BQ137" s="466"/>
      <c r="BR137" s="466"/>
      <c r="BS137" s="466"/>
      <c r="BT137" s="466"/>
      <c r="BU137" s="466"/>
      <c r="BV137" s="466"/>
      <c r="BW137" s="466"/>
      <c r="BX137" s="466"/>
      <c r="BY137" s="466"/>
      <c r="BZ137" s="466"/>
      <c r="CA137" s="466"/>
      <c r="CB137" s="466"/>
      <c r="CC137" s="466"/>
      <c r="CD137" s="466"/>
      <c r="CE137" s="466"/>
      <c r="CF137" s="466"/>
      <c r="CG137" s="466"/>
      <c r="CH137" s="466"/>
      <c r="CI137" s="466"/>
      <c r="CJ137" s="466"/>
      <c r="CK137" s="466"/>
      <c r="CL137" s="466"/>
      <c r="CM137" s="466"/>
      <c r="CN137" s="466"/>
      <c r="CO137" s="466"/>
      <c r="CP137" s="466"/>
      <c r="CQ137" s="466"/>
      <c r="CR137" s="466"/>
      <c r="CS137" s="466"/>
      <c r="CT137" s="466"/>
      <c r="CU137" s="466"/>
      <c r="CV137" s="466"/>
      <c r="CW137" s="466"/>
      <c r="CX137" s="466"/>
      <c r="CY137" s="466"/>
      <c r="CZ137" s="466"/>
      <c r="DA137" s="466"/>
      <c r="DB137" s="466"/>
      <c r="DC137" s="466"/>
      <c r="DD137" s="466"/>
      <c r="DE137" s="466"/>
      <c r="DF137" s="466"/>
      <c r="DG137" s="466"/>
      <c r="DH137" s="466"/>
      <c r="DI137" s="466"/>
    </row>
    <row r="138" spans="1:153" s="1589" customFormat="1" ht="15" customHeight="1" x14ac:dyDescent="0.25">
      <c r="A138" s="1590"/>
      <c r="B138" s="930" t="s">
        <v>1112</v>
      </c>
      <c r="C138" s="930"/>
      <c r="D138" s="1615"/>
      <c r="E138" s="1616"/>
      <c r="F138" s="924"/>
      <c r="G138" s="924"/>
      <c r="H138" s="924"/>
      <c r="I138" s="1617"/>
      <c r="J138" s="1604"/>
      <c r="K138" s="924"/>
      <c r="L138" s="924"/>
      <c r="M138" s="1603"/>
      <c r="N138" s="1618"/>
      <c r="O138" s="924"/>
      <c r="P138" s="924"/>
      <c r="Q138" s="1617"/>
      <c r="R138" s="466"/>
      <c r="S138" s="466"/>
      <c r="T138" s="466"/>
      <c r="U138" s="466"/>
      <c r="V138" s="466"/>
      <c r="W138" s="466"/>
      <c r="X138" s="466"/>
      <c r="Y138" s="1607"/>
      <c r="Z138" s="466"/>
      <c r="AA138" s="466"/>
      <c r="AB138" s="466"/>
      <c r="AC138" s="466"/>
      <c r="AD138" s="466"/>
      <c r="AE138" s="466"/>
      <c r="AF138" s="466"/>
      <c r="AG138" s="466"/>
      <c r="AH138" s="466"/>
      <c r="AI138" s="466"/>
      <c r="AJ138" s="466"/>
      <c r="AK138" s="466"/>
      <c r="AL138" s="466"/>
      <c r="AM138" s="466"/>
      <c r="AN138" s="466"/>
      <c r="AO138" s="466"/>
      <c r="AP138" s="466"/>
      <c r="AQ138" s="466"/>
      <c r="AR138" s="466"/>
      <c r="AS138" s="466"/>
      <c r="AT138" s="466"/>
      <c r="AU138" s="466"/>
      <c r="AV138" s="466"/>
      <c r="AW138" s="466"/>
      <c r="AX138" s="466"/>
      <c r="AY138" s="466"/>
      <c r="AZ138" s="466"/>
      <c r="BA138" s="466"/>
      <c r="BB138" s="466"/>
      <c r="BC138" s="466"/>
      <c r="BD138" s="466"/>
      <c r="BE138" s="466"/>
      <c r="BF138" s="466"/>
      <c r="BG138" s="466"/>
      <c r="BH138" s="466"/>
      <c r="BI138" s="466"/>
      <c r="BJ138" s="466"/>
      <c r="BK138" s="466"/>
      <c r="BL138" s="466"/>
      <c r="BM138" s="466"/>
      <c r="BN138" s="466"/>
      <c r="BO138" s="466"/>
      <c r="BP138" s="1619"/>
      <c r="BQ138" s="1619"/>
      <c r="BR138" s="1619"/>
      <c r="BS138" s="466"/>
      <c r="BT138" s="466"/>
      <c r="BU138" s="1619"/>
      <c r="BV138" s="1619"/>
      <c r="BW138" s="1619"/>
      <c r="BX138" s="1619"/>
      <c r="BY138" s="1619"/>
      <c r="BZ138" s="1619"/>
      <c r="CA138" s="1619"/>
      <c r="CB138" s="1619"/>
      <c r="CC138" s="1619"/>
      <c r="CD138" s="1619"/>
      <c r="CE138" s="1619"/>
      <c r="CF138" s="1619"/>
      <c r="CG138" s="1619"/>
      <c r="CH138" s="1619"/>
      <c r="CI138" s="466"/>
      <c r="CJ138" s="466"/>
      <c r="CK138" s="1619"/>
      <c r="CL138" s="1619"/>
      <c r="CM138" s="1619"/>
      <c r="CN138" s="1619"/>
      <c r="CO138" s="1619"/>
      <c r="CP138" s="1619"/>
      <c r="CQ138" s="1619"/>
      <c r="CR138" s="1619"/>
      <c r="CS138" s="1619"/>
      <c r="CT138" s="1619"/>
      <c r="CU138" s="1619"/>
      <c r="CV138" s="1619"/>
      <c r="CW138" s="466"/>
      <c r="CX138" s="466"/>
      <c r="CY138" s="1619"/>
      <c r="CZ138" s="1619"/>
      <c r="DA138" s="1619"/>
      <c r="DB138" s="1619"/>
      <c r="DC138" s="1619"/>
      <c r="DD138" s="1619"/>
      <c r="DE138" s="1619"/>
      <c r="DF138" s="1619"/>
      <c r="DG138" s="1619"/>
      <c r="DH138" s="1619"/>
      <c r="DI138" s="466"/>
      <c r="DJ138" s="471"/>
      <c r="DS138" s="471"/>
      <c r="DT138" s="471"/>
      <c r="EA138" s="471"/>
      <c r="EB138" s="471"/>
      <c r="EG138" s="471"/>
      <c r="EH138" s="471"/>
      <c r="EJ138" s="471"/>
      <c r="EK138" s="471"/>
      <c r="EL138" s="471"/>
      <c r="EM138" s="471"/>
    </row>
    <row r="139" spans="1:153" s="1589" customFormat="1" ht="15" customHeight="1" x14ac:dyDescent="0.25">
      <c r="A139" s="1590"/>
      <c r="B139" s="1503" t="s">
        <v>1113</v>
      </c>
      <c r="C139" s="1503"/>
      <c r="D139" s="925"/>
      <c r="E139" s="1620"/>
      <c r="F139" s="597"/>
      <c r="G139" s="597"/>
      <c r="H139" s="597"/>
      <c r="I139" s="843"/>
      <c r="J139" s="632"/>
      <c r="K139" s="597"/>
      <c r="L139" s="597"/>
      <c r="M139" s="1605"/>
      <c r="N139" s="1606"/>
      <c r="O139" s="597"/>
      <c r="P139" s="597"/>
      <c r="Q139" s="843"/>
      <c r="R139" s="466"/>
      <c r="S139" s="466"/>
      <c r="T139" s="466"/>
      <c r="U139" s="466"/>
      <c r="V139" s="466"/>
      <c r="W139" s="466"/>
      <c r="X139" s="466"/>
      <c r="Y139" s="1607"/>
      <c r="Z139" s="466"/>
      <c r="AA139" s="466"/>
      <c r="AB139" s="466"/>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466"/>
      <c r="AZ139" s="466"/>
      <c r="BA139" s="466"/>
      <c r="BB139" s="466"/>
      <c r="BC139" s="466"/>
      <c r="BD139" s="466"/>
      <c r="BE139" s="466"/>
      <c r="BF139" s="466"/>
      <c r="BG139" s="466"/>
      <c r="BH139" s="466"/>
      <c r="BI139" s="466"/>
      <c r="BJ139" s="466"/>
      <c r="BK139" s="466"/>
      <c r="BL139" s="466"/>
      <c r="BM139" s="466"/>
      <c r="BN139" s="466"/>
      <c r="BO139" s="466"/>
      <c r="BP139" s="1619"/>
      <c r="BQ139" s="1619"/>
      <c r="BR139" s="1619"/>
      <c r="BS139" s="466"/>
      <c r="BT139" s="466"/>
      <c r="BU139" s="1619"/>
      <c r="BV139" s="1619"/>
      <c r="BW139" s="1619"/>
      <c r="BX139" s="1619"/>
      <c r="BY139" s="1619"/>
      <c r="BZ139" s="1619"/>
      <c r="CA139" s="1619"/>
      <c r="CB139" s="1619"/>
      <c r="CC139" s="1619"/>
      <c r="CD139" s="1619"/>
      <c r="CE139" s="1619"/>
      <c r="CF139" s="1619"/>
      <c r="CG139" s="1619"/>
      <c r="CH139" s="1619"/>
      <c r="CI139" s="466"/>
      <c r="CJ139" s="466"/>
      <c r="CK139" s="1619"/>
      <c r="CL139" s="1619"/>
      <c r="CM139" s="1619"/>
      <c r="CN139" s="1619"/>
      <c r="CO139" s="1619"/>
      <c r="CP139" s="1619"/>
      <c r="CQ139" s="1619"/>
      <c r="CR139" s="1619"/>
      <c r="CS139" s="1619"/>
      <c r="CT139" s="1619"/>
      <c r="CU139" s="1619"/>
      <c r="CV139" s="1619"/>
      <c r="CW139" s="466"/>
      <c r="CX139" s="466"/>
      <c r="CY139" s="1619"/>
      <c r="CZ139" s="1619"/>
      <c r="DA139" s="1619"/>
      <c r="DB139" s="1619"/>
      <c r="DC139" s="1619"/>
      <c r="DD139" s="1619"/>
      <c r="DE139" s="1619"/>
      <c r="DF139" s="1619"/>
      <c r="DG139" s="1619"/>
      <c r="DH139" s="1619"/>
      <c r="DI139" s="466"/>
      <c r="DJ139" s="471"/>
      <c r="DS139" s="471"/>
      <c r="DT139" s="471"/>
      <c r="EA139" s="471"/>
      <c r="EB139" s="471"/>
      <c r="EG139" s="471"/>
      <c r="EH139" s="471"/>
      <c r="EJ139" s="471"/>
      <c r="EK139" s="471"/>
      <c r="EL139" s="471"/>
      <c r="EM139" s="471"/>
    </row>
    <row r="140" spans="1:153" s="1589" customFormat="1" ht="15" customHeight="1" x14ac:dyDescent="0.25">
      <c r="A140" s="1590"/>
      <c r="B140" s="925" t="s">
        <v>92</v>
      </c>
      <c r="C140" s="925"/>
      <c r="D140" s="925"/>
      <c r="E140" s="1620"/>
      <c r="F140" s="597"/>
      <c r="G140" s="597"/>
      <c r="H140" s="597"/>
      <c r="I140" s="843"/>
      <c r="J140" s="632"/>
      <c r="K140" s="597"/>
      <c r="L140" s="597"/>
      <c r="M140" s="1605"/>
      <c r="N140" s="1606"/>
      <c r="O140" s="597"/>
      <c r="P140" s="597"/>
      <c r="Q140" s="843"/>
      <c r="R140" s="466"/>
      <c r="S140" s="466"/>
      <c r="T140" s="466"/>
      <c r="U140" s="466"/>
      <c r="V140" s="466"/>
      <c r="W140" s="466"/>
      <c r="X140" s="466"/>
      <c r="Y140" s="1607"/>
      <c r="Z140" s="466"/>
      <c r="AA140" s="466"/>
      <c r="AB140" s="466"/>
      <c r="AC140" s="466"/>
      <c r="AD140" s="466"/>
      <c r="AE140" s="466"/>
      <c r="AF140" s="466"/>
      <c r="AG140" s="466"/>
      <c r="AH140" s="466"/>
      <c r="AI140" s="466"/>
      <c r="AJ140" s="466"/>
      <c r="AK140" s="466"/>
      <c r="AL140" s="466"/>
      <c r="AM140" s="466"/>
      <c r="AN140" s="466"/>
      <c r="AO140" s="466"/>
      <c r="AP140" s="466"/>
      <c r="AQ140" s="466"/>
      <c r="AR140" s="466"/>
      <c r="AS140" s="466"/>
      <c r="AT140" s="466"/>
      <c r="AU140" s="466"/>
      <c r="AV140" s="466"/>
      <c r="AW140" s="466"/>
      <c r="AX140" s="466"/>
      <c r="AY140" s="466"/>
      <c r="AZ140" s="466"/>
      <c r="BA140" s="466"/>
      <c r="BB140" s="466"/>
      <c r="BC140" s="466"/>
      <c r="BD140" s="466"/>
      <c r="BE140" s="466"/>
      <c r="BF140" s="466"/>
      <c r="BG140" s="466"/>
      <c r="BH140" s="466"/>
      <c r="BI140" s="466"/>
      <c r="BJ140" s="466"/>
      <c r="BK140" s="466"/>
      <c r="BL140" s="466"/>
      <c r="BM140" s="466"/>
      <c r="BN140" s="466"/>
      <c r="BO140" s="466"/>
      <c r="BP140" s="1619"/>
      <c r="BQ140" s="1619"/>
      <c r="BR140" s="1619"/>
      <c r="BS140" s="466"/>
      <c r="BT140" s="466"/>
      <c r="BU140" s="1619"/>
      <c r="BV140" s="1619"/>
      <c r="BW140" s="1619"/>
      <c r="BX140" s="1619"/>
      <c r="BY140" s="1619"/>
      <c r="BZ140" s="1619"/>
      <c r="CA140" s="1619"/>
      <c r="CB140" s="1619"/>
      <c r="CC140" s="1619"/>
      <c r="CD140" s="1619"/>
      <c r="CE140" s="1619"/>
      <c r="CF140" s="1619"/>
      <c r="CG140" s="1619"/>
      <c r="CH140" s="1619"/>
      <c r="CI140" s="466"/>
      <c r="CJ140" s="466"/>
      <c r="CK140" s="1619"/>
      <c r="CL140" s="1619"/>
      <c r="CM140" s="1619"/>
      <c r="CN140" s="1619"/>
      <c r="CO140" s="1619"/>
      <c r="CP140" s="1619"/>
      <c r="CQ140" s="1619"/>
      <c r="CR140" s="1619"/>
      <c r="CS140" s="1619"/>
      <c r="CT140" s="1619"/>
      <c r="CU140" s="1619"/>
      <c r="CV140" s="1619"/>
      <c r="CW140" s="466"/>
      <c r="CX140" s="466"/>
      <c r="CY140" s="1619"/>
      <c r="CZ140" s="1619"/>
      <c r="DA140" s="1619"/>
      <c r="DB140" s="1619"/>
      <c r="DC140" s="1619"/>
      <c r="DD140" s="1619"/>
      <c r="DE140" s="1619"/>
      <c r="DF140" s="1619"/>
      <c r="DG140" s="1619"/>
      <c r="DH140" s="1619"/>
      <c r="DI140" s="466"/>
      <c r="DJ140" s="471"/>
      <c r="DS140" s="471"/>
      <c r="DT140" s="471"/>
      <c r="EA140" s="471"/>
      <c r="EB140" s="471"/>
      <c r="EG140" s="471"/>
      <c r="EH140" s="471"/>
      <c r="EJ140" s="471"/>
      <c r="EK140" s="471"/>
      <c r="EL140" s="471"/>
      <c r="EM140" s="471"/>
    </row>
    <row r="141" spans="1:153" s="1589" customFormat="1" ht="15" customHeight="1" x14ac:dyDescent="0.25">
      <c r="A141" s="1590"/>
      <c r="B141" s="925" t="s">
        <v>1114</v>
      </c>
      <c r="C141" s="925"/>
      <c r="D141" s="925"/>
      <c r="E141" s="1620"/>
      <c r="F141" s="597"/>
      <c r="G141" s="597"/>
      <c r="H141" s="597"/>
      <c r="I141" s="843"/>
      <c r="J141" s="632"/>
      <c r="K141" s="597"/>
      <c r="L141" s="597"/>
      <c r="M141" s="1605"/>
      <c r="N141" s="1606"/>
      <c r="O141" s="597"/>
      <c r="P141" s="597"/>
      <c r="Q141" s="843"/>
      <c r="R141" s="466"/>
      <c r="S141" s="466"/>
      <c r="T141" s="466"/>
      <c r="U141" s="466"/>
      <c r="V141" s="466"/>
      <c r="W141" s="466"/>
      <c r="X141" s="466"/>
      <c r="Y141" s="1607"/>
      <c r="Z141" s="466"/>
      <c r="AA141" s="466"/>
      <c r="AB141" s="466"/>
      <c r="AC141" s="466"/>
      <c r="AD141" s="466"/>
      <c r="AE141" s="466"/>
      <c r="AF141" s="466"/>
      <c r="AG141" s="466"/>
      <c r="AH141" s="466"/>
      <c r="AI141" s="466"/>
      <c r="AJ141" s="466"/>
      <c r="AK141" s="466"/>
      <c r="AL141" s="466"/>
      <c r="AM141" s="466"/>
      <c r="AN141" s="466"/>
      <c r="AO141" s="466"/>
      <c r="AP141" s="466"/>
      <c r="AQ141" s="466"/>
      <c r="AR141" s="466"/>
      <c r="AS141" s="466"/>
      <c r="AT141" s="466"/>
      <c r="AU141" s="466"/>
      <c r="AV141" s="466"/>
      <c r="AW141" s="466"/>
      <c r="AX141" s="466"/>
      <c r="AY141" s="466"/>
      <c r="AZ141" s="466"/>
      <c r="BA141" s="466"/>
      <c r="BB141" s="466"/>
      <c r="BC141" s="466"/>
      <c r="BD141" s="466"/>
      <c r="BE141" s="466"/>
      <c r="BF141" s="466"/>
      <c r="BG141" s="466"/>
      <c r="BH141" s="466"/>
      <c r="BI141" s="466"/>
      <c r="BJ141" s="466"/>
      <c r="BK141" s="466"/>
      <c r="BL141" s="466"/>
      <c r="BM141" s="466"/>
      <c r="BN141" s="466"/>
      <c r="BO141" s="466"/>
      <c r="BP141" s="1619"/>
      <c r="BQ141" s="1619"/>
      <c r="BR141" s="1619"/>
      <c r="BS141" s="466"/>
      <c r="BT141" s="466"/>
      <c r="BU141" s="1619"/>
      <c r="BV141" s="1619"/>
      <c r="BW141" s="1619"/>
      <c r="BX141" s="1619"/>
      <c r="BY141" s="1619"/>
      <c r="BZ141" s="1619"/>
      <c r="CA141" s="1619"/>
      <c r="CB141" s="1619"/>
      <c r="CC141" s="1619"/>
      <c r="CD141" s="1619"/>
      <c r="CE141" s="1619"/>
      <c r="CF141" s="1619"/>
      <c r="CG141" s="1619"/>
      <c r="CH141" s="1619"/>
      <c r="CI141" s="466"/>
      <c r="CJ141" s="466"/>
      <c r="CK141" s="1619"/>
      <c r="CL141" s="1619"/>
      <c r="CM141" s="1619"/>
      <c r="CN141" s="1619"/>
      <c r="CO141" s="1619"/>
      <c r="CP141" s="1619"/>
      <c r="CQ141" s="1619"/>
      <c r="CR141" s="1619"/>
      <c r="CS141" s="1619"/>
      <c r="CT141" s="1619"/>
      <c r="CU141" s="1619"/>
      <c r="CV141" s="1619"/>
      <c r="CW141" s="466"/>
      <c r="CX141" s="466"/>
      <c r="CY141" s="1619"/>
      <c r="CZ141" s="1619"/>
      <c r="DA141" s="1619"/>
      <c r="DB141" s="1619"/>
      <c r="DC141" s="1619"/>
      <c r="DD141" s="1619"/>
      <c r="DE141" s="1619"/>
      <c r="DF141" s="1619"/>
      <c r="DG141" s="1619"/>
      <c r="DH141" s="1619"/>
      <c r="DI141" s="466"/>
      <c r="DJ141" s="471"/>
      <c r="DS141" s="471"/>
      <c r="DT141" s="471"/>
      <c r="EA141" s="471"/>
      <c r="EB141" s="471"/>
      <c r="EG141" s="471"/>
      <c r="EH141" s="471"/>
      <c r="EJ141" s="471"/>
      <c r="EK141" s="471"/>
      <c r="EL141" s="471"/>
      <c r="EM141" s="471"/>
    </row>
    <row r="142" spans="1:153" s="1589" customFormat="1" ht="15" customHeight="1" x14ac:dyDescent="0.25">
      <c r="A142" s="1590"/>
      <c r="B142" s="925" t="s">
        <v>1115</v>
      </c>
      <c r="C142" s="925"/>
      <c r="D142" s="925"/>
      <c r="E142" s="1620"/>
      <c r="F142" s="597"/>
      <c r="G142" s="597"/>
      <c r="H142" s="597"/>
      <c r="I142" s="843"/>
      <c r="J142" s="632"/>
      <c r="K142" s="597"/>
      <c r="L142" s="597"/>
      <c r="M142" s="1605"/>
      <c r="N142" s="1606"/>
      <c r="O142" s="597"/>
      <c r="P142" s="597"/>
      <c r="Q142" s="843"/>
      <c r="R142" s="466"/>
      <c r="S142" s="466"/>
      <c r="T142" s="466"/>
      <c r="U142" s="466"/>
      <c r="V142" s="466"/>
      <c r="W142" s="466"/>
      <c r="X142" s="466"/>
      <c r="Y142" s="1607"/>
      <c r="Z142" s="466"/>
      <c r="AA142" s="466"/>
      <c r="AB142" s="466"/>
      <c r="AC142" s="466"/>
      <c r="AD142" s="466"/>
      <c r="AE142" s="466"/>
      <c r="AF142" s="466"/>
      <c r="AG142" s="466"/>
      <c r="AH142" s="466"/>
      <c r="AI142" s="466"/>
      <c r="AJ142" s="466"/>
      <c r="AK142" s="466"/>
      <c r="AL142" s="466"/>
      <c r="AM142" s="466"/>
      <c r="AN142" s="466"/>
      <c r="AO142" s="466"/>
      <c r="AP142" s="466"/>
      <c r="AQ142" s="466"/>
      <c r="AR142" s="466"/>
      <c r="AS142" s="466"/>
      <c r="AT142" s="466"/>
      <c r="AU142" s="466"/>
      <c r="AV142" s="466"/>
      <c r="AW142" s="466"/>
      <c r="AX142" s="466"/>
      <c r="AY142" s="466"/>
      <c r="AZ142" s="466"/>
      <c r="BA142" s="466"/>
      <c r="BB142" s="466"/>
      <c r="BC142" s="466"/>
      <c r="BD142" s="466"/>
      <c r="BE142" s="466"/>
      <c r="BF142" s="466"/>
      <c r="BG142" s="466"/>
      <c r="BH142" s="466"/>
      <c r="BI142" s="466"/>
      <c r="BJ142" s="466"/>
      <c r="BK142" s="466"/>
      <c r="BL142" s="466"/>
      <c r="BM142" s="466"/>
      <c r="BN142" s="466"/>
      <c r="BO142" s="466"/>
      <c r="BP142" s="1619"/>
      <c r="BQ142" s="1619"/>
      <c r="BR142" s="1619"/>
      <c r="BS142" s="466"/>
      <c r="BT142" s="466"/>
      <c r="BU142" s="1619"/>
      <c r="BV142" s="1619"/>
      <c r="BW142" s="1619"/>
      <c r="BX142" s="1619"/>
      <c r="BY142" s="1619"/>
      <c r="BZ142" s="1619"/>
      <c r="CA142" s="1619"/>
      <c r="CB142" s="1619"/>
      <c r="CC142" s="1619"/>
      <c r="CD142" s="1619"/>
      <c r="CE142" s="1619"/>
      <c r="CF142" s="1619"/>
      <c r="CG142" s="1619"/>
      <c r="CH142" s="1619"/>
      <c r="CI142" s="466"/>
      <c r="CJ142" s="466"/>
      <c r="CK142" s="1619"/>
      <c r="CL142" s="1619"/>
      <c r="CM142" s="1619"/>
      <c r="CN142" s="1619"/>
      <c r="CO142" s="1619"/>
      <c r="CP142" s="1619"/>
      <c r="CQ142" s="1619"/>
      <c r="CR142" s="1619"/>
      <c r="CS142" s="1619"/>
      <c r="CT142" s="1619"/>
      <c r="CU142" s="1619"/>
      <c r="CV142" s="1619"/>
      <c r="CW142" s="466"/>
      <c r="CX142" s="466"/>
      <c r="CY142" s="1619"/>
      <c r="CZ142" s="1619"/>
      <c r="DA142" s="1619"/>
      <c r="DB142" s="1619"/>
      <c r="DC142" s="1619"/>
      <c r="DD142" s="1619"/>
      <c r="DE142" s="1619"/>
      <c r="DF142" s="1619"/>
      <c r="DG142" s="1619"/>
      <c r="DH142" s="1619"/>
      <c r="DI142" s="466"/>
      <c r="DJ142" s="471"/>
      <c r="DS142" s="471"/>
      <c r="DT142" s="471"/>
      <c r="EA142" s="471"/>
      <c r="EB142" s="471"/>
      <c r="EG142" s="471"/>
      <c r="EH142" s="471"/>
      <c r="EJ142" s="471"/>
      <c r="EK142" s="471"/>
      <c r="EL142" s="471"/>
      <c r="EM142" s="471"/>
    </row>
    <row r="143" spans="1:153" s="1589" customFormat="1" ht="15" customHeight="1" x14ac:dyDescent="0.25">
      <c r="A143" s="1590"/>
      <c r="B143" s="925" t="s">
        <v>93</v>
      </c>
      <c r="C143" s="925"/>
      <c r="D143" s="925"/>
      <c r="E143" s="1620"/>
      <c r="F143" s="597"/>
      <c r="G143" s="597"/>
      <c r="H143" s="597"/>
      <c r="I143" s="843"/>
      <c r="J143" s="632"/>
      <c r="K143" s="597"/>
      <c r="L143" s="597"/>
      <c r="M143" s="1605"/>
      <c r="N143" s="1606"/>
      <c r="O143" s="597"/>
      <c r="P143" s="597"/>
      <c r="Q143" s="843"/>
      <c r="R143" s="466"/>
      <c r="S143" s="466"/>
      <c r="T143" s="466"/>
      <c r="U143" s="466"/>
      <c r="V143" s="466"/>
      <c r="W143" s="466"/>
      <c r="X143" s="466"/>
      <c r="Y143" s="1607"/>
      <c r="Z143" s="466"/>
      <c r="AA143" s="466"/>
      <c r="AB143" s="466"/>
      <c r="AC143" s="466"/>
      <c r="AD143" s="466"/>
      <c r="AE143" s="466"/>
      <c r="AF143" s="466"/>
      <c r="AG143" s="466"/>
      <c r="AH143" s="466"/>
      <c r="AI143" s="466"/>
      <c r="AJ143" s="466"/>
      <c r="AK143" s="466"/>
      <c r="AL143" s="466"/>
      <c r="AM143" s="466"/>
      <c r="AN143" s="466"/>
      <c r="AO143" s="466"/>
      <c r="AP143" s="466"/>
      <c r="AQ143" s="466"/>
      <c r="AR143" s="466"/>
      <c r="AS143" s="466"/>
      <c r="AT143" s="466"/>
      <c r="AU143" s="466"/>
      <c r="AV143" s="466"/>
      <c r="AW143" s="466"/>
      <c r="AX143" s="466"/>
      <c r="AY143" s="466"/>
      <c r="AZ143" s="466"/>
      <c r="BA143" s="466"/>
      <c r="BB143" s="466"/>
      <c r="BC143" s="466"/>
      <c r="BD143" s="466"/>
      <c r="BE143" s="466"/>
      <c r="BF143" s="466"/>
      <c r="BG143" s="466"/>
      <c r="BH143" s="466"/>
      <c r="BI143" s="466"/>
      <c r="BJ143" s="466"/>
      <c r="BK143" s="466"/>
      <c r="BL143" s="466"/>
      <c r="BM143" s="466"/>
      <c r="BN143" s="466"/>
      <c r="BO143" s="466"/>
      <c r="BP143" s="1619"/>
      <c r="BQ143" s="1619"/>
      <c r="BR143" s="1619"/>
      <c r="BS143" s="466"/>
      <c r="BT143" s="466"/>
      <c r="BU143" s="1619"/>
      <c r="BV143" s="1619"/>
      <c r="BW143" s="1619"/>
      <c r="BX143" s="1619"/>
      <c r="BY143" s="1619"/>
      <c r="BZ143" s="1619"/>
      <c r="CA143" s="1619"/>
      <c r="CB143" s="1619"/>
      <c r="CC143" s="1619"/>
      <c r="CD143" s="1619"/>
      <c r="CE143" s="1619"/>
      <c r="CF143" s="1619"/>
      <c r="CG143" s="1619"/>
      <c r="CH143" s="1619"/>
      <c r="CI143" s="466"/>
      <c r="CJ143" s="466"/>
      <c r="CK143" s="1619"/>
      <c r="CL143" s="1619"/>
      <c r="CM143" s="1619"/>
      <c r="CN143" s="1619"/>
      <c r="CO143" s="1619"/>
      <c r="CP143" s="1619"/>
      <c r="CQ143" s="1619"/>
      <c r="CR143" s="1619"/>
      <c r="CS143" s="1619"/>
      <c r="CT143" s="1619"/>
      <c r="CU143" s="1619"/>
      <c r="CV143" s="1619"/>
      <c r="CW143" s="466"/>
      <c r="CX143" s="466"/>
      <c r="CY143" s="1619"/>
      <c r="CZ143" s="1619"/>
      <c r="DA143" s="1619"/>
      <c r="DB143" s="1619"/>
      <c r="DC143" s="1619"/>
      <c r="DD143" s="1619"/>
      <c r="DE143" s="1619"/>
      <c r="DF143" s="1619"/>
      <c r="DG143" s="1619"/>
      <c r="DH143" s="1619"/>
      <c r="DI143" s="466"/>
      <c r="DJ143" s="471"/>
      <c r="DS143" s="471"/>
      <c r="DT143" s="471"/>
      <c r="EA143" s="471"/>
      <c r="EB143" s="471"/>
      <c r="EG143" s="471"/>
      <c r="EH143" s="471"/>
      <c r="EJ143" s="471"/>
      <c r="EK143" s="471"/>
      <c r="EL143" s="471"/>
      <c r="EM143" s="471"/>
    </row>
    <row r="144" spans="1:153" s="1589" customFormat="1" ht="15" customHeight="1" x14ac:dyDescent="0.25">
      <c r="A144" s="1590"/>
      <c r="B144" s="925" t="s">
        <v>1116</v>
      </c>
      <c r="C144" s="925"/>
      <c r="D144" s="925"/>
      <c r="E144" s="1620"/>
      <c r="F144" s="597"/>
      <c r="G144" s="597"/>
      <c r="H144" s="597"/>
      <c r="I144" s="843"/>
      <c r="J144" s="632"/>
      <c r="K144" s="597"/>
      <c r="L144" s="597"/>
      <c r="M144" s="1605"/>
      <c r="N144" s="1606"/>
      <c r="O144" s="597"/>
      <c r="P144" s="597"/>
      <c r="Q144" s="843"/>
      <c r="R144" s="466"/>
      <c r="S144" s="466"/>
      <c r="T144" s="466"/>
      <c r="U144" s="466"/>
      <c r="V144" s="466"/>
      <c r="W144" s="466"/>
      <c r="X144" s="466"/>
      <c r="Y144" s="1607"/>
      <c r="Z144" s="466"/>
      <c r="AA144" s="466"/>
      <c r="AB144" s="466"/>
      <c r="AC144" s="466"/>
      <c r="AD144" s="466"/>
      <c r="AE144" s="466"/>
      <c r="AF144" s="466"/>
      <c r="AG144" s="466"/>
      <c r="AH144" s="466"/>
      <c r="AI144" s="466"/>
      <c r="AJ144" s="466"/>
      <c r="AK144" s="466"/>
      <c r="AL144" s="466"/>
      <c r="AM144" s="466"/>
      <c r="AN144" s="466"/>
      <c r="AO144" s="466"/>
      <c r="AP144" s="466"/>
      <c r="AQ144" s="466"/>
      <c r="AR144" s="466"/>
      <c r="AS144" s="466"/>
      <c r="AT144" s="466"/>
      <c r="AU144" s="466"/>
      <c r="AV144" s="466"/>
      <c r="AW144" s="466"/>
      <c r="AX144" s="466"/>
      <c r="AY144" s="466"/>
      <c r="AZ144" s="466"/>
      <c r="BA144" s="466"/>
      <c r="BB144" s="466"/>
      <c r="BC144" s="466"/>
      <c r="BD144" s="466"/>
      <c r="BE144" s="466"/>
      <c r="BF144" s="466"/>
      <c r="BG144" s="466"/>
      <c r="BH144" s="466"/>
      <c r="BI144" s="466"/>
      <c r="BJ144" s="466"/>
      <c r="BK144" s="466"/>
      <c r="BL144" s="466"/>
      <c r="BM144" s="466"/>
      <c r="BN144" s="466"/>
      <c r="BO144" s="466"/>
      <c r="BP144" s="1619"/>
      <c r="BQ144" s="1619"/>
      <c r="BR144" s="1619"/>
      <c r="BS144" s="466"/>
      <c r="BT144" s="466"/>
      <c r="BU144" s="1619"/>
      <c r="BV144" s="1619"/>
      <c r="BW144" s="1619"/>
      <c r="BX144" s="1619"/>
      <c r="BY144" s="1619"/>
      <c r="BZ144" s="1619"/>
      <c r="CA144" s="1619"/>
      <c r="CB144" s="1619"/>
      <c r="CC144" s="1619"/>
      <c r="CD144" s="1619"/>
      <c r="CE144" s="1619"/>
      <c r="CF144" s="1619"/>
      <c r="CG144" s="1619"/>
      <c r="CH144" s="1619"/>
      <c r="CI144" s="466"/>
      <c r="CJ144" s="466"/>
      <c r="CK144" s="1619"/>
      <c r="CL144" s="1619"/>
      <c r="CM144" s="1619"/>
      <c r="CN144" s="1619"/>
      <c r="CO144" s="1619"/>
      <c r="CP144" s="1619"/>
      <c r="CQ144" s="1619"/>
      <c r="CR144" s="1619"/>
      <c r="CS144" s="1619"/>
      <c r="CT144" s="1619"/>
      <c r="CU144" s="1619"/>
      <c r="CV144" s="1619"/>
      <c r="CW144" s="466"/>
      <c r="CX144" s="466"/>
      <c r="CY144" s="1619"/>
      <c r="CZ144" s="1619"/>
      <c r="DA144" s="1619"/>
      <c r="DB144" s="1619"/>
      <c r="DC144" s="1619"/>
      <c r="DD144" s="1619"/>
      <c r="DE144" s="1619"/>
      <c r="DF144" s="1619"/>
      <c r="DG144" s="1619"/>
      <c r="DH144" s="1619"/>
      <c r="DI144" s="466"/>
      <c r="DJ144" s="471"/>
      <c r="DS144" s="471"/>
      <c r="DT144" s="471"/>
      <c r="EA144" s="471"/>
      <c r="EB144" s="471"/>
      <c r="EG144" s="471"/>
      <c r="EH144" s="471"/>
      <c r="EJ144" s="471"/>
      <c r="EK144" s="471"/>
      <c r="EL144" s="471"/>
      <c r="EM144" s="471"/>
    </row>
    <row r="145" spans="1:153" s="1589" customFormat="1" ht="15" customHeight="1" x14ac:dyDescent="0.25">
      <c r="A145" s="1590"/>
      <c r="B145" s="925" t="s">
        <v>562</v>
      </c>
      <c r="C145" s="925"/>
      <c r="D145" s="925"/>
      <c r="E145" s="1620"/>
      <c r="F145" s="597"/>
      <c r="G145" s="597"/>
      <c r="H145" s="597"/>
      <c r="I145" s="843"/>
      <c r="J145" s="632"/>
      <c r="K145" s="597"/>
      <c r="L145" s="597"/>
      <c r="M145" s="1605"/>
      <c r="N145" s="1606"/>
      <c r="O145" s="597"/>
      <c r="P145" s="597"/>
      <c r="Q145" s="843"/>
      <c r="R145" s="466"/>
      <c r="S145" s="466"/>
      <c r="T145" s="466"/>
      <c r="U145" s="466"/>
      <c r="V145" s="466"/>
      <c r="W145" s="466"/>
      <c r="X145" s="466"/>
      <c r="Y145" s="1607"/>
      <c r="Z145" s="466"/>
      <c r="AA145" s="466"/>
      <c r="AB145" s="466"/>
      <c r="AC145" s="466"/>
      <c r="AD145" s="466"/>
      <c r="AE145" s="466"/>
      <c r="AF145" s="466"/>
      <c r="AG145" s="466"/>
      <c r="AH145" s="466"/>
      <c r="AI145" s="466"/>
      <c r="AJ145" s="466"/>
      <c r="AK145" s="466"/>
      <c r="AL145" s="466"/>
      <c r="AM145" s="466"/>
      <c r="AN145" s="466"/>
      <c r="AO145" s="466"/>
      <c r="AP145" s="466"/>
      <c r="AQ145" s="466"/>
      <c r="AR145" s="466"/>
      <c r="AS145" s="466"/>
      <c r="AT145" s="466"/>
      <c r="AU145" s="466"/>
      <c r="AV145" s="466"/>
      <c r="AW145" s="466"/>
      <c r="AX145" s="466"/>
      <c r="AY145" s="466"/>
      <c r="AZ145" s="466"/>
      <c r="BA145" s="466"/>
      <c r="BB145" s="466"/>
      <c r="BC145" s="466"/>
      <c r="BD145" s="466"/>
      <c r="BE145" s="466"/>
      <c r="BF145" s="466"/>
      <c r="BG145" s="466"/>
      <c r="BH145" s="466"/>
      <c r="BI145" s="466"/>
      <c r="BJ145" s="466"/>
      <c r="BK145" s="466"/>
      <c r="BL145" s="466"/>
      <c r="BM145" s="466"/>
      <c r="BN145" s="466"/>
      <c r="BO145" s="466"/>
      <c r="BP145" s="1619"/>
      <c r="BQ145" s="1619"/>
      <c r="BR145" s="1619"/>
      <c r="BS145" s="466"/>
      <c r="BT145" s="466"/>
      <c r="BU145" s="1619"/>
      <c r="BV145" s="1619"/>
      <c r="BW145" s="1619"/>
      <c r="BX145" s="1619"/>
      <c r="BY145" s="1619"/>
      <c r="BZ145" s="1619"/>
      <c r="CA145" s="1619"/>
      <c r="CB145" s="1619"/>
      <c r="CC145" s="1619"/>
      <c r="CD145" s="1619"/>
      <c r="CE145" s="1619"/>
      <c r="CF145" s="1619"/>
      <c r="CG145" s="1619"/>
      <c r="CH145" s="1619"/>
      <c r="CI145" s="466"/>
      <c r="CJ145" s="466"/>
      <c r="CK145" s="1619"/>
      <c r="CL145" s="1619"/>
      <c r="CM145" s="1619"/>
      <c r="CN145" s="1619"/>
      <c r="CO145" s="1619"/>
      <c r="CP145" s="1619"/>
      <c r="CQ145" s="1619"/>
      <c r="CR145" s="1619"/>
      <c r="CS145" s="1619"/>
      <c r="CT145" s="1619"/>
      <c r="CU145" s="1619"/>
      <c r="CV145" s="1619"/>
      <c r="CW145" s="466"/>
      <c r="CX145" s="466"/>
      <c r="CY145" s="1619"/>
      <c r="CZ145" s="1619"/>
      <c r="DA145" s="1619"/>
      <c r="DB145" s="1619"/>
      <c r="DC145" s="1619"/>
      <c r="DD145" s="1619"/>
      <c r="DE145" s="1619"/>
      <c r="DF145" s="1619"/>
      <c r="DG145" s="1619"/>
      <c r="DH145" s="1619"/>
      <c r="DI145" s="466"/>
      <c r="DJ145" s="471"/>
      <c r="DS145" s="471"/>
      <c r="DT145" s="471"/>
      <c r="EA145" s="471"/>
      <c r="EB145" s="471"/>
      <c r="EG145" s="471"/>
      <c r="EH145" s="471"/>
      <c r="EJ145" s="471"/>
      <c r="EK145" s="471"/>
      <c r="EL145" s="471"/>
      <c r="EM145" s="471"/>
    </row>
    <row r="146" spans="1:153" s="1589" customFormat="1" ht="15" customHeight="1" x14ac:dyDescent="0.25">
      <c r="A146" s="1590"/>
      <c r="B146" s="1621" t="s">
        <v>1117</v>
      </c>
      <c r="C146" s="1621"/>
      <c r="D146" s="1621"/>
      <c r="E146" s="1622"/>
      <c r="F146" s="948"/>
      <c r="G146" s="948"/>
      <c r="H146" s="948"/>
      <c r="I146" s="1623"/>
      <c r="J146" s="1624"/>
      <c r="K146" s="948"/>
      <c r="L146" s="948"/>
      <c r="M146" s="1625"/>
      <c r="N146" s="1626"/>
      <c r="O146" s="948"/>
      <c r="P146" s="948"/>
      <c r="Q146" s="1623"/>
      <c r="R146" s="466"/>
      <c r="S146" s="466"/>
      <c r="T146" s="466"/>
      <c r="U146" s="466"/>
      <c r="V146" s="466"/>
      <c r="W146" s="466"/>
      <c r="X146" s="466"/>
      <c r="Y146" s="1607"/>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6"/>
      <c r="BB146" s="466"/>
      <c r="BC146" s="466"/>
      <c r="BD146" s="466"/>
      <c r="BE146" s="466"/>
      <c r="BF146" s="466"/>
      <c r="BG146" s="466"/>
      <c r="BH146" s="466"/>
      <c r="BI146" s="466"/>
      <c r="BJ146" s="466"/>
      <c r="BK146" s="466"/>
      <c r="BL146" s="466"/>
      <c r="BM146" s="466"/>
      <c r="BN146" s="466"/>
      <c r="BO146" s="466"/>
      <c r="BP146" s="1619"/>
      <c r="BQ146" s="1619"/>
      <c r="BR146" s="1619"/>
      <c r="BS146" s="466"/>
      <c r="BT146" s="466"/>
      <c r="BU146" s="1619"/>
      <c r="BV146" s="1619"/>
      <c r="BW146" s="1619"/>
      <c r="BX146" s="1619"/>
      <c r="BY146" s="1619"/>
      <c r="BZ146" s="1619"/>
      <c r="CA146" s="1619"/>
      <c r="CB146" s="1619"/>
      <c r="CC146" s="1619"/>
      <c r="CD146" s="1619"/>
      <c r="CE146" s="1619"/>
      <c r="CF146" s="1619"/>
      <c r="CG146" s="1619"/>
      <c r="CH146" s="1619"/>
      <c r="CI146" s="466"/>
      <c r="CJ146" s="466"/>
      <c r="CK146" s="1619"/>
      <c r="CL146" s="1619"/>
      <c r="CM146" s="1619"/>
      <c r="CN146" s="1619"/>
      <c r="CO146" s="1619"/>
      <c r="CP146" s="1619"/>
      <c r="CQ146" s="1619"/>
      <c r="CR146" s="1619"/>
      <c r="CS146" s="1619"/>
      <c r="CT146" s="1619"/>
      <c r="CU146" s="1619"/>
      <c r="CV146" s="1619"/>
      <c r="CW146" s="466"/>
      <c r="CX146" s="466"/>
      <c r="CY146" s="1619"/>
      <c r="CZ146" s="1619"/>
      <c r="DA146" s="1619"/>
      <c r="DB146" s="1619"/>
      <c r="DC146" s="1619"/>
      <c r="DD146" s="1619"/>
      <c r="DE146" s="1619"/>
      <c r="DF146" s="1619"/>
      <c r="DG146" s="1619"/>
      <c r="DH146" s="1619"/>
      <c r="DI146" s="466"/>
      <c r="DJ146" s="471"/>
      <c r="DS146" s="471"/>
      <c r="DT146" s="471"/>
      <c r="EA146" s="471"/>
      <c r="EB146" s="471"/>
      <c r="EG146" s="471"/>
      <c r="EH146" s="471"/>
      <c r="EJ146" s="471"/>
      <c r="EK146" s="471"/>
      <c r="EL146" s="471"/>
      <c r="EM146" s="471"/>
    </row>
    <row r="147" spans="1:153" s="1589" customFormat="1" ht="15" customHeight="1" x14ac:dyDescent="0.25">
      <c r="A147" s="1590"/>
      <c r="B147" s="1627" t="s">
        <v>1118</v>
      </c>
      <c r="C147" s="1627"/>
      <c r="D147" s="1627"/>
      <c r="E147" s="1628"/>
      <c r="F147" s="1629">
        <f>SUM(F138:G146)</f>
        <v>0</v>
      </c>
      <c r="G147" s="1630"/>
      <c r="H147" s="1631">
        <f>SUM(H138:I146)</f>
        <v>0</v>
      </c>
      <c r="I147" s="1632"/>
      <c r="J147" s="1629">
        <f>SUM(J138:K146)</f>
        <v>0</v>
      </c>
      <c r="K147" s="1630"/>
      <c r="L147" s="1631">
        <f>SUM(L138:M146)</f>
        <v>0</v>
      </c>
      <c r="M147" s="1632"/>
      <c r="N147" s="1633">
        <f>SUM(N138:O146)</f>
        <v>0</v>
      </c>
      <c r="O147" s="1630"/>
      <c r="P147" s="1631">
        <f>SUM(P138:Q146)</f>
        <v>0</v>
      </c>
      <c r="Q147" s="1634"/>
      <c r="R147" s="466"/>
      <c r="S147" s="466"/>
      <c r="T147" s="466"/>
      <c r="U147" s="466"/>
      <c r="V147" s="466"/>
      <c r="W147" s="466"/>
      <c r="X147" s="466"/>
      <c r="Y147" s="1607"/>
      <c r="Z147" s="466"/>
      <c r="AA147" s="466"/>
      <c r="AB147" s="466"/>
      <c r="AC147" s="466"/>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6"/>
      <c r="AY147" s="466"/>
      <c r="AZ147" s="466"/>
      <c r="BA147" s="466"/>
      <c r="BB147" s="466"/>
      <c r="BC147" s="466"/>
      <c r="BD147" s="466"/>
      <c r="BE147" s="466"/>
      <c r="BF147" s="466"/>
      <c r="BG147" s="466"/>
      <c r="BH147" s="466"/>
      <c r="BI147" s="466"/>
      <c r="BJ147" s="466"/>
      <c r="BK147" s="466"/>
      <c r="BL147" s="466"/>
      <c r="BM147" s="466"/>
      <c r="BN147" s="466"/>
      <c r="BO147" s="466"/>
      <c r="BP147" s="1619"/>
      <c r="BQ147" s="1619"/>
      <c r="BR147" s="1619"/>
      <c r="BS147" s="466"/>
      <c r="BT147" s="466"/>
      <c r="BU147" s="1619"/>
      <c r="BV147" s="1619"/>
      <c r="BW147" s="1619"/>
      <c r="BX147" s="1619"/>
      <c r="BY147" s="1619"/>
      <c r="BZ147" s="1619"/>
      <c r="CA147" s="1619"/>
      <c r="CB147" s="1619"/>
      <c r="CC147" s="1619"/>
      <c r="CD147" s="1619"/>
      <c r="CE147" s="1619"/>
      <c r="CF147" s="1619"/>
      <c r="CG147" s="1619"/>
      <c r="CH147" s="1619"/>
      <c r="CI147" s="466"/>
      <c r="CJ147" s="466"/>
      <c r="CK147" s="1619"/>
      <c r="CL147" s="1619"/>
      <c r="CM147" s="1619"/>
      <c r="CN147" s="1619"/>
      <c r="CO147" s="1619"/>
      <c r="CP147" s="1619"/>
      <c r="CQ147" s="1619"/>
      <c r="CR147" s="1619"/>
      <c r="CS147" s="1619"/>
      <c r="CT147" s="1619"/>
      <c r="CU147" s="1619"/>
      <c r="CV147" s="1619"/>
      <c r="CW147" s="466"/>
      <c r="CX147" s="466"/>
      <c r="CY147" s="1619"/>
      <c r="CZ147" s="1619"/>
      <c r="DA147" s="1619"/>
      <c r="DB147" s="1619"/>
      <c r="DC147" s="1619"/>
      <c r="DD147" s="1619"/>
      <c r="DE147" s="1619"/>
      <c r="DF147" s="1619"/>
      <c r="DG147" s="1619"/>
      <c r="DH147" s="1619"/>
      <c r="DI147" s="466"/>
      <c r="DJ147" s="471"/>
      <c r="DS147" s="471"/>
      <c r="DT147" s="471"/>
      <c r="EA147" s="471"/>
      <c r="EB147" s="471"/>
      <c r="EG147" s="471"/>
      <c r="EH147" s="471"/>
      <c r="EJ147" s="471"/>
      <c r="EK147" s="471"/>
      <c r="EL147" s="471"/>
      <c r="EM147" s="471"/>
    </row>
    <row r="148" spans="1:153" s="1589" customFormat="1" ht="15" customHeight="1" x14ac:dyDescent="0.25">
      <c r="A148" s="1590"/>
      <c r="B148" s="925" t="s">
        <v>1119</v>
      </c>
      <c r="C148" s="925"/>
      <c r="D148" s="925"/>
      <c r="E148" s="1620"/>
      <c r="F148" s="1635"/>
      <c r="G148" s="1636"/>
      <c r="H148" s="1637">
        <f>IF(AND(F147=0,H147=0),0,F147/(F147+H147))</f>
        <v>0</v>
      </c>
      <c r="I148" s="1638"/>
      <c r="J148" s="1639"/>
      <c r="K148" s="1635"/>
      <c r="L148" s="1637">
        <f>IF(AND(J147=0,L147=0),0,J147/(J147+L147))</f>
        <v>0</v>
      </c>
      <c r="M148" s="1640"/>
      <c r="N148" s="1639"/>
      <c r="O148" s="1635"/>
      <c r="P148" s="1637">
        <f>IF(AND(N147=0,P147=0),0,N147/(N147+P147))</f>
        <v>0</v>
      </c>
      <c r="Q148" s="1636"/>
      <c r="R148" s="466"/>
      <c r="S148" s="466"/>
      <c r="T148" s="466"/>
      <c r="U148" s="466"/>
      <c r="V148" s="466"/>
      <c r="W148" s="466"/>
      <c r="X148" s="466"/>
      <c r="Y148" s="1607"/>
      <c r="Z148" s="466"/>
      <c r="AA148" s="466"/>
      <c r="AB148" s="466"/>
      <c r="AC148" s="466"/>
      <c r="AD148" s="466"/>
      <c r="AE148" s="466"/>
      <c r="AF148" s="466"/>
      <c r="AG148" s="466"/>
      <c r="AH148" s="466"/>
      <c r="AI148" s="466"/>
      <c r="AJ148" s="466"/>
      <c r="AK148" s="466"/>
      <c r="AL148" s="466"/>
      <c r="AM148" s="466"/>
      <c r="AN148" s="466"/>
      <c r="AO148" s="466"/>
      <c r="AP148" s="466"/>
      <c r="AQ148" s="466"/>
      <c r="AR148" s="466"/>
      <c r="AS148" s="466"/>
      <c r="AT148" s="466"/>
      <c r="AU148" s="466"/>
      <c r="AV148" s="466"/>
      <c r="AW148" s="466"/>
      <c r="AX148" s="466"/>
      <c r="AY148" s="466"/>
      <c r="AZ148" s="466"/>
      <c r="BA148" s="466"/>
      <c r="BB148" s="466"/>
      <c r="BC148" s="466"/>
      <c r="BD148" s="466"/>
      <c r="BE148" s="466"/>
      <c r="BF148" s="466"/>
      <c r="BG148" s="466"/>
      <c r="BH148" s="466"/>
      <c r="BI148" s="466"/>
      <c r="BJ148" s="466"/>
      <c r="BK148" s="466"/>
      <c r="BL148" s="466"/>
      <c r="BM148" s="466"/>
      <c r="BN148" s="466"/>
      <c r="BO148" s="466"/>
      <c r="BP148" s="1619"/>
      <c r="BQ148" s="1619"/>
      <c r="BR148" s="1619"/>
      <c r="BS148" s="466"/>
      <c r="BT148" s="466"/>
      <c r="BU148" s="1619"/>
      <c r="BV148" s="1619"/>
      <c r="BW148" s="1619"/>
      <c r="BX148" s="1619"/>
      <c r="BY148" s="1619"/>
      <c r="BZ148" s="1619"/>
      <c r="CA148" s="1619"/>
      <c r="CB148" s="1619"/>
      <c r="CC148" s="1619"/>
      <c r="CD148" s="1619"/>
      <c r="CE148" s="1619"/>
      <c r="CF148" s="1619"/>
      <c r="CG148" s="1619"/>
      <c r="CH148" s="1619"/>
      <c r="CI148" s="466"/>
      <c r="CJ148" s="466"/>
      <c r="CK148" s="1619"/>
      <c r="CL148" s="1619"/>
      <c r="CM148" s="1619"/>
      <c r="CN148" s="1619"/>
      <c r="CO148" s="1619"/>
      <c r="CP148" s="1619"/>
      <c r="CQ148" s="1619"/>
      <c r="CR148" s="1619"/>
      <c r="CS148" s="1619"/>
      <c r="CT148" s="1619"/>
      <c r="CU148" s="1619"/>
      <c r="CV148" s="1619"/>
      <c r="CW148" s="466"/>
      <c r="CX148" s="466"/>
      <c r="CY148" s="1619"/>
      <c r="CZ148" s="1619"/>
      <c r="DA148" s="1619"/>
      <c r="DB148" s="1619"/>
      <c r="DC148" s="1619"/>
      <c r="DD148" s="1619"/>
      <c r="DE148" s="1619"/>
      <c r="DF148" s="1619"/>
      <c r="DG148" s="1619"/>
      <c r="DH148" s="1619"/>
      <c r="DI148" s="466"/>
      <c r="DJ148" s="471"/>
      <c r="DS148" s="471"/>
      <c r="DT148" s="471"/>
      <c r="EA148" s="471"/>
      <c r="EB148" s="471"/>
      <c r="EG148" s="471"/>
      <c r="EH148" s="471"/>
      <c r="EJ148" s="471"/>
      <c r="EK148" s="471"/>
      <c r="EL148" s="471"/>
      <c r="EM148" s="471"/>
    </row>
    <row r="149" spans="1:153" s="1589" customFormat="1" ht="15" customHeight="1" x14ac:dyDescent="0.25">
      <c r="A149" s="1590"/>
      <c r="B149" s="925"/>
      <c r="C149" s="1641">
        <v>5.0000000000000001E-3</v>
      </c>
      <c r="D149" s="925"/>
      <c r="E149" s="1620"/>
      <c r="F149" s="1635"/>
      <c r="G149" s="1642">
        <f>$C149*(F138+G138)</f>
        <v>0</v>
      </c>
      <c r="H149" s="1643"/>
      <c r="I149" s="1642">
        <f>$C149*(H138+I138)</f>
        <v>0</v>
      </c>
      <c r="J149" s="1639"/>
      <c r="K149" s="1642">
        <f t="shared" ref="K149:K157" si="0">$C149*(J138+K138)</f>
        <v>0</v>
      </c>
      <c r="L149" s="1643"/>
      <c r="M149" s="1642">
        <f t="shared" ref="M149:M157" si="1">$C149*(L138+M138)</f>
        <v>0</v>
      </c>
      <c r="N149" s="1639"/>
      <c r="O149" s="1642">
        <f t="shared" ref="O149:O157" si="2">$C149*(N138+O138)</f>
        <v>0</v>
      </c>
      <c r="P149" s="1643"/>
      <c r="Q149" s="1644">
        <f t="shared" ref="Q149:Q157" si="3">$C149*(P138+Q138)</f>
        <v>0</v>
      </c>
      <c r="R149" s="466"/>
      <c r="S149" s="466"/>
      <c r="T149" s="466"/>
      <c r="U149" s="466"/>
      <c r="V149" s="466"/>
      <c r="W149" s="466"/>
      <c r="X149" s="466"/>
      <c r="Y149" s="1607"/>
      <c r="Z149" s="466"/>
      <c r="AA149" s="466"/>
      <c r="AB149" s="466"/>
      <c r="AC149" s="466"/>
      <c r="AD149" s="466"/>
      <c r="AE149" s="466"/>
      <c r="AF149" s="466"/>
      <c r="AG149" s="466"/>
      <c r="AH149" s="466"/>
      <c r="AI149" s="466"/>
      <c r="AJ149" s="466"/>
      <c r="AK149" s="466"/>
      <c r="AL149" s="466"/>
      <c r="AM149" s="466"/>
      <c r="AN149" s="466"/>
      <c r="AO149" s="466"/>
      <c r="AP149" s="466"/>
      <c r="AQ149" s="466"/>
      <c r="AR149" s="466"/>
      <c r="AS149" s="466"/>
      <c r="AT149" s="466"/>
      <c r="AU149" s="466"/>
      <c r="AV149" s="466"/>
      <c r="AW149" s="466"/>
      <c r="AX149" s="466"/>
      <c r="AY149" s="466"/>
      <c r="AZ149" s="466"/>
      <c r="BA149" s="466"/>
      <c r="BB149" s="466"/>
      <c r="BC149" s="466"/>
      <c r="BD149" s="466"/>
      <c r="BE149" s="466"/>
      <c r="BF149" s="466"/>
      <c r="BG149" s="466"/>
      <c r="BH149" s="466"/>
      <c r="BI149" s="466"/>
      <c r="BJ149" s="466"/>
      <c r="BK149" s="466"/>
      <c r="BL149" s="466"/>
      <c r="BM149" s="466"/>
      <c r="BN149" s="466"/>
      <c r="BO149" s="466"/>
      <c r="BP149" s="1619"/>
      <c r="BQ149" s="1619"/>
      <c r="BR149" s="1619"/>
      <c r="BS149" s="466"/>
      <c r="BT149" s="466"/>
      <c r="BU149" s="1619"/>
      <c r="BV149" s="1619"/>
      <c r="BW149" s="1619"/>
      <c r="BX149" s="1619"/>
      <c r="BY149" s="1619"/>
      <c r="BZ149" s="1619"/>
      <c r="CA149" s="1619"/>
      <c r="CB149" s="1619"/>
      <c r="CC149" s="1619"/>
      <c r="CD149" s="1619"/>
      <c r="CE149" s="1619"/>
      <c r="CF149" s="1619"/>
      <c r="CG149" s="1619"/>
      <c r="CH149" s="1619"/>
      <c r="CI149" s="466"/>
      <c r="CJ149" s="466"/>
      <c r="CK149" s="1619"/>
      <c r="CL149" s="1619"/>
      <c r="CM149" s="1619"/>
      <c r="CN149" s="1619"/>
      <c r="CO149" s="1619"/>
      <c r="CP149" s="1619"/>
      <c r="CQ149" s="1619"/>
      <c r="CR149" s="1619"/>
      <c r="CS149" s="1619"/>
      <c r="CT149" s="1619"/>
      <c r="CU149" s="1619"/>
      <c r="CV149" s="1619"/>
      <c r="CW149" s="466"/>
      <c r="CX149" s="466"/>
      <c r="CY149" s="1619"/>
      <c r="CZ149" s="1619"/>
      <c r="DA149" s="1619"/>
      <c r="DB149" s="1619"/>
      <c r="DC149" s="1619"/>
      <c r="DD149" s="1619"/>
      <c r="DE149" s="1619"/>
      <c r="DF149" s="1619"/>
      <c r="DG149" s="1619"/>
      <c r="DH149" s="1619"/>
      <c r="DI149" s="466"/>
      <c r="DJ149" s="471"/>
      <c r="DS149" s="471"/>
      <c r="DT149" s="471"/>
      <c r="EA149" s="471"/>
      <c r="EB149" s="471"/>
      <c r="EG149" s="471"/>
      <c r="EH149" s="471"/>
      <c r="EJ149" s="471"/>
      <c r="EK149" s="471"/>
      <c r="EL149" s="471"/>
      <c r="EM149" s="471"/>
    </row>
    <row r="150" spans="1:153" s="1589" customFormat="1" ht="15" customHeight="1" x14ac:dyDescent="0.25">
      <c r="A150" s="1590"/>
      <c r="B150" s="925"/>
      <c r="C150" s="1641">
        <v>0.02</v>
      </c>
      <c r="D150" s="925"/>
      <c r="E150" s="1620"/>
      <c r="F150" s="1635"/>
      <c r="G150" s="1642">
        <f t="shared" ref="G150:I157" si="4">$C150*(F139+G139)</f>
        <v>0</v>
      </c>
      <c r="H150" s="1635"/>
      <c r="I150" s="1642">
        <f t="shared" si="4"/>
        <v>0</v>
      </c>
      <c r="J150" s="1639"/>
      <c r="K150" s="1642">
        <f t="shared" si="0"/>
        <v>0</v>
      </c>
      <c r="L150" s="1635"/>
      <c r="M150" s="1642">
        <f t="shared" si="1"/>
        <v>0</v>
      </c>
      <c r="N150" s="1639"/>
      <c r="O150" s="1642">
        <f t="shared" si="2"/>
        <v>0</v>
      </c>
      <c r="P150" s="1635"/>
      <c r="Q150" s="1644">
        <f t="shared" si="3"/>
        <v>0</v>
      </c>
      <c r="R150" s="466"/>
      <c r="S150" s="466"/>
      <c r="T150" s="466"/>
      <c r="U150" s="466"/>
      <c r="V150" s="466"/>
      <c r="W150" s="466"/>
      <c r="X150" s="466"/>
      <c r="Y150" s="1607"/>
      <c r="Z150" s="466"/>
      <c r="AA150" s="466"/>
      <c r="AB150" s="466"/>
      <c r="AC150" s="466"/>
      <c r="AD150" s="466"/>
      <c r="AE150" s="466"/>
      <c r="AF150" s="466"/>
      <c r="AG150" s="466"/>
      <c r="AH150" s="466"/>
      <c r="AI150" s="466"/>
      <c r="AJ150" s="466"/>
      <c r="AK150" s="466"/>
      <c r="AL150" s="466"/>
      <c r="AM150" s="466"/>
      <c r="AN150" s="466"/>
      <c r="AO150" s="466"/>
      <c r="AP150" s="466"/>
      <c r="AQ150" s="466"/>
      <c r="AR150" s="466"/>
      <c r="AS150" s="466"/>
      <c r="AT150" s="466"/>
      <c r="AU150" s="466"/>
      <c r="AV150" s="466"/>
      <c r="AW150" s="466"/>
      <c r="AX150" s="466"/>
      <c r="AY150" s="466"/>
      <c r="AZ150" s="466"/>
      <c r="BA150" s="466"/>
      <c r="BB150" s="466"/>
      <c r="BC150" s="466"/>
      <c r="BD150" s="466"/>
      <c r="BE150" s="466"/>
      <c r="BF150" s="466"/>
      <c r="BG150" s="466"/>
      <c r="BH150" s="466"/>
      <c r="BI150" s="466"/>
      <c r="BJ150" s="466"/>
      <c r="BK150" s="466"/>
      <c r="BL150" s="466"/>
      <c r="BM150" s="466"/>
      <c r="BN150" s="466"/>
      <c r="BO150" s="466"/>
      <c r="BP150" s="1619"/>
      <c r="BQ150" s="1619"/>
      <c r="BR150" s="1619"/>
      <c r="BS150" s="466"/>
      <c r="BT150" s="466"/>
      <c r="BU150" s="1619"/>
      <c r="BV150" s="1619"/>
      <c r="BW150" s="1619"/>
      <c r="BX150" s="1619"/>
      <c r="BY150" s="1619"/>
      <c r="BZ150" s="1619"/>
      <c r="CA150" s="1619"/>
      <c r="CB150" s="1619"/>
      <c r="CC150" s="1619"/>
      <c r="CD150" s="1619"/>
      <c r="CE150" s="1619"/>
      <c r="CF150" s="1619"/>
      <c r="CG150" s="1619"/>
      <c r="CH150" s="1619"/>
      <c r="CI150" s="466"/>
      <c r="CJ150" s="466"/>
      <c r="CK150" s="1619"/>
      <c r="CL150" s="1619"/>
      <c r="CM150" s="1619"/>
      <c r="CN150" s="1619"/>
      <c r="CO150" s="1619"/>
      <c r="CP150" s="1619"/>
      <c r="CQ150" s="1619"/>
      <c r="CR150" s="1619"/>
      <c r="CS150" s="1619"/>
      <c r="CT150" s="1619"/>
      <c r="CU150" s="1619"/>
      <c r="CV150" s="1619"/>
      <c r="CW150" s="466"/>
      <c r="CX150" s="466"/>
      <c r="CY150" s="1619"/>
      <c r="CZ150" s="1619"/>
      <c r="DA150" s="1619"/>
      <c r="DB150" s="1619"/>
      <c r="DC150" s="1619"/>
      <c r="DD150" s="1619"/>
      <c r="DE150" s="1619"/>
      <c r="DF150" s="1619"/>
      <c r="DG150" s="1619"/>
      <c r="DH150" s="1619"/>
      <c r="DI150" s="466"/>
      <c r="DJ150" s="471"/>
      <c r="DS150" s="471"/>
      <c r="DT150" s="471"/>
      <c r="EA150" s="471"/>
      <c r="EB150" s="471"/>
      <c r="EG150" s="471"/>
      <c r="EH150" s="471"/>
      <c r="EJ150" s="471"/>
      <c r="EK150" s="471"/>
      <c r="EL150" s="471"/>
      <c r="EM150" s="471"/>
    </row>
    <row r="151" spans="1:153" s="1589" customFormat="1" ht="15" customHeight="1" x14ac:dyDescent="0.25">
      <c r="A151" s="1590"/>
      <c r="B151" s="925"/>
      <c r="C151" s="1641">
        <v>0.03</v>
      </c>
      <c r="D151" s="925"/>
      <c r="E151" s="1620"/>
      <c r="F151" s="1635"/>
      <c r="G151" s="1642">
        <f>$C151*(F140+G140)</f>
        <v>0</v>
      </c>
      <c r="H151" s="1635"/>
      <c r="I151" s="1642">
        <f t="shared" si="4"/>
        <v>0</v>
      </c>
      <c r="J151" s="1639"/>
      <c r="K151" s="1642">
        <f t="shared" si="0"/>
        <v>0</v>
      </c>
      <c r="L151" s="1635"/>
      <c r="M151" s="1642">
        <f t="shared" si="1"/>
        <v>0</v>
      </c>
      <c r="N151" s="1639"/>
      <c r="O151" s="1642">
        <f t="shared" si="2"/>
        <v>0</v>
      </c>
      <c r="P151" s="1635"/>
      <c r="Q151" s="1644">
        <f t="shared" si="3"/>
        <v>0</v>
      </c>
      <c r="R151" s="466"/>
      <c r="S151" s="466"/>
      <c r="T151" s="466"/>
      <c r="U151" s="466"/>
      <c r="V151" s="466"/>
      <c r="W151" s="466"/>
      <c r="X151" s="466"/>
      <c r="Y151" s="1607"/>
      <c r="Z151" s="466"/>
      <c r="AA151" s="466"/>
      <c r="AB151" s="466"/>
      <c r="AC151" s="466"/>
      <c r="AD151" s="466"/>
      <c r="AE151" s="466"/>
      <c r="AF151" s="466"/>
      <c r="AG151" s="466"/>
      <c r="AH151" s="466"/>
      <c r="AI151" s="466"/>
      <c r="AJ151" s="466"/>
      <c r="AK151" s="466"/>
      <c r="AL151" s="466"/>
      <c r="AM151" s="466"/>
      <c r="AN151" s="466"/>
      <c r="AO151" s="466"/>
      <c r="AP151" s="466"/>
      <c r="AQ151" s="466"/>
      <c r="AR151" s="466"/>
      <c r="AS151" s="466"/>
      <c r="AT151" s="466"/>
      <c r="AU151" s="466"/>
      <c r="AV151" s="466"/>
      <c r="AW151" s="466"/>
      <c r="AX151" s="466"/>
      <c r="AY151" s="466"/>
      <c r="AZ151" s="466"/>
      <c r="BA151" s="466"/>
      <c r="BB151" s="466"/>
      <c r="BC151" s="466"/>
      <c r="BD151" s="466"/>
      <c r="BE151" s="466"/>
      <c r="BF151" s="466"/>
      <c r="BG151" s="466"/>
      <c r="BH151" s="466"/>
      <c r="BI151" s="466"/>
      <c r="BJ151" s="466"/>
      <c r="BK151" s="466"/>
      <c r="BL151" s="466"/>
      <c r="BM151" s="466"/>
      <c r="BN151" s="466"/>
      <c r="BO151" s="466"/>
      <c r="BP151" s="1619"/>
      <c r="BQ151" s="1619"/>
      <c r="BR151" s="1619"/>
      <c r="BS151" s="466"/>
      <c r="BT151" s="466"/>
      <c r="BU151" s="1619"/>
      <c r="BV151" s="1619"/>
      <c r="BW151" s="1619"/>
      <c r="BX151" s="1619"/>
      <c r="BY151" s="1619"/>
      <c r="BZ151" s="1619"/>
      <c r="CA151" s="1619"/>
      <c r="CB151" s="1619"/>
      <c r="CC151" s="1619"/>
      <c r="CD151" s="1619"/>
      <c r="CE151" s="1619"/>
      <c r="CF151" s="1619"/>
      <c r="CG151" s="1619"/>
      <c r="CH151" s="1619"/>
      <c r="CI151" s="466"/>
      <c r="CJ151" s="466"/>
      <c r="CK151" s="1619"/>
      <c r="CL151" s="1619"/>
      <c r="CM151" s="1619"/>
      <c r="CN151" s="1619"/>
      <c r="CO151" s="1619"/>
      <c r="CP151" s="1619"/>
      <c r="CQ151" s="1619"/>
      <c r="CR151" s="1619"/>
      <c r="CS151" s="1619"/>
      <c r="CT151" s="1619"/>
      <c r="CU151" s="1619"/>
      <c r="CV151" s="1619"/>
      <c r="CW151" s="466"/>
      <c r="CX151" s="466"/>
      <c r="CY151" s="1619"/>
      <c r="CZ151" s="1619"/>
      <c r="DA151" s="1619"/>
      <c r="DB151" s="1619"/>
      <c r="DC151" s="1619"/>
      <c r="DD151" s="1619"/>
      <c r="DE151" s="1619"/>
      <c r="DF151" s="1619"/>
      <c r="DG151" s="1619"/>
      <c r="DH151" s="1619"/>
      <c r="DI151" s="466"/>
      <c r="DJ151" s="471"/>
      <c r="DS151" s="471"/>
      <c r="DT151" s="471"/>
      <c r="EA151" s="471"/>
      <c r="EB151" s="471"/>
      <c r="EG151" s="471"/>
      <c r="EH151" s="471"/>
      <c r="EJ151" s="471"/>
      <c r="EK151" s="471"/>
      <c r="EL151" s="471"/>
      <c r="EM151" s="471"/>
    </row>
    <row r="152" spans="1:153" s="1589" customFormat="1" ht="15" customHeight="1" x14ac:dyDescent="0.25">
      <c r="A152" s="1590"/>
      <c r="B152" s="925"/>
      <c r="C152" s="1641">
        <v>0.06</v>
      </c>
      <c r="D152" s="925"/>
      <c r="E152" s="1620"/>
      <c r="F152" s="1635"/>
      <c r="G152" s="1642">
        <f t="shared" si="4"/>
        <v>0</v>
      </c>
      <c r="H152" s="1635"/>
      <c r="I152" s="1642">
        <f t="shared" si="4"/>
        <v>0</v>
      </c>
      <c r="J152" s="1639"/>
      <c r="K152" s="1642">
        <f t="shared" si="0"/>
        <v>0</v>
      </c>
      <c r="L152" s="1635"/>
      <c r="M152" s="1642">
        <f t="shared" si="1"/>
        <v>0</v>
      </c>
      <c r="N152" s="1639"/>
      <c r="O152" s="1642">
        <f t="shared" si="2"/>
        <v>0</v>
      </c>
      <c r="P152" s="1635"/>
      <c r="Q152" s="1644">
        <f t="shared" si="3"/>
        <v>0</v>
      </c>
      <c r="R152" s="466"/>
      <c r="S152" s="466"/>
      <c r="T152" s="466"/>
      <c r="U152" s="466"/>
      <c r="V152" s="466"/>
      <c r="W152" s="466"/>
      <c r="X152" s="466"/>
      <c r="Y152" s="1607"/>
      <c r="Z152" s="466"/>
      <c r="AA152" s="466"/>
      <c r="AB152" s="466"/>
      <c r="AC152" s="466"/>
      <c r="AD152" s="466"/>
      <c r="AE152" s="466"/>
      <c r="AF152" s="466"/>
      <c r="AG152" s="466"/>
      <c r="AH152" s="466"/>
      <c r="AI152" s="466"/>
      <c r="AJ152" s="466"/>
      <c r="AK152" s="466"/>
      <c r="AL152" s="466"/>
      <c r="AM152" s="466"/>
      <c r="AN152" s="466"/>
      <c r="AO152" s="466"/>
      <c r="AP152" s="466"/>
      <c r="AQ152" s="466"/>
      <c r="AR152" s="466"/>
      <c r="AS152" s="466"/>
      <c r="AT152" s="466"/>
      <c r="AU152" s="466"/>
      <c r="AV152" s="466"/>
      <c r="AW152" s="466"/>
      <c r="AX152" s="466"/>
      <c r="AY152" s="466"/>
      <c r="AZ152" s="466"/>
      <c r="BA152" s="466"/>
      <c r="BB152" s="466"/>
      <c r="BC152" s="466"/>
      <c r="BD152" s="466"/>
      <c r="BE152" s="466"/>
      <c r="BF152" s="466"/>
      <c r="BG152" s="466"/>
      <c r="BH152" s="466"/>
      <c r="BI152" s="466"/>
      <c r="BJ152" s="466"/>
      <c r="BK152" s="466"/>
      <c r="BL152" s="466"/>
      <c r="BM152" s="466"/>
      <c r="BN152" s="466"/>
      <c r="BO152" s="466"/>
      <c r="BP152" s="1619"/>
      <c r="BQ152" s="1619"/>
      <c r="BR152" s="1619"/>
      <c r="BS152" s="466"/>
      <c r="BT152" s="466"/>
      <c r="BU152" s="1619"/>
      <c r="BV152" s="1619"/>
      <c r="BW152" s="1619"/>
      <c r="BX152" s="1619"/>
      <c r="BY152" s="1619"/>
      <c r="BZ152" s="1619"/>
      <c r="CA152" s="1619"/>
      <c r="CB152" s="1619"/>
      <c r="CC152" s="1619"/>
      <c r="CD152" s="1619"/>
      <c r="CE152" s="1619"/>
      <c r="CF152" s="1619"/>
      <c r="CG152" s="1619"/>
      <c r="CH152" s="1619"/>
      <c r="CI152" s="466"/>
      <c r="CJ152" s="466"/>
      <c r="CK152" s="1619"/>
      <c r="CL152" s="1619"/>
      <c r="CM152" s="1619"/>
      <c r="CN152" s="1619"/>
      <c r="CO152" s="1619"/>
      <c r="CP152" s="1619"/>
      <c r="CQ152" s="1619"/>
      <c r="CR152" s="1619"/>
      <c r="CS152" s="1619"/>
      <c r="CT152" s="1619"/>
      <c r="CU152" s="1619"/>
      <c r="CV152" s="1619"/>
      <c r="CW152" s="466"/>
      <c r="CX152" s="466"/>
      <c r="CY152" s="1619"/>
      <c r="CZ152" s="1619"/>
      <c r="DA152" s="1619"/>
      <c r="DB152" s="1619"/>
      <c r="DC152" s="1619"/>
      <c r="DD152" s="1619"/>
      <c r="DE152" s="1619"/>
      <c r="DF152" s="1619"/>
      <c r="DG152" s="1619"/>
      <c r="DH152" s="1619"/>
      <c r="DI152" s="466"/>
      <c r="DJ152" s="471"/>
      <c r="DS152" s="471"/>
      <c r="DT152" s="471"/>
      <c r="EA152" s="471"/>
      <c r="EB152" s="471"/>
      <c r="EG152" s="471"/>
      <c r="EH152" s="471"/>
      <c r="EJ152" s="471"/>
      <c r="EK152" s="471"/>
      <c r="EL152" s="471"/>
      <c r="EM152" s="471"/>
    </row>
    <row r="153" spans="1:153" s="1589" customFormat="1" ht="15" customHeight="1" x14ac:dyDescent="0.25">
      <c r="A153" s="1590"/>
      <c r="B153" s="925"/>
      <c r="C153" s="1641">
        <v>0.15</v>
      </c>
      <c r="D153" s="925"/>
      <c r="E153" s="1620"/>
      <c r="F153" s="1635"/>
      <c r="G153" s="1642">
        <f>$C153*(F142+G142)</f>
        <v>0</v>
      </c>
      <c r="H153" s="1635"/>
      <c r="I153" s="1642">
        <f t="shared" si="4"/>
        <v>0</v>
      </c>
      <c r="J153" s="1639"/>
      <c r="K153" s="1642">
        <f t="shared" si="0"/>
        <v>0</v>
      </c>
      <c r="L153" s="1635"/>
      <c r="M153" s="1642">
        <f t="shared" si="1"/>
        <v>0</v>
      </c>
      <c r="N153" s="1639"/>
      <c r="O153" s="1642">
        <f t="shared" si="2"/>
        <v>0</v>
      </c>
      <c r="P153" s="1635"/>
      <c r="Q153" s="1644">
        <f t="shared" si="3"/>
        <v>0</v>
      </c>
      <c r="R153" s="466"/>
      <c r="S153" s="466"/>
      <c r="T153" s="466"/>
      <c r="U153" s="466"/>
      <c r="V153" s="466"/>
      <c r="W153" s="466"/>
      <c r="X153" s="466"/>
      <c r="Y153" s="1607"/>
      <c r="Z153" s="466"/>
      <c r="AA153" s="466"/>
      <c r="AB153" s="466"/>
      <c r="AC153" s="466"/>
      <c r="AD153" s="466"/>
      <c r="AE153" s="466"/>
      <c r="AF153" s="466"/>
      <c r="AG153" s="466"/>
      <c r="AH153" s="466"/>
      <c r="AI153" s="466"/>
      <c r="AJ153" s="466"/>
      <c r="AK153" s="466"/>
      <c r="AL153" s="466"/>
      <c r="AM153" s="466"/>
      <c r="AN153" s="466"/>
      <c r="AO153" s="466"/>
      <c r="AP153" s="466"/>
      <c r="AQ153" s="466"/>
      <c r="AR153" s="466"/>
      <c r="AS153" s="466"/>
      <c r="AT153" s="466"/>
      <c r="AU153" s="466"/>
      <c r="AV153" s="466"/>
      <c r="AW153" s="466"/>
      <c r="AX153" s="466"/>
      <c r="AY153" s="466"/>
      <c r="AZ153" s="466"/>
      <c r="BA153" s="466"/>
      <c r="BB153" s="466"/>
      <c r="BC153" s="466"/>
      <c r="BD153" s="466"/>
      <c r="BE153" s="466"/>
      <c r="BF153" s="466"/>
      <c r="BG153" s="466"/>
      <c r="BH153" s="466"/>
      <c r="BI153" s="466"/>
      <c r="BJ153" s="466"/>
      <c r="BK153" s="466"/>
      <c r="BL153" s="466"/>
      <c r="BM153" s="466"/>
      <c r="BN153" s="466"/>
      <c r="BO153" s="466"/>
      <c r="BP153" s="1619"/>
      <c r="BQ153" s="1619"/>
      <c r="BR153" s="1619"/>
      <c r="BS153" s="466"/>
      <c r="BT153" s="466"/>
      <c r="BU153" s="1619"/>
      <c r="BV153" s="1619"/>
      <c r="BW153" s="1619"/>
      <c r="BX153" s="1619"/>
      <c r="BY153" s="1619"/>
      <c r="BZ153" s="1619"/>
      <c r="CA153" s="1619"/>
      <c r="CB153" s="1619"/>
      <c r="CC153" s="1619"/>
      <c r="CD153" s="1619"/>
      <c r="CE153" s="1619"/>
      <c r="CF153" s="1619"/>
      <c r="CG153" s="1619"/>
      <c r="CH153" s="1619"/>
      <c r="CI153" s="466"/>
      <c r="CJ153" s="466"/>
      <c r="CK153" s="1619"/>
      <c r="CL153" s="1619"/>
      <c r="CM153" s="1619"/>
      <c r="CN153" s="1619"/>
      <c r="CO153" s="1619"/>
      <c r="CP153" s="1619"/>
      <c r="CQ153" s="1619"/>
      <c r="CR153" s="1619"/>
      <c r="CS153" s="1619"/>
      <c r="CT153" s="1619"/>
      <c r="CU153" s="1619"/>
      <c r="CV153" s="1619"/>
      <c r="CW153" s="466"/>
      <c r="CX153" s="466"/>
      <c r="CY153" s="1619"/>
      <c r="CZ153" s="1619"/>
      <c r="DA153" s="1619"/>
      <c r="DB153" s="1619"/>
      <c r="DC153" s="1619"/>
      <c r="DD153" s="1619"/>
      <c r="DE153" s="1619"/>
      <c r="DF153" s="1619"/>
      <c r="DG153" s="1619"/>
      <c r="DH153" s="1619"/>
      <c r="DI153" s="466"/>
      <c r="DJ153" s="471"/>
      <c r="DS153" s="471"/>
      <c r="DT153" s="471"/>
      <c r="EA153" s="471"/>
      <c r="EB153" s="471"/>
      <c r="EG153" s="471"/>
      <c r="EH153" s="471"/>
      <c r="EJ153" s="471"/>
      <c r="EK153" s="471"/>
      <c r="EL153" s="471"/>
      <c r="EM153" s="471"/>
    </row>
    <row r="154" spans="1:153" s="1589" customFormat="1" ht="15" customHeight="1" x14ac:dyDescent="0.25">
      <c r="A154" s="1590"/>
      <c r="B154" s="925"/>
      <c r="C154" s="1641">
        <v>0.3</v>
      </c>
      <c r="D154" s="925"/>
      <c r="E154" s="1620"/>
      <c r="F154" s="1635"/>
      <c r="G154" s="1642">
        <f t="shared" si="4"/>
        <v>0</v>
      </c>
      <c r="H154" s="1635"/>
      <c r="I154" s="1642">
        <f t="shared" si="4"/>
        <v>0</v>
      </c>
      <c r="J154" s="1639"/>
      <c r="K154" s="1642">
        <f t="shared" si="0"/>
        <v>0</v>
      </c>
      <c r="L154" s="1635"/>
      <c r="M154" s="1642">
        <f t="shared" si="1"/>
        <v>0</v>
      </c>
      <c r="N154" s="1639"/>
      <c r="O154" s="1642">
        <f t="shared" si="2"/>
        <v>0</v>
      </c>
      <c r="P154" s="1635"/>
      <c r="Q154" s="1644">
        <f t="shared" si="3"/>
        <v>0</v>
      </c>
      <c r="R154" s="466"/>
      <c r="S154" s="466"/>
      <c r="T154" s="466"/>
      <c r="U154" s="466"/>
      <c r="V154" s="466"/>
      <c r="W154" s="466"/>
      <c r="X154" s="466"/>
      <c r="Y154" s="1607"/>
      <c r="Z154" s="466"/>
      <c r="AA154" s="466"/>
      <c r="AB154" s="466"/>
      <c r="AC154" s="466"/>
      <c r="AD154" s="466"/>
      <c r="AE154" s="466"/>
      <c r="AF154" s="466"/>
      <c r="AG154" s="466"/>
      <c r="AH154" s="466"/>
      <c r="AI154" s="466"/>
      <c r="AJ154" s="466"/>
      <c r="AK154" s="466"/>
      <c r="AL154" s="466"/>
      <c r="AM154" s="466"/>
      <c r="AN154" s="466"/>
      <c r="AO154" s="466"/>
      <c r="AP154" s="466"/>
      <c r="AQ154" s="466"/>
      <c r="AR154" s="466"/>
      <c r="AS154" s="466"/>
      <c r="AT154" s="466"/>
      <c r="AU154" s="466"/>
      <c r="AV154" s="466"/>
      <c r="AW154" s="466"/>
      <c r="AX154" s="466"/>
      <c r="AY154" s="466"/>
      <c r="AZ154" s="466"/>
      <c r="BA154" s="466"/>
      <c r="BB154" s="466"/>
      <c r="BC154" s="466"/>
      <c r="BD154" s="466"/>
      <c r="BE154" s="466"/>
      <c r="BF154" s="466"/>
      <c r="BG154" s="466"/>
      <c r="BH154" s="466"/>
      <c r="BI154" s="466"/>
      <c r="BJ154" s="466"/>
      <c r="BK154" s="466"/>
      <c r="BL154" s="466"/>
      <c r="BM154" s="466"/>
      <c r="BN154" s="466"/>
      <c r="BO154" s="466"/>
      <c r="BP154" s="1619"/>
      <c r="BQ154" s="1619"/>
      <c r="BR154" s="1619"/>
      <c r="BS154" s="466"/>
      <c r="BT154" s="466"/>
      <c r="BU154" s="1619"/>
      <c r="BV154" s="1619"/>
      <c r="BW154" s="1619"/>
      <c r="BX154" s="1619"/>
      <c r="BY154" s="1619"/>
      <c r="BZ154" s="1619"/>
      <c r="CA154" s="1619"/>
      <c r="CB154" s="1619"/>
      <c r="CC154" s="1619"/>
      <c r="CD154" s="1619"/>
      <c r="CE154" s="1619"/>
      <c r="CF154" s="1619"/>
      <c r="CG154" s="1619"/>
      <c r="CH154" s="1619"/>
      <c r="CI154" s="466"/>
      <c r="CJ154" s="466"/>
      <c r="CK154" s="1619"/>
      <c r="CL154" s="1619"/>
      <c r="CM154" s="1619"/>
      <c r="CN154" s="1619"/>
      <c r="CO154" s="1619"/>
      <c r="CP154" s="1619"/>
      <c r="CQ154" s="1619"/>
      <c r="CR154" s="1619"/>
      <c r="CS154" s="1619"/>
      <c r="CT154" s="1619"/>
      <c r="CU154" s="1619"/>
      <c r="CV154" s="1619"/>
      <c r="CW154" s="466"/>
      <c r="CX154" s="466"/>
      <c r="CY154" s="1619"/>
      <c r="CZ154" s="1619"/>
      <c r="DA154" s="1619"/>
      <c r="DB154" s="1619"/>
      <c r="DC154" s="1619"/>
      <c r="DD154" s="1619"/>
      <c r="DE154" s="1619"/>
      <c r="DF154" s="1619"/>
      <c r="DG154" s="1619"/>
      <c r="DH154" s="1619"/>
      <c r="DI154" s="466"/>
      <c r="DJ154" s="471"/>
      <c r="DS154" s="471"/>
      <c r="DT154" s="471"/>
      <c r="EA154" s="471"/>
      <c r="EB154" s="471"/>
      <c r="EG154" s="471"/>
      <c r="EH154" s="471"/>
      <c r="EJ154" s="471"/>
      <c r="EK154" s="471"/>
      <c r="EL154" s="471"/>
      <c r="EM154" s="471"/>
    </row>
    <row r="155" spans="1:153" s="1589" customFormat="1" ht="15" customHeight="1" x14ac:dyDescent="0.25">
      <c r="A155" s="1590"/>
      <c r="B155" s="925"/>
      <c r="C155" s="1641">
        <v>0.5</v>
      </c>
      <c r="D155" s="925"/>
      <c r="E155" s="1620"/>
      <c r="F155" s="1635"/>
      <c r="G155" s="1642">
        <f>$C155*(F144+G144)</f>
        <v>0</v>
      </c>
      <c r="H155" s="1635"/>
      <c r="I155" s="1642">
        <f t="shared" si="4"/>
        <v>0</v>
      </c>
      <c r="J155" s="1639"/>
      <c r="K155" s="1642">
        <f t="shared" si="0"/>
        <v>0</v>
      </c>
      <c r="L155" s="1635"/>
      <c r="M155" s="1642">
        <f t="shared" si="1"/>
        <v>0</v>
      </c>
      <c r="N155" s="1639"/>
      <c r="O155" s="1642">
        <f t="shared" si="2"/>
        <v>0</v>
      </c>
      <c r="P155" s="1635"/>
      <c r="Q155" s="1644">
        <f t="shared" si="3"/>
        <v>0</v>
      </c>
      <c r="R155" s="466"/>
      <c r="S155" s="466"/>
      <c r="T155" s="466"/>
      <c r="U155" s="466"/>
      <c r="V155" s="466"/>
      <c r="W155" s="466"/>
      <c r="X155" s="466"/>
      <c r="Y155" s="1607"/>
      <c r="Z155" s="466"/>
      <c r="AA155" s="466"/>
      <c r="AB155" s="466"/>
      <c r="AC155" s="466"/>
      <c r="AD155" s="466"/>
      <c r="AE155" s="466"/>
      <c r="AF155" s="466"/>
      <c r="AG155" s="466"/>
      <c r="AH155" s="466"/>
      <c r="AI155" s="466"/>
      <c r="AJ155" s="466"/>
      <c r="AK155" s="466"/>
      <c r="AL155" s="466"/>
      <c r="AM155" s="466"/>
      <c r="AN155" s="466"/>
      <c r="AO155" s="466"/>
      <c r="AP155" s="466"/>
      <c r="AQ155" s="466"/>
      <c r="AR155" s="466"/>
      <c r="AS155" s="466"/>
      <c r="AT155" s="466"/>
      <c r="AU155" s="466"/>
      <c r="AV155" s="466"/>
      <c r="AW155" s="466"/>
      <c r="AX155" s="466"/>
      <c r="AY155" s="466"/>
      <c r="AZ155" s="466"/>
      <c r="BA155" s="466"/>
      <c r="BB155" s="466"/>
      <c r="BC155" s="466"/>
      <c r="BD155" s="466"/>
      <c r="BE155" s="466"/>
      <c r="BF155" s="466"/>
      <c r="BG155" s="466"/>
      <c r="BH155" s="466"/>
      <c r="BI155" s="466"/>
      <c r="BJ155" s="466"/>
      <c r="BK155" s="466"/>
      <c r="BL155" s="466"/>
      <c r="BM155" s="466"/>
      <c r="BN155" s="466"/>
      <c r="BO155" s="466"/>
      <c r="BP155" s="1619"/>
      <c r="BQ155" s="1619"/>
      <c r="BR155" s="1619"/>
      <c r="BS155" s="466"/>
      <c r="BT155" s="466"/>
      <c r="BU155" s="1619"/>
      <c r="BV155" s="1619"/>
      <c r="BW155" s="1619"/>
      <c r="BX155" s="1619"/>
      <c r="BY155" s="1619"/>
      <c r="BZ155" s="1619"/>
      <c r="CA155" s="1619"/>
      <c r="CB155" s="1619"/>
      <c r="CC155" s="1619"/>
      <c r="CD155" s="1619"/>
      <c r="CE155" s="1619"/>
      <c r="CF155" s="1619"/>
      <c r="CG155" s="1619"/>
      <c r="CH155" s="1619"/>
      <c r="CI155" s="466"/>
      <c r="CJ155" s="466"/>
      <c r="CK155" s="1619"/>
      <c r="CL155" s="1619"/>
      <c r="CM155" s="1619"/>
      <c r="CN155" s="1619"/>
      <c r="CO155" s="1619"/>
      <c r="CP155" s="1619"/>
      <c r="CQ155" s="1619"/>
      <c r="CR155" s="1619"/>
      <c r="CS155" s="1619"/>
      <c r="CT155" s="1619"/>
      <c r="CU155" s="1619"/>
      <c r="CV155" s="1619"/>
      <c r="CW155" s="466"/>
      <c r="CX155" s="466"/>
      <c r="CY155" s="1619"/>
      <c r="CZ155" s="1619"/>
      <c r="DA155" s="1619"/>
      <c r="DB155" s="1619"/>
      <c r="DC155" s="1619"/>
      <c r="DD155" s="1619"/>
      <c r="DE155" s="1619"/>
      <c r="DF155" s="1619"/>
      <c r="DG155" s="1619"/>
      <c r="DH155" s="1619"/>
      <c r="DI155" s="466"/>
      <c r="DJ155" s="471"/>
      <c r="DS155" s="471"/>
      <c r="DT155" s="471"/>
      <c r="EA155" s="471"/>
      <c r="EB155" s="471"/>
      <c r="EG155" s="471"/>
      <c r="EH155" s="471"/>
      <c r="EJ155" s="471"/>
      <c r="EK155" s="471"/>
      <c r="EL155" s="471"/>
      <c r="EM155" s="471"/>
    </row>
    <row r="156" spans="1:153" s="1589" customFormat="1" ht="15" customHeight="1" x14ac:dyDescent="0.25">
      <c r="A156" s="1590"/>
      <c r="B156" s="925"/>
      <c r="C156" s="1641">
        <v>0.15</v>
      </c>
      <c r="D156" s="925"/>
      <c r="E156" s="1620"/>
      <c r="F156" s="1635"/>
      <c r="G156" s="1642">
        <f t="shared" si="4"/>
        <v>0</v>
      </c>
      <c r="H156" s="1635"/>
      <c r="I156" s="1642">
        <f t="shared" si="4"/>
        <v>0</v>
      </c>
      <c r="J156" s="1639"/>
      <c r="K156" s="1642">
        <f t="shared" si="0"/>
        <v>0</v>
      </c>
      <c r="L156" s="1635"/>
      <c r="M156" s="1642">
        <f t="shared" si="1"/>
        <v>0</v>
      </c>
      <c r="N156" s="1639"/>
      <c r="O156" s="1642">
        <f t="shared" si="2"/>
        <v>0</v>
      </c>
      <c r="P156" s="1635"/>
      <c r="Q156" s="1644">
        <f t="shared" si="3"/>
        <v>0</v>
      </c>
      <c r="R156" s="466"/>
      <c r="S156" s="466"/>
      <c r="T156" s="466"/>
      <c r="U156" s="466"/>
      <c r="V156" s="466"/>
      <c r="W156" s="466"/>
      <c r="X156" s="466"/>
      <c r="Y156" s="1607"/>
      <c r="Z156" s="466"/>
      <c r="AA156" s="466"/>
      <c r="AB156" s="466"/>
      <c r="AC156" s="466"/>
      <c r="AD156" s="466"/>
      <c r="AE156" s="466"/>
      <c r="AF156" s="466"/>
      <c r="AG156" s="466"/>
      <c r="AH156" s="466"/>
      <c r="AI156" s="466"/>
      <c r="AJ156" s="466"/>
      <c r="AK156" s="466"/>
      <c r="AL156" s="466"/>
      <c r="AM156" s="466"/>
      <c r="AN156" s="466"/>
      <c r="AO156" s="466"/>
      <c r="AP156" s="466"/>
      <c r="AQ156" s="466"/>
      <c r="AR156" s="466"/>
      <c r="AS156" s="466"/>
      <c r="AT156" s="466"/>
      <c r="AU156" s="466"/>
      <c r="AV156" s="466"/>
      <c r="AW156" s="466"/>
      <c r="AX156" s="466"/>
      <c r="AY156" s="466"/>
      <c r="AZ156" s="466"/>
      <c r="BA156" s="466"/>
      <c r="BB156" s="466"/>
      <c r="BC156" s="466"/>
      <c r="BD156" s="466"/>
      <c r="BE156" s="466"/>
      <c r="BF156" s="466"/>
      <c r="BG156" s="466"/>
      <c r="BH156" s="466"/>
      <c r="BI156" s="466"/>
      <c r="BJ156" s="466"/>
      <c r="BK156" s="466"/>
      <c r="BL156" s="466"/>
      <c r="BM156" s="466"/>
      <c r="BN156" s="466"/>
      <c r="BO156" s="466"/>
      <c r="BP156" s="1619"/>
      <c r="BQ156" s="1619"/>
      <c r="BR156" s="1619"/>
      <c r="BS156" s="466"/>
      <c r="BT156" s="466"/>
      <c r="BU156" s="1619"/>
      <c r="BV156" s="1619"/>
      <c r="BW156" s="1619"/>
      <c r="BX156" s="1619"/>
      <c r="BY156" s="1619"/>
      <c r="BZ156" s="1619"/>
      <c r="CA156" s="1619"/>
      <c r="CB156" s="1619"/>
      <c r="CC156" s="1619"/>
      <c r="CD156" s="1619"/>
      <c r="CE156" s="1619"/>
      <c r="CF156" s="1619"/>
      <c r="CG156" s="1619"/>
      <c r="CH156" s="1619"/>
      <c r="CI156" s="466"/>
      <c r="CJ156" s="466"/>
      <c r="CK156" s="1619"/>
      <c r="CL156" s="1619"/>
      <c r="CM156" s="1619"/>
      <c r="CN156" s="1619"/>
      <c r="CO156" s="1619"/>
      <c r="CP156" s="1619"/>
      <c r="CQ156" s="1619"/>
      <c r="CR156" s="1619"/>
      <c r="CS156" s="1619"/>
      <c r="CT156" s="1619"/>
      <c r="CU156" s="1619"/>
      <c r="CV156" s="1619"/>
      <c r="CW156" s="466"/>
      <c r="CX156" s="466"/>
      <c r="CY156" s="1619"/>
      <c r="CZ156" s="1619"/>
      <c r="DA156" s="1619"/>
      <c r="DB156" s="1619"/>
      <c r="DC156" s="1619"/>
      <c r="DD156" s="1619"/>
      <c r="DE156" s="1619"/>
      <c r="DF156" s="1619"/>
      <c r="DG156" s="1619"/>
      <c r="DH156" s="1619"/>
      <c r="DI156" s="466"/>
      <c r="DJ156" s="471"/>
      <c r="DS156" s="471"/>
      <c r="DT156" s="471"/>
      <c r="EA156" s="471"/>
      <c r="EB156" s="471"/>
      <c r="EG156" s="471"/>
      <c r="EH156" s="471"/>
      <c r="EJ156" s="471"/>
      <c r="EK156" s="471"/>
      <c r="EL156" s="471"/>
      <c r="EM156" s="471"/>
    </row>
    <row r="157" spans="1:153" s="1589" customFormat="1" ht="15" customHeight="1" x14ac:dyDescent="0.25">
      <c r="A157" s="1590"/>
      <c r="B157" s="1621"/>
      <c r="C157" s="1645">
        <v>1</v>
      </c>
      <c r="D157" s="1621"/>
      <c r="E157" s="1622"/>
      <c r="F157" s="1646"/>
      <c r="G157" s="1642">
        <f t="shared" si="4"/>
        <v>0</v>
      </c>
      <c r="H157" s="1646"/>
      <c r="I157" s="1642">
        <f t="shared" si="4"/>
        <v>0</v>
      </c>
      <c r="J157" s="1647"/>
      <c r="K157" s="1642">
        <f t="shared" si="0"/>
        <v>0</v>
      </c>
      <c r="L157" s="1646"/>
      <c r="M157" s="1642">
        <f t="shared" si="1"/>
        <v>0</v>
      </c>
      <c r="N157" s="1647"/>
      <c r="O157" s="1642">
        <f t="shared" si="2"/>
        <v>0</v>
      </c>
      <c r="P157" s="1646"/>
      <c r="Q157" s="1644">
        <f t="shared" si="3"/>
        <v>0</v>
      </c>
      <c r="R157" s="466"/>
      <c r="S157" s="466"/>
      <c r="T157" s="466"/>
      <c r="U157" s="466"/>
      <c r="V157" s="466"/>
      <c r="W157" s="466"/>
      <c r="X157" s="466"/>
      <c r="Y157" s="1607"/>
      <c r="Z157" s="466"/>
      <c r="AA157" s="466"/>
      <c r="AB157" s="466"/>
      <c r="AC157" s="466"/>
      <c r="AD157" s="466"/>
      <c r="AE157" s="466"/>
      <c r="AF157" s="466"/>
      <c r="AG157" s="466"/>
      <c r="AH157" s="466"/>
      <c r="AI157" s="466"/>
      <c r="AJ157" s="466"/>
      <c r="AK157" s="466"/>
      <c r="AL157" s="466"/>
      <c r="AM157" s="466"/>
      <c r="AN157" s="466"/>
      <c r="AO157" s="466"/>
      <c r="AP157" s="466"/>
      <c r="AQ157" s="466"/>
      <c r="AR157" s="466"/>
      <c r="AS157" s="466"/>
      <c r="AT157" s="466"/>
      <c r="AU157" s="466"/>
      <c r="AV157" s="466"/>
      <c r="AW157" s="466"/>
      <c r="AX157" s="466"/>
      <c r="AY157" s="466"/>
      <c r="AZ157" s="466"/>
      <c r="BA157" s="466"/>
      <c r="BB157" s="466"/>
      <c r="BC157" s="466"/>
      <c r="BD157" s="466"/>
      <c r="BE157" s="466"/>
      <c r="BF157" s="466"/>
      <c r="BG157" s="466"/>
      <c r="BH157" s="466"/>
      <c r="BI157" s="466"/>
      <c r="BJ157" s="466"/>
      <c r="BK157" s="466"/>
      <c r="BL157" s="466"/>
      <c r="BM157" s="466"/>
      <c r="BN157" s="466"/>
      <c r="BO157" s="466"/>
      <c r="BP157" s="1619"/>
      <c r="BQ157" s="1619"/>
      <c r="BR157" s="1619"/>
      <c r="BS157" s="466"/>
      <c r="BT157" s="466"/>
      <c r="BU157" s="1619"/>
      <c r="BV157" s="1619"/>
      <c r="BW157" s="1619"/>
      <c r="BX157" s="1619"/>
      <c r="BY157" s="1619"/>
      <c r="BZ157" s="1619"/>
      <c r="CA157" s="1619"/>
      <c r="CB157" s="1619"/>
      <c r="CC157" s="1619"/>
      <c r="CD157" s="1619"/>
      <c r="CE157" s="1619"/>
      <c r="CF157" s="1619"/>
      <c r="CG157" s="1619"/>
      <c r="CH157" s="1619"/>
      <c r="CI157" s="466"/>
      <c r="CJ157" s="466"/>
      <c r="CK157" s="1619"/>
      <c r="CL157" s="1619"/>
      <c r="CM157" s="1619"/>
      <c r="CN157" s="1619"/>
      <c r="CO157" s="1619"/>
      <c r="CP157" s="1619"/>
      <c r="CQ157" s="1619"/>
      <c r="CR157" s="1619"/>
      <c r="CS157" s="1619"/>
      <c r="CT157" s="1619"/>
      <c r="CU157" s="1619"/>
      <c r="CV157" s="1619"/>
      <c r="CW157" s="466"/>
      <c r="CX157" s="466"/>
      <c r="CY157" s="1619"/>
      <c r="CZ157" s="1619"/>
      <c r="DA157" s="1619"/>
      <c r="DB157" s="1619"/>
      <c r="DC157" s="1619"/>
      <c r="DD157" s="1619"/>
      <c r="DE157" s="1619"/>
      <c r="DF157" s="1619"/>
      <c r="DG157" s="1619"/>
      <c r="DH157" s="1619"/>
      <c r="DI157" s="466"/>
      <c r="DJ157" s="471"/>
      <c r="DS157" s="471"/>
      <c r="DT157" s="471"/>
      <c r="EA157" s="471"/>
      <c r="EB157" s="471"/>
      <c r="EG157" s="471"/>
      <c r="EH157" s="471"/>
      <c r="EJ157" s="471"/>
      <c r="EK157" s="471"/>
      <c r="EL157" s="471"/>
      <c r="EM157" s="471"/>
    </row>
    <row r="158" spans="1:153" s="471" customFormat="1" ht="15" customHeight="1" x14ac:dyDescent="0.25">
      <c r="A158" s="1590"/>
      <c r="B158" s="1648"/>
      <c r="C158" s="1648"/>
      <c r="D158" s="1648"/>
      <c r="E158" s="1649"/>
      <c r="F158" s="2130" t="s">
        <v>1105</v>
      </c>
      <c r="G158" s="2131"/>
      <c r="H158" s="2131"/>
      <c r="I158" s="2264"/>
      <c r="J158" s="2265" t="s">
        <v>1106</v>
      </c>
      <c r="K158" s="2131"/>
      <c r="L158" s="2131"/>
      <c r="M158" s="2264"/>
      <c r="N158" s="2265" t="s">
        <v>1107</v>
      </c>
      <c r="O158" s="2131"/>
      <c r="P158" s="2131"/>
      <c r="Q158" s="2131"/>
      <c r="R158" s="466"/>
      <c r="S158" s="466"/>
      <c r="T158" s="466"/>
      <c r="U158" s="466"/>
      <c r="V158" s="466"/>
      <c r="W158" s="466"/>
      <c r="X158" s="466"/>
      <c r="Y158" s="1607"/>
      <c r="Z158" s="466"/>
      <c r="AA158" s="466"/>
      <c r="AB158" s="466"/>
      <c r="AC158" s="466"/>
      <c r="AD158" s="466"/>
      <c r="AE158" s="466"/>
      <c r="AF158" s="466"/>
      <c r="AG158" s="466"/>
      <c r="AH158" s="466"/>
      <c r="AI158" s="466"/>
      <c r="AJ158" s="466"/>
      <c r="AK158" s="466"/>
      <c r="AL158" s="466"/>
      <c r="AM158" s="466"/>
      <c r="AN158" s="466"/>
      <c r="AO158" s="466"/>
      <c r="AP158" s="466"/>
      <c r="AQ158" s="466"/>
      <c r="AR158" s="466"/>
      <c r="AS158" s="466"/>
      <c r="AT158" s="466"/>
      <c r="AU158" s="466"/>
      <c r="AV158" s="466"/>
      <c r="AW158" s="466"/>
      <c r="AX158" s="466"/>
      <c r="AY158" s="466"/>
      <c r="AZ158" s="466"/>
      <c r="BA158" s="466"/>
      <c r="BB158" s="466"/>
      <c r="BC158" s="466"/>
      <c r="BD158" s="466"/>
      <c r="BE158" s="466"/>
      <c r="BF158" s="466"/>
      <c r="BG158" s="466"/>
      <c r="BH158" s="466"/>
      <c r="BI158" s="466"/>
      <c r="BJ158" s="466"/>
      <c r="BK158" s="466"/>
      <c r="BL158" s="466"/>
      <c r="BM158" s="466"/>
      <c r="BN158" s="466"/>
      <c r="BO158" s="466"/>
      <c r="BP158" s="466"/>
      <c r="BQ158" s="466"/>
      <c r="BR158" s="466"/>
      <c r="BS158" s="466"/>
      <c r="BT158" s="466"/>
      <c r="BU158" s="466"/>
      <c r="BV158" s="466"/>
      <c r="BW158" s="466"/>
      <c r="BX158" s="466"/>
      <c r="BY158" s="466"/>
      <c r="BZ158" s="466"/>
      <c r="CA158" s="466"/>
      <c r="CB158" s="466"/>
      <c r="CC158" s="466"/>
      <c r="CD158" s="466"/>
      <c r="CE158" s="466"/>
      <c r="CF158" s="466"/>
      <c r="CG158" s="466"/>
      <c r="CH158" s="466"/>
      <c r="CI158" s="466"/>
      <c r="CJ158" s="466"/>
      <c r="CK158" s="466"/>
      <c r="CL158" s="466"/>
      <c r="CM158" s="466"/>
      <c r="CN158" s="466"/>
      <c r="CO158" s="466"/>
      <c r="CP158" s="466"/>
      <c r="CQ158" s="466"/>
      <c r="CR158" s="466"/>
      <c r="CS158" s="466"/>
      <c r="CT158" s="466"/>
      <c r="CU158" s="466"/>
      <c r="CV158" s="466"/>
      <c r="CW158" s="466"/>
      <c r="CX158" s="466"/>
      <c r="CY158" s="466"/>
      <c r="CZ158" s="466"/>
      <c r="DA158" s="466"/>
      <c r="DB158" s="466"/>
      <c r="DC158" s="466"/>
      <c r="DD158" s="466"/>
      <c r="DE158" s="466"/>
      <c r="DF158" s="466"/>
      <c r="DG158" s="466"/>
      <c r="DH158" s="466"/>
      <c r="DI158" s="466"/>
    </row>
    <row r="159" spans="1:153" s="1589" customFormat="1" ht="15" customHeight="1" x14ac:dyDescent="0.25">
      <c r="A159" s="1590"/>
      <c r="B159" s="1648" t="s">
        <v>991</v>
      </c>
      <c r="C159" s="1648"/>
      <c r="D159" s="1648"/>
      <c r="E159" s="1649"/>
      <c r="F159" s="1650"/>
      <c r="G159" s="1650"/>
      <c r="H159" s="1651"/>
      <c r="I159" s="1652">
        <f>MAX(SUM(G149:G157)-H148*SUM(I149:I157),0)</f>
        <v>0</v>
      </c>
      <c r="J159" s="1650"/>
      <c r="K159" s="1650"/>
      <c r="L159" s="1650"/>
      <c r="M159" s="1652">
        <f>MAX(SUM(K149:K157)-L148*SUM(M149:M157),0)</f>
        <v>0</v>
      </c>
      <c r="N159" s="1653"/>
      <c r="O159" s="1650"/>
      <c r="P159" s="1650"/>
      <c r="Q159" s="1652">
        <f>MAX(SUM(O149:O157)-P148*SUM(Q149:Q157),0)</f>
        <v>0</v>
      </c>
      <c r="R159" s="466"/>
      <c r="S159" s="466"/>
      <c r="T159" s="466"/>
      <c r="U159" s="466"/>
      <c r="V159" s="466"/>
      <c r="W159" s="466"/>
      <c r="X159" s="466"/>
      <c r="Y159" s="1607"/>
      <c r="Z159" s="466"/>
      <c r="AA159" s="466"/>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6"/>
      <c r="BA159" s="466"/>
      <c r="BB159" s="466"/>
      <c r="BC159" s="466"/>
      <c r="BD159" s="466"/>
      <c r="BE159" s="466"/>
      <c r="BF159" s="466"/>
      <c r="BG159" s="466"/>
      <c r="BH159" s="466"/>
      <c r="BI159" s="466"/>
      <c r="BJ159" s="466"/>
      <c r="BK159" s="466"/>
      <c r="BL159" s="466"/>
      <c r="BM159" s="466"/>
      <c r="BN159" s="466"/>
      <c r="BO159" s="466"/>
      <c r="BP159" s="1619"/>
      <c r="BQ159" s="1619"/>
      <c r="BR159" s="1619"/>
      <c r="BS159" s="466"/>
      <c r="BT159" s="466"/>
      <c r="BU159" s="1619"/>
      <c r="BV159" s="1619"/>
      <c r="BW159" s="1619"/>
      <c r="BX159" s="1619"/>
      <c r="BY159" s="1619"/>
      <c r="BZ159" s="1619"/>
      <c r="CA159" s="1619"/>
      <c r="CB159" s="1619"/>
      <c r="CC159" s="1619"/>
      <c r="CD159" s="1619"/>
      <c r="CE159" s="1619"/>
      <c r="CF159" s="1619"/>
      <c r="CG159" s="1619"/>
      <c r="CH159" s="1619"/>
      <c r="CI159" s="466"/>
      <c r="CJ159" s="466"/>
      <c r="CK159" s="1619"/>
      <c r="CL159" s="1619"/>
      <c r="CM159" s="1619"/>
      <c r="CN159" s="1619"/>
      <c r="CO159" s="1619"/>
      <c r="CP159" s="1619"/>
      <c r="CQ159" s="1619"/>
      <c r="CR159" s="1619"/>
      <c r="CS159" s="1619"/>
      <c r="CT159" s="1619"/>
      <c r="CU159" s="1619"/>
      <c r="CV159" s="1619"/>
      <c r="CW159" s="466"/>
      <c r="CX159" s="466"/>
      <c r="CY159" s="1619"/>
      <c r="CZ159" s="1619"/>
      <c r="DA159" s="1619"/>
      <c r="DB159" s="1619"/>
      <c r="DC159" s="1619"/>
      <c r="DD159" s="1619"/>
      <c r="DE159" s="1619"/>
      <c r="DF159" s="1619"/>
      <c r="DG159" s="1619"/>
      <c r="DH159" s="1619"/>
      <c r="DI159" s="466"/>
      <c r="DJ159" s="471"/>
      <c r="DS159" s="471"/>
      <c r="DT159" s="471"/>
      <c r="EA159" s="471"/>
      <c r="EB159" s="471"/>
      <c r="EG159" s="471"/>
      <c r="EH159" s="471"/>
      <c r="EJ159" s="471"/>
      <c r="EK159" s="471"/>
      <c r="EL159" s="471"/>
      <c r="EM159" s="471"/>
    </row>
    <row r="160" spans="1:153" s="471" customFormat="1" ht="15" customHeight="1" x14ac:dyDescent="0.25">
      <c r="A160" s="1590"/>
      <c r="B160" s="466"/>
      <c r="C160" s="466"/>
      <c r="D160" s="466"/>
      <c r="E160" s="466"/>
      <c r="F160" s="466"/>
      <c r="G160" s="466"/>
      <c r="H160" s="466"/>
      <c r="I160" s="466"/>
      <c r="J160" s="466"/>
      <c r="K160" s="466"/>
      <c r="L160" s="466"/>
      <c r="M160" s="466"/>
      <c r="N160" s="466"/>
      <c r="O160" s="466"/>
      <c r="P160" s="466"/>
      <c r="Q160" s="466"/>
      <c r="R160" s="466"/>
      <c r="S160" s="466"/>
      <c r="T160" s="466"/>
      <c r="U160" s="466"/>
      <c r="V160" s="466"/>
      <c r="W160" s="466"/>
      <c r="X160" s="466"/>
      <c r="Y160" s="1607"/>
      <c r="Z160" s="466"/>
      <c r="AA160" s="466"/>
      <c r="AB160" s="466"/>
      <c r="AC160" s="466"/>
      <c r="AD160" s="466"/>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6"/>
      <c r="AZ160" s="466"/>
      <c r="BA160" s="466"/>
      <c r="BB160" s="466"/>
      <c r="BC160" s="466"/>
      <c r="BD160" s="466"/>
      <c r="BE160" s="466"/>
      <c r="BF160" s="466"/>
      <c r="BG160" s="466"/>
      <c r="BH160" s="466"/>
      <c r="BI160" s="466"/>
      <c r="BJ160" s="466"/>
      <c r="BK160" s="466"/>
      <c r="BL160" s="466"/>
      <c r="BM160" s="466"/>
      <c r="BN160" s="466"/>
      <c r="BO160" s="466"/>
      <c r="BP160" s="466"/>
      <c r="BQ160" s="466"/>
      <c r="BR160" s="466"/>
      <c r="BS160" s="466"/>
      <c r="BT160" s="466"/>
      <c r="BU160" s="466"/>
      <c r="BV160" s="466"/>
      <c r="BW160" s="466"/>
      <c r="BX160" s="466"/>
      <c r="BY160" s="466"/>
      <c r="BZ160" s="466"/>
      <c r="CA160" s="466"/>
      <c r="CB160" s="466"/>
      <c r="CC160" s="466"/>
      <c r="CD160" s="466"/>
      <c r="CE160" s="466"/>
      <c r="CF160" s="466"/>
      <c r="CG160" s="466"/>
      <c r="CH160" s="466"/>
      <c r="CI160" s="466"/>
      <c r="CJ160" s="466"/>
      <c r="CK160" s="466"/>
      <c r="CL160" s="466"/>
      <c r="CM160" s="466"/>
      <c r="CN160" s="466"/>
      <c r="CO160" s="466"/>
      <c r="CP160" s="466"/>
      <c r="CQ160" s="466"/>
      <c r="CR160" s="466"/>
      <c r="CS160" s="466"/>
      <c r="CT160" s="466"/>
      <c r="CU160" s="466"/>
      <c r="CV160" s="466"/>
      <c r="CW160" s="466"/>
      <c r="CX160" s="466"/>
      <c r="CY160" s="466"/>
      <c r="CZ160" s="466"/>
      <c r="DA160" s="466"/>
      <c r="DB160" s="466"/>
      <c r="DC160" s="466"/>
      <c r="DD160" s="466"/>
      <c r="DE160" s="466"/>
      <c r="DF160" s="466"/>
      <c r="DG160" s="466"/>
      <c r="DH160" s="466"/>
      <c r="DI160" s="466"/>
      <c r="EW160" s="1587"/>
    </row>
    <row r="161" spans="1:153" s="1589" customFormat="1" ht="15" customHeight="1" x14ac:dyDescent="0.25">
      <c r="A161" s="1590"/>
      <c r="B161" s="1557" t="s">
        <v>1120</v>
      </c>
      <c r="C161" s="1557"/>
      <c r="D161" s="1557"/>
      <c r="E161" s="1557"/>
      <c r="F161" s="1557"/>
      <c r="G161" s="1557"/>
      <c r="H161" s="1557"/>
      <c r="I161" s="1654">
        <f>I159+M159+Q159</f>
        <v>0</v>
      </c>
      <c r="J161" s="1655"/>
      <c r="K161" s="1655"/>
      <c r="L161" s="1655"/>
      <c r="M161" s="1655"/>
      <c r="N161" s="1655"/>
      <c r="O161" s="1655"/>
      <c r="P161" s="1655"/>
      <c r="Q161" s="1655"/>
      <c r="R161" s="466"/>
      <c r="S161" s="466"/>
      <c r="T161" s="466"/>
      <c r="U161" s="466"/>
      <c r="V161" s="466"/>
      <c r="W161" s="466"/>
      <c r="X161" s="466"/>
      <c r="Y161" s="1607"/>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6"/>
      <c r="BB161" s="466"/>
      <c r="BC161" s="466"/>
      <c r="BD161" s="466"/>
      <c r="BE161" s="466"/>
      <c r="BF161" s="466"/>
      <c r="BG161" s="466"/>
      <c r="BH161" s="466"/>
      <c r="BI161" s="466"/>
      <c r="BJ161" s="466"/>
      <c r="BK161" s="466"/>
      <c r="BL161" s="466"/>
      <c r="BM161" s="466"/>
      <c r="BN161" s="466"/>
      <c r="BO161" s="466"/>
      <c r="BP161" s="1619"/>
      <c r="BQ161" s="1619"/>
      <c r="BR161" s="1619"/>
      <c r="BS161" s="466"/>
      <c r="BT161" s="466"/>
      <c r="BU161" s="1619"/>
      <c r="BV161" s="1619"/>
      <c r="BW161" s="1619"/>
      <c r="BX161" s="1619"/>
      <c r="BY161" s="1619"/>
      <c r="BZ161" s="1619"/>
      <c r="CA161" s="1619"/>
      <c r="CB161" s="1619"/>
      <c r="CC161" s="1619"/>
      <c r="CD161" s="1619"/>
      <c r="CE161" s="1619"/>
      <c r="CF161" s="1619"/>
      <c r="CG161" s="1619"/>
      <c r="CH161" s="1619"/>
      <c r="CI161" s="466"/>
      <c r="CJ161" s="466"/>
      <c r="CK161" s="1619"/>
      <c r="CL161" s="1619"/>
      <c r="CM161" s="1619"/>
      <c r="CN161" s="1619"/>
      <c r="CO161" s="1619"/>
      <c r="CP161" s="1619"/>
      <c r="CQ161" s="1619"/>
      <c r="CR161" s="1619"/>
      <c r="CS161" s="1619"/>
      <c r="CT161" s="1619"/>
      <c r="CU161" s="1619"/>
      <c r="CV161" s="1619"/>
      <c r="CW161" s="466"/>
      <c r="CX161" s="466"/>
      <c r="CY161" s="1619"/>
      <c r="CZ161" s="1619"/>
      <c r="DA161" s="1619"/>
      <c r="DB161" s="1619"/>
      <c r="DC161" s="1619"/>
      <c r="DD161" s="1619"/>
      <c r="DE161" s="1619"/>
      <c r="DF161" s="1619"/>
      <c r="DG161" s="1619"/>
      <c r="DH161" s="1619"/>
      <c r="DI161" s="466"/>
      <c r="DJ161" s="471"/>
      <c r="DS161" s="471"/>
      <c r="DT161" s="471"/>
      <c r="EA161" s="471"/>
      <c r="EB161" s="471"/>
      <c r="EG161" s="471"/>
      <c r="EH161" s="471"/>
      <c r="EJ161" s="471"/>
      <c r="EK161" s="471"/>
      <c r="EL161" s="471"/>
      <c r="EM161" s="471"/>
    </row>
    <row r="162" spans="1:153" s="1600" customFormat="1" ht="15" customHeight="1" x14ac:dyDescent="0.25">
      <c r="A162" s="1656"/>
      <c r="B162" s="1657"/>
      <c r="C162" s="1657"/>
      <c r="D162" s="1657"/>
      <c r="E162" s="1657"/>
      <c r="F162" s="1657"/>
      <c r="G162" s="1657"/>
      <c r="H162" s="1657"/>
      <c r="I162" s="1657"/>
      <c r="J162" s="1657"/>
      <c r="K162" s="1658" t="s">
        <v>120</v>
      </c>
      <c r="L162" s="1657"/>
      <c r="M162" s="1657"/>
      <c r="N162" s="1657"/>
      <c r="O162" s="1657"/>
      <c r="P162" s="1657"/>
      <c r="Q162" s="1657"/>
      <c r="R162" s="1657"/>
      <c r="S162" s="1657"/>
      <c r="T162" s="1657"/>
      <c r="U162" s="1657"/>
      <c r="V162" s="1657"/>
      <c r="W162" s="1657"/>
      <c r="X162" s="1657"/>
      <c r="Y162" s="1659"/>
      <c r="Z162" s="1657"/>
      <c r="AA162" s="1657"/>
      <c r="AB162" s="1657"/>
      <c r="AC162" s="1657"/>
      <c r="AD162" s="1657"/>
      <c r="AE162" s="1657"/>
      <c r="AF162" s="1657"/>
      <c r="AG162" s="1657"/>
      <c r="AH162" s="1657"/>
      <c r="AI162" s="1657"/>
      <c r="AJ162" s="1657"/>
      <c r="AK162" s="1657"/>
      <c r="AL162" s="1657"/>
      <c r="AM162" s="1657"/>
      <c r="AN162" s="1657"/>
      <c r="AO162" s="1657"/>
      <c r="AP162" s="1657"/>
      <c r="AQ162" s="1657"/>
      <c r="AR162" s="1657"/>
      <c r="AS162" s="1657"/>
      <c r="AT162" s="1657"/>
      <c r="AU162" s="1657"/>
      <c r="AV162" s="1657"/>
      <c r="AW162" s="1657"/>
      <c r="AX162" s="1657"/>
      <c r="AY162" s="1657"/>
      <c r="AZ162" s="1657"/>
      <c r="BA162" s="1657"/>
      <c r="BB162" s="1657"/>
      <c r="BC162" s="1657"/>
      <c r="BD162" s="1657"/>
      <c r="BE162" s="1657"/>
      <c r="BF162" s="1657"/>
      <c r="BG162" s="1657"/>
      <c r="BH162" s="1657"/>
      <c r="BI162" s="1657"/>
      <c r="BJ162" s="1657"/>
      <c r="BK162" s="1657"/>
      <c r="BL162" s="1657"/>
      <c r="BM162" s="1657"/>
      <c r="BN162" s="1657"/>
      <c r="BO162" s="1657"/>
      <c r="BP162" s="1657"/>
      <c r="BQ162" s="1657"/>
      <c r="BR162" s="1657"/>
      <c r="BS162" s="1657"/>
      <c r="BT162" s="1657"/>
      <c r="BU162" s="1657"/>
      <c r="BV162" s="1657"/>
      <c r="BW162" s="1657"/>
      <c r="BX162" s="1657"/>
      <c r="BY162" s="1657"/>
      <c r="BZ162" s="1657"/>
      <c r="CA162" s="1657"/>
      <c r="CB162" s="1657"/>
      <c r="CC162" s="1657"/>
      <c r="CD162" s="1657"/>
      <c r="CE162" s="1657"/>
      <c r="CF162" s="1657"/>
      <c r="CG162" s="1657"/>
      <c r="CH162" s="1657"/>
      <c r="CI162" s="1657"/>
      <c r="CJ162" s="1657"/>
      <c r="CK162" s="1657"/>
      <c r="CL162" s="1657"/>
      <c r="CM162" s="1657"/>
      <c r="CN162" s="1657"/>
      <c r="CO162" s="1657"/>
      <c r="CP162" s="1657"/>
      <c r="CQ162" s="1657"/>
      <c r="CR162" s="1657"/>
      <c r="CS162" s="1657"/>
      <c r="CT162" s="1657"/>
      <c r="CU162" s="1657"/>
      <c r="CV162" s="1657"/>
      <c r="CW162" s="1657"/>
      <c r="CX162" s="1657"/>
      <c r="CY162" s="1657"/>
      <c r="CZ162" s="1657"/>
      <c r="DA162" s="1657"/>
      <c r="DB162" s="1657"/>
      <c r="DC162" s="1657"/>
      <c r="DD162" s="1657"/>
      <c r="DE162" s="1657"/>
      <c r="DF162" s="1657"/>
      <c r="DG162" s="1657"/>
      <c r="DH162" s="1657"/>
      <c r="DI162" s="1657"/>
      <c r="EW162" s="1601"/>
    </row>
    <row r="163" spans="1:153" s="471" customFormat="1" ht="45" customHeight="1" x14ac:dyDescent="0.25">
      <c r="A163" s="1540" t="s">
        <v>1121</v>
      </c>
      <c r="B163" s="1595"/>
      <c r="C163" s="1596"/>
      <c r="D163" s="1596"/>
      <c r="E163" s="1596"/>
      <c r="F163" s="1596"/>
      <c r="G163" s="1596"/>
      <c r="H163" s="1596"/>
      <c r="I163" s="1597"/>
      <c r="J163" s="1597"/>
      <c r="K163" s="1597"/>
      <c r="L163" s="1597"/>
      <c r="M163" s="1597"/>
      <c r="N163" s="1597"/>
      <c r="O163" s="1597"/>
      <c r="P163" s="1597"/>
      <c r="Q163" s="1597"/>
      <c r="R163" s="1597"/>
      <c r="S163" s="1597"/>
      <c r="T163" s="1597"/>
      <c r="U163" s="1597"/>
      <c r="V163" s="1597"/>
      <c r="W163" s="1597"/>
      <c r="X163" s="1597"/>
      <c r="Y163" s="1598"/>
      <c r="Z163" s="1597"/>
      <c r="AA163" s="1597"/>
      <c r="AB163" s="1597"/>
      <c r="AC163" s="1597"/>
      <c r="AD163" s="1597"/>
      <c r="AE163" s="1597"/>
      <c r="AF163" s="1597"/>
      <c r="AG163" s="1597"/>
      <c r="AH163" s="1597"/>
      <c r="AI163" s="1597"/>
      <c r="AJ163" s="1597"/>
      <c r="AK163" s="1597"/>
      <c r="AL163" s="1597"/>
      <c r="AM163" s="1597"/>
      <c r="AN163" s="1597"/>
      <c r="AO163" s="1597"/>
      <c r="AP163" s="1597"/>
      <c r="AQ163" s="1597"/>
      <c r="AR163" s="1597"/>
      <c r="AS163" s="1597"/>
      <c r="AT163" s="1597"/>
      <c r="AU163" s="1597"/>
      <c r="AV163" s="1597"/>
      <c r="AW163" s="1597"/>
      <c r="AX163" s="1597"/>
      <c r="AY163" s="1597"/>
      <c r="AZ163" s="1597"/>
      <c r="BA163" s="1597"/>
      <c r="BB163" s="1597"/>
      <c r="BC163" s="1597"/>
      <c r="BD163" s="1597"/>
      <c r="BE163" s="1597"/>
      <c r="BF163" s="1597"/>
      <c r="BG163" s="1597"/>
      <c r="BH163" s="1597"/>
      <c r="BI163" s="1597"/>
      <c r="BJ163" s="1597"/>
      <c r="BK163" s="1597"/>
      <c r="BL163" s="1597"/>
      <c r="BM163" s="1597"/>
      <c r="BN163" s="1597"/>
      <c r="BO163" s="1597"/>
      <c r="BP163" s="1597"/>
      <c r="BQ163" s="1597"/>
      <c r="BR163" s="1597"/>
      <c r="BS163" s="1597"/>
      <c r="BT163" s="1597"/>
      <c r="BU163" s="1597"/>
      <c r="BV163" s="1597"/>
      <c r="BW163" s="1597"/>
      <c r="BX163" s="1597"/>
      <c r="BY163" s="1597"/>
      <c r="BZ163" s="1597"/>
      <c r="CA163" s="1597"/>
      <c r="CB163" s="1597"/>
      <c r="CC163" s="1597"/>
      <c r="CD163" s="1597"/>
      <c r="CE163" s="1597"/>
      <c r="CF163" s="1597"/>
      <c r="CG163" s="1597"/>
      <c r="CH163" s="1597"/>
      <c r="CI163" s="1597"/>
      <c r="CJ163" s="1597"/>
      <c r="CK163" s="1597"/>
      <c r="CL163" s="1597"/>
      <c r="CM163" s="1597"/>
      <c r="CN163" s="1597"/>
      <c r="CO163" s="1597"/>
      <c r="CP163" s="1597"/>
      <c r="CQ163" s="1597"/>
      <c r="CR163" s="1597"/>
      <c r="CS163" s="1597"/>
      <c r="CT163" s="1597"/>
      <c r="CU163" s="1597"/>
      <c r="CV163" s="1597"/>
      <c r="CW163" s="1597"/>
      <c r="CX163" s="1597"/>
      <c r="CY163" s="1597"/>
      <c r="CZ163" s="1597"/>
      <c r="DA163" s="1597"/>
      <c r="DB163" s="1597"/>
      <c r="DC163" s="1597"/>
      <c r="DD163" s="1597"/>
      <c r="DE163" s="1597"/>
      <c r="DF163" s="1597"/>
      <c r="DG163" s="1597"/>
      <c r="DH163" s="1597"/>
      <c r="DI163" s="1597"/>
      <c r="DJ163" s="1597"/>
      <c r="DK163" s="1597"/>
      <c r="DL163" s="1597"/>
      <c r="DM163" s="1597"/>
      <c r="DN163" s="1597"/>
      <c r="DO163" s="1597"/>
      <c r="DP163" s="1597"/>
      <c r="DQ163" s="1597"/>
      <c r="DR163" s="1597"/>
      <c r="DS163" s="1597"/>
      <c r="DT163" s="1597"/>
      <c r="DU163" s="1597"/>
      <c r="DV163" s="1597"/>
      <c r="DW163" s="1597"/>
      <c r="DX163" s="1597"/>
      <c r="DY163" s="1597"/>
      <c r="DZ163" s="1597"/>
      <c r="EA163" s="1597"/>
      <c r="EB163" s="1597"/>
      <c r="EC163" s="1597"/>
      <c r="ED163" s="1597"/>
      <c r="EE163" s="1597"/>
      <c r="EF163" s="1597"/>
      <c r="EG163" s="1597"/>
      <c r="EH163" s="1597"/>
      <c r="EI163" s="1597"/>
      <c r="EJ163" s="1597"/>
      <c r="EK163" s="1597"/>
      <c r="EL163" s="1597"/>
      <c r="EM163" s="1597"/>
      <c r="EN163" s="1597"/>
      <c r="EO163" s="1597"/>
      <c r="EP163" s="1597"/>
      <c r="EQ163" s="1597"/>
      <c r="ER163" s="1597"/>
      <c r="ES163" s="1597"/>
      <c r="ET163" s="1597"/>
      <c r="EU163" s="1597"/>
      <c r="EV163" s="1597"/>
      <c r="EW163" s="1598"/>
    </row>
    <row r="164" spans="1:153" ht="15" customHeight="1" x14ac:dyDescent="0.25">
      <c r="A164" s="1608"/>
      <c r="B164" s="1503" t="s">
        <v>486</v>
      </c>
      <c r="C164" s="1503"/>
      <c r="D164" s="1503"/>
      <c r="E164" s="1503"/>
      <c r="F164" s="2368" t="s">
        <v>1122</v>
      </c>
      <c r="G164" s="2368"/>
      <c r="H164" s="2368"/>
      <c r="I164" s="2368"/>
      <c r="J164" s="2368"/>
      <c r="K164" s="2368"/>
      <c r="L164" s="2368"/>
      <c r="M164" s="466"/>
      <c r="N164" s="466"/>
      <c r="O164" s="466"/>
      <c r="P164" s="466"/>
      <c r="Q164" s="466"/>
      <c r="R164" s="466"/>
      <c r="S164" s="466"/>
      <c r="T164" s="466"/>
      <c r="U164" s="466"/>
      <c r="V164" s="466"/>
      <c r="W164" s="466"/>
      <c r="X164" s="466"/>
      <c r="Y164" s="1607"/>
      <c r="Z164" s="466"/>
      <c r="AA164" s="466"/>
      <c r="AB164" s="466"/>
      <c r="AC164" s="466"/>
      <c r="AD164" s="466"/>
      <c r="AE164" s="466"/>
      <c r="AF164" s="466"/>
      <c r="AG164" s="466"/>
      <c r="AH164" s="466"/>
      <c r="AI164" s="466"/>
      <c r="AJ164" s="466"/>
      <c r="AK164" s="466"/>
      <c r="AL164" s="466"/>
      <c r="CV164" s="1609"/>
      <c r="CW164" s="1609"/>
      <c r="CX164" s="1609"/>
      <c r="CY164" s="1609"/>
      <c r="CZ164" s="1609"/>
      <c r="DA164" s="1609"/>
      <c r="DB164" s="1609"/>
      <c r="DC164" s="1609"/>
      <c r="DD164" s="1609"/>
      <c r="DE164" s="1609"/>
      <c r="DF164" s="1609"/>
      <c r="DG164" s="1609"/>
      <c r="DH164" s="1609"/>
      <c r="DI164" s="1609"/>
    </row>
    <row r="165" spans="1:153" ht="15" customHeight="1" x14ac:dyDescent="0.25">
      <c r="A165" s="1608"/>
      <c r="B165" s="1503" t="s">
        <v>990</v>
      </c>
      <c r="C165" s="1503"/>
      <c r="D165" s="1503"/>
      <c r="E165" s="1503"/>
      <c r="F165" s="2379" t="s">
        <v>1102</v>
      </c>
      <c r="G165" s="2370"/>
      <c r="H165" s="2370"/>
      <c r="I165" s="2370"/>
      <c r="J165" s="2370"/>
      <c r="K165" s="2370"/>
      <c r="L165" s="2370"/>
      <c r="M165" s="466"/>
      <c r="N165" s="466"/>
      <c r="O165" s="466"/>
      <c r="P165" s="466"/>
      <c r="Q165" s="466"/>
      <c r="R165" s="466"/>
      <c r="S165" s="466"/>
      <c r="T165" s="466"/>
      <c r="U165" s="466"/>
      <c r="V165" s="466"/>
      <c r="W165" s="466"/>
      <c r="X165" s="466"/>
      <c r="Y165" s="1607"/>
      <c r="Z165" s="466"/>
      <c r="AA165" s="466"/>
      <c r="AB165" s="466"/>
      <c r="AC165" s="466"/>
      <c r="AD165" s="466"/>
      <c r="AE165" s="466"/>
      <c r="AF165" s="466"/>
      <c r="AG165" s="466"/>
      <c r="AH165" s="466"/>
      <c r="AI165" s="466"/>
      <c r="AJ165" s="466"/>
      <c r="AK165" s="466"/>
      <c r="AL165" s="466"/>
      <c r="CV165" s="1609"/>
      <c r="CW165" s="1609"/>
      <c r="CX165" s="1609"/>
      <c r="CY165" s="1609"/>
      <c r="CZ165" s="1609"/>
      <c r="DA165" s="1609"/>
      <c r="DB165" s="1609"/>
      <c r="DC165" s="1609"/>
      <c r="DD165" s="1609"/>
      <c r="DE165" s="1609"/>
      <c r="DF165" s="1609"/>
      <c r="DG165" s="1609"/>
      <c r="DH165" s="1609"/>
      <c r="DI165" s="1609"/>
    </row>
    <row r="166" spans="1:153" s="471" customFormat="1" ht="15" customHeight="1" x14ac:dyDescent="0.25">
      <c r="A166" s="1590"/>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1607"/>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6"/>
      <c r="BA166" s="466"/>
      <c r="BB166" s="466"/>
      <c r="BC166" s="466"/>
      <c r="BD166" s="466"/>
      <c r="BE166" s="466"/>
      <c r="BF166" s="466"/>
      <c r="BG166" s="466"/>
      <c r="BH166" s="466"/>
      <c r="BI166" s="466"/>
      <c r="BJ166" s="466"/>
      <c r="BK166" s="466"/>
      <c r="BL166" s="466"/>
      <c r="BM166" s="466"/>
      <c r="BN166" s="466"/>
      <c r="BO166" s="466"/>
      <c r="BP166" s="466"/>
      <c r="BQ166" s="466"/>
      <c r="BR166" s="466"/>
      <c r="BS166" s="466"/>
      <c r="BT166" s="466"/>
      <c r="BU166" s="466"/>
      <c r="BV166" s="466"/>
      <c r="BW166" s="466"/>
      <c r="BX166" s="466"/>
      <c r="BY166" s="466"/>
      <c r="BZ166" s="466"/>
      <c r="CA166" s="466"/>
      <c r="CB166" s="466"/>
      <c r="CC166" s="466"/>
      <c r="CD166" s="466"/>
      <c r="CE166" s="466"/>
      <c r="CF166" s="466"/>
      <c r="CG166" s="466"/>
      <c r="CH166" s="466"/>
      <c r="CI166" s="466"/>
      <c r="CJ166" s="466"/>
      <c r="CK166" s="466"/>
      <c r="CL166" s="466"/>
      <c r="CM166" s="466"/>
      <c r="CN166" s="466"/>
      <c r="CO166" s="466"/>
      <c r="CP166" s="466"/>
      <c r="CQ166" s="466"/>
      <c r="CR166" s="466"/>
      <c r="CS166" s="466"/>
      <c r="CT166" s="466"/>
      <c r="CU166" s="466"/>
      <c r="CV166" s="466"/>
      <c r="CW166" s="466"/>
      <c r="CX166" s="466"/>
      <c r="CY166" s="466"/>
      <c r="CZ166" s="466"/>
      <c r="DA166" s="466"/>
      <c r="DB166" s="466"/>
      <c r="DC166" s="466"/>
      <c r="DD166" s="466"/>
      <c r="DE166" s="466"/>
      <c r="DF166" s="466"/>
      <c r="DG166" s="466"/>
      <c r="DH166" s="466"/>
      <c r="DI166" s="466"/>
      <c r="EW166" s="1587"/>
    </row>
    <row r="167" spans="1:153" s="1552" customFormat="1" ht="15" customHeight="1" x14ac:dyDescent="0.25">
      <c r="A167" s="1660"/>
      <c r="B167" s="2380"/>
      <c r="C167" s="2380"/>
      <c r="D167" s="1695"/>
      <c r="E167" s="1695"/>
      <c r="F167" s="2383" t="s">
        <v>1293</v>
      </c>
      <c r="G167" s="2384"/>
      <c r="H167" s="2384"/>
      <c r="I167" s="2384"/>
      <c r="J167" s="2384"/>
      <c r="K167" s="2385"/>
      <c r="L167" s="2386" t="s">
        <v>1294</v>
      </c>
      <c r="M167" s="2384"/>
      <c r="N167" s="2384"/>
      <c r="O167" s="2384"/>
      <c r="P167" s="2384"/>
      <c r="Q167" s="2385"/>
      <c r="R167" s="2386" t="s">
        <v>54</v>
      </c>
      <c r="S167" s="2384"/>
      <c r="T167" s="2384"/>
      <c r="U167" s="2384"/>
      <c r="V167" s="2384"/>
      <c r="W167" s="2385"/>
      <c r="X167" s="2393" t="s">
        <v>1123</v>
      </c>
      <c r="Y167" s="1554"/>
      <c r="Z167" s="1550"/>
      <c r="AA167" s="1550"/>
      <c r="AB167" s="1550"/>
      <c r="AC167" s="1550"/>
      <c r="AD167" s="1550"/>
      <c r="AE167" s="1550"/>
      <c r="AF167" s="1550"/>
      <c r="AG167" s="1550"/>
      <c r="AH167" s="1550"/>
      <c r="AI167" s="1550"/>
      <c r="AJ167" s="1550"/>
      <c r="AK167" s="1550"/>
      <c r="AL167" s="1550"/>
      <c r="AM167" s="1550"/>
      <c r="AN167" s="1550"/>
      <c r="AO167" s="1550"/>
      <c r="AP167" s="1550"/>
      <c r="AQ167" s="1550"/>
      <c r="AR167" s="1550"/>
      <c r="AS167" s="1550"/>
      <c r="AT167" s="1550"/>
      <c r="AU167" s="1550"/>
      <c r="AV167" s="1550"/>
      <c r="AW167" s="1550"/>
      <c r="AX167" s="1550"/>
      <c r="AY167" s="1550"/>
      <c r="AZ167" s="1550"/>
      <c r="BA167" s="1550"/>
      <c r="BB167" s="1550"/>
      <c r="BC167" s="1550"/>
      <c r="BD167" s="1550"/>
      <c r="BE167" s="1550"/>
      <c r="BF167" s="1550"/>
      <c r="BG167" s="1550"/>
      <c r="BH167" s="1550"/>
      <c r="BI167" s="1550"/>
      <c r="BJ167" s="1550"/>
      <c r="BK167" s="1550"/>
      <c r="BL167" s="1550"/>
      <c r="BM167" s="1550"/>
      <c r="BN167" s="1550"/>
      <c r="BO167" s="1550"/>
      <c r="BP167" s="1550"/>
      <c r="BQ167" s="1550"/>
      <c r="BR167" s="1550"/>
      <c r="BS167" s="1550"/>
      <c r="BT167" s="1550"/>
      <c r="BU167" s="1550"/>
      <c r="BV167" s="1550"/>
      <c r="BW167" s="1550"/>
      <c r="BX167" s="1550"/>
      <c r="BY167" s="1550"/>
      <c r="BZ167" s="1550"/>
      <c r="CA167" s="1550"/>
      <c r="CB167" s="1550"/>
      <c r="CC167" s="1550"/>
      <c r="CD167" s="1550"/>
      <c r="CE167" s="1550"/>
      <c r="CF167" s="1550"/>
      <c r="CG167" s="1550"/>
      <c r="CH167" s="1550"/>
      <c r="CI167" s="1550"/>
      <c r="CJ167" s="1550"/>
      <c r="CK167" s="1550"/>
      <c r="CL167" s="1550"/>
      <c r="CM167" s="1550"/>
      <c r="CN167" s="1550"/>
      <c r="CO167" s="1550"/>
      <c r="CP167" s="1550"/>
      <c r="CQ167" s="1550"/>
      <c r="CR167" s="1550"/>
      <c r="CS167" s="1550"/>
      <c r="CT167" s="1550"/>
      <c r="CU167" s="1550"/>
      <c r="CV167" s="1550"/>
      <c r="CW167" s="1550"/>
      <c r="CX167" s="1550"/>
      <c r="CY167" s="1550"/>
      <c r="CZ167" s="1550"/>
      <c r="DA167" s="1550"/>
      <c r="DB167" s="1550"/>
      <c r="DC167" s="1550"/>
      <c r="DD167" s="1550"/>
      <c r="DE167" s="1550"/>
      <c r="DF167" s="1550"/>
      <c r="DG167" s="1550"/>
      <c r="DH167" s="1550"/>
      <c r="DI167" s="1550"/>
    </row>
    <row r="168" spans="1:153" s="1552" customFormat="1" ht="15" customHeight="1" x14ac:dyDescent="0.25">
      <c r="A168" s="1660"/>
      <c r="B168" s="2381"/>
      <c r="C168" s="2381"/>
      <c r="D168" s="1696"/>
      <c r="E168" s="1696"/>
      <c r="F168" s="2395" t="s">
        <v>1108</v>
      </c>
      <c r="G168" s="2396"/>
      <c r="H168" s="2388" t="s">
        <v>1109</v>
      </c>
      <c r="I168" s="2396"/>
      <c r="J168" s="2389" t="s">
        <v>1119</v>
      </c>
      <c r="K168" s="2391" t="s">
        <v>991</v>
      </c>
      <c r="L168" s="2397" t="s">
        <v>1108</v>
      </c>
      <c r="M168" s="2387"/>
      <c r="N168" s="2387" t="s">
        <v>1109</v>
      </c>
      <c r="O168" s="2388"/>
      <c r="P168" s="2389" t="s">
        <v>1119</v>
      </c>
      <c r="Q168" s="2391" t="s">
        <v>991</v>
      </c>
      <c r="R168" s="2397" t="s">
        <v>1108</v>
      </c>
      <c r="S168" s="2387"/>
      <c r="T168" s="2387" t="s">
        <v>1109</v>
      </c>
      <c r="U168" s="2388"/>
      <c r="V168" s="2389" t="s">
        <v>1119</v>
      </c>
      <c r="W168" s="2391" t="s">
        <v>991</v>
      </c>
      <c r="X168" s="2394"/>
      <c r="Y168" s="1554"/>
      <c r="Z168" s="1550"/>
      <c r="AA168" s="1550"/>
      <c r="AB168" s="1550"/>
      <c r="AC168" s="1550"/>
      <c r="AD168" s="1550"/>
      <c r="AE168" s="1550"/>
      <c r="AF168" s="1550"/>
      <c r="AG168" s="1550"/>
      <c r="AH168" s="1550"/>
      <c r="AI168" s="1550"/>
      <c r="AJ168" s="1550"/>
      <c r="AK168" s="1550"/>
      <c r="AL168" s="1550"/>
      <c r="AM168" s="1550"/>
      <c r="AN168" s="1550"/>
      <c r="AO168" s="1550"/>
      <c r="AP168" s="1550"/>
      <c r="AQ168" s="1550"/>
      <c r="AR168" s="1550"/>
      <c r="AS168" s="1550"/>
      <c r="AT168" s="1550"/>
      <c r="AU168" s="1550"/>
      <c r="AV168" s="1550"/>
      <c r="AW168" s="1550"/>
      <c r="AX168" s="1550"/>
      <c r="AY168" s="1550"/>
      <c r="AZ168" s="1550"/>
      <c r="BA168" s="1550"/>
      <c r="BB168" s="1550"/>
      <c r="BC168" s="1550"/>
      <c r="BD168" s="1550"/>
      <c r="BE168" s="1550"/>
      <c r="BF168" s="1550"/>
      <c r="BG168" s="1550"/>
      <c r="BH168" s="1550"/>
      <c r="BI168" s="1550"/>
      <c r="BJ168" s="1550"/>
      <c r="BK168" s="1550"/>
      <c r="BL168" s="1550"/>
      <c r="BM168" s="1550"/>
      <c r="BN168" s="1550"/>
      <c r="BO168" s="1550"/>
      <c r="BP168" s="1550"/>
      <c r="BQ168" s="1550"/>
      <c r="BR168" s="1550"/>
      <c r="BS168" s="1550"/>
      <c r="BT168" s="1550"/>
      <c r="BU168" s="1550"/>
      <c r="BV168" s="1550"/>
      <c r="BW168" s="1550"/>
      <c r="BX168" s="1550"/>
      <c r="BY168" s="1550"/>
      <c r="BZ168" s="1550"/>
      <c r="CA168" s="1550"/>
      <c r="CB168" s="1550"/>
      <c r="CC168" s="1550"/>
      <c r="CD168" s="1550"/>
      <c r="CE168" s="1550"/>
      <c r="CF168" s="1550"/>
      <c r="CG168" s="1550"/>
      <c r="CH168" s="1550"/>
      <c r="CI168" s="1550"/>
      <c r="CJ168" s="1550"/>
      <c r="CK168" s="1550"/>
      <c r="CL168" s="1550"/>
      <c r="CM168" s="1550"/>
      <c r="CN168" s="1550"/>
      <c r="CO168" s="1550"/>
      <c r="CP168" s="1550"/>
      <c r="CQ168" s="1550"/>
      <c r="CR168" s="1550"/>
      <c r="CS168" s="1550"/>
      <c r="CT168" s="1550"/>
      <c r="CU168" s="1550"/>
      <c r="CV168" s="1550"/>
      <c r="CW168" s="1550"/>
      <c r="CX168" s="1550"/>
      <c r="CY168" s="1550"/>
      <c r="CZ168" s="1550"/>
      <c r="DA168" s="1550"/>
      <c r="DB168" s="1550"/>
      <c r="DC168" s="1550"/>
      <c r="DD168" s="1550"/>
      <c r="DE168" s="1550"/>
      <c r="DF168" s="1550"/>
      <c r="DG168" s="1550"/>
      <c r="DH168" s="1550"/>
      <c r="DI168" s="1550"/>
    </row>
    <row r="169" spans="1:153" s="1552" customFormat="1" ht="47.25" customHeight="1" x14ac:dyDescent="0.25">
      <c r="A169" s="1660"/>
      <c r="B169" s="2382"/>
      <c r="C169" s="2382"/>
      <c r="D169" s="1697"/>
      <c r="E169" s="1697"/>
      <c r="F169" s="2088" t="s">
        <v>1124</v>
      </c>
      <c r="G169" s="1662" t="s">
        <v>1125</v>
      </c>
      <c r="H169" s="1662" t="s">
        <v>1124</v>
      </c>
      <c r="I169" s="1662" t="s">
        <v>1125</v>
      </c>
      <c r="J169" s="2390"/>
      <c r="K169" s="2392"/>
      <c r="L169" s="1661" t="s">
        <v>1124</v>
      </c>
      <c r="M169" s="1662" t="s">
        <v>1126</v>
      </c>
      <c r="N169" s="1662" t="s">
        <v>1124</v>
      </c>
      <c r="O169" s="1662" t="s">
        <v>1126</v>
      </c>
      <c r="P169" s="2390"/>
      <c r="Q169" s="2392"/>
      <c r="R169" s="1661" t="s">
        <v>1124</v>
      </c>
      <c r="S169" s="1662" t="s">
        <v>1127</v>
      </c>
      <c r="T169" s="1662" t="s">
        <v>1124</v>
      </c>
      <c r="U169" s="1662" t="s">
        <v>1127</v>
      </c>
      <c r="V169" s="2390"/>
      <c r="W169" s="2392"/>
      <c r="X169" s="2394"/>
      <c r="Y169" s="1554"/>
      <c r="Z169" s="1550"/>
      <c r="AA169" s="1550"/>
      <c r="AB169" s="1550"/>
      <c r="AC169" s="1550"/>
      <c r="AD169" s="1550"/>
      <c r="AE169" s="1550"/>
      <c r="AF169" s="1550"/>
      <c r="AG169" s="1550"/>
      <c r="AH169" s="1550"/>
      <c r="AI169" s="1550"/>
      <c r="AJ169" s="1550"/>
      <c r="AK169" s="1550"/>
      <c r="AL169" s="1550"/>
      <c r="AM169" s="1550"/>
      <c r="AN169" s="1550"/>
      <c r="AO169" s="1550"/>
      <c r="AP169" s="1550"/>
      <c r="AQ169" s="1550"/>
      <c r="AR169" s="1550"/>
      <c r="AS169" s="1550"/>
      <c r="AT169" s="1550"/>
      <c r="AU169" s="1550"/>
      <c r="AV169" s="1550"/>
      <c r="AW169" s="1550"/>
      <c r="AX169" s="1550"/>
      <c r="AY169" s="1550"/>
      <c r="AZ169" s="1550"/>
      <c r="BA169" s="1550"/>
      <c r="BB169" s="1550"/>
      <c r="BC169" s="1550"/>
      <c r="BD169" s="1550"/>
      <c r="BE169" s="1550"/>
      <c r="BF169" s="1550"/>
      <c r="BG169" s="1550"/>
      <c r="BH169" s="1550"/>
      <c r="BI169" s="1550"/>
      <c r="BJ169" s="1550"/>
      <c r="BK169" s="1550"/>
      <c r="BL169" s="1550"/>
      <c r="BM169" s="1550"/>
      <c r="BN169" s="1550"/>
      <c r="BO169" s="1550"/>
      <c r="BP169" s="1550"/>
      <c r="BQ169" s="1550"/>
      <c r="BR169" s="1550"/>
      <c r="BS169" s="1550"/>
      <c r="BT169" s="1550"/>
      <c r="BU169" s="1550"/>
      <c r="BV169" s="1550"/>
      <c r="BW169" s="1550"/>
      <c r="BX169" s="1550"/>
      <c r="BY169" s="1550"/>
      <c r="BZ169" s="1550"/>
      <c r="CA169" s="1550"/>
      <c r="CB169" s="1550"/>
      <c r="CC169" s="1550"/>
      <c r="CD169" s="1550"/>
      <c r="CE169" s="1550"/>
      <c r="CF169" s="1550"/>
      <c r="CG169" s="1550"/>
      <c r="CH169" s="1550"/>
      <c r="CI169" s="1550"/>
      <c r="CJ169" s="1550"/>
      <c r="CK169" s="1550"/>
      <c r="CL169" s="1550"/>
      <c r="CM169" s="1550"/>
      <c r="CN169" s="1550"/>
      <c r="CO169" s="1550"/>
      <c r="CP169" s="1550"/>
      <c r="CQ169" s="1550"/>
      <c r="CR169" s="1550"/>
      <c r="CS169" s="1550"/>
      <c r="CT169" s="1550"/>
      <c r="CU169" s="1550"/>
      <c r="CV169" s="1550"/>
      <c r="CW169" s="1550"/>
      <c r="CX169" s="1550"/>
      <c r="CY169" s="1550"/>
      <c r="CZ169" s="1550"/>
      <c r="DA169" s="1550"/>
      <c r="DB169" s="1550"/>
      <c r="DC169" s="1550"/>
      <c r="DD169" s="1550"/>
      <c r="DE169" s="1550"/>
      <c r="DF169" s="1550"/>
      <c r="DG169" s="1550"/>
      <c r="DH169" s="1550"/>
      <c r="DI169" s="1550"/>
    </row>
    <row r="170" spans="1:153" s="1552" customFormat="1" ht="15" customHeight="1" x14ac:dyDescent="0.25">
      <c r="A170" s="1556"/>
      <c r="B170" s="2398" t="s">
        <v>1128</v>
      </c>
      <c r="C170" s="2401" t="s">
        <v>1129</v>
      </c>
      <c r="D170" s="2401"/>
      <c r="E170" s="2401"/>
      <c r="F170" s="2092"/>
      <c r="G170" s="1663"/>
      <c r="H170" s="1663"/>
      <c r="I170" s="1664"/>
      <c r="J170" s="1665">
        <f>IF(H170&gt;0,F170/(F170+H170),0)</f>
        <v>0</v>
      </c>
      <c r="K170" s="2093">
        <f>MAX(G170-J170*I170,0)</f>
        <v>0</v>
      </c>
      <c r="L170" s="1666"/>
      <c r="M170" s="1663"/>
      <c r="N170" s="1663"/>
      <c r="O170" s="1664"/>
      <c r="P170" s="1665">
        <f t="shared" ref="P170:P214" si="5">IF(N170&gt;0,L170/(L170+N170),0)</f>
        <v>0</v>
      </c>
      <c r="Q170" s="1665">
        <f t="shared" ref="Q170:Q214" si="6">MAX(M170-P170*O170,0)</f>
        <v>0</v>
      </c>
      <c r="R170" s="1666"/>
      <c r="S170" s="1663"/>
      <c r="T170" s="1663"/>
      <c r="U170" s="1664"/>
      <c r="V170" s="1665">
        <f t="shared" ref="V170:V214" si="7">IF(T170&gt;0,R170/(R170+T170),0)</f>
        <v>0</v>
      </c>
      <c r="W170" s="1665">
        <f t="shared" ref="W170:W214" si="8">MAX(S170-V170*U170,0)</f>
        <v>0</v>
      </c>
      <c r="X170" s="1667"/>
      <c r="Y170" s="1554"/>
      <c r="Z170" s="1550"/>
      <c r="AA170" s="1550"/>
      <c r="AB170" s="1550"/>
      <c r="AC170" s="1550"/>
      <c r="AD170" s="1550"/>
      <c r="AE170" s="1550"/>
      <c r="AF170" s="1550"/>
      <c r="AG170" s="1550"/>
      <c r="AH170" s="1550"/>
      <c r="AI170" s="1550"/>
      <c r="AJ170" s="1550"/>
      <c r="AK170" s="1550"/>
      <c r="AL170" s="1550"/>
      <c r="AM170" s="1550"/>
      <c r="AN170" s="1550"/>
      <c r="AO170" s="1550"/>
      <c r="AP170" s="1550"/>
      <c r="AQ170" s="1550"/>
      <c r="AR170" s="1550"/>
      <c r="AS170" s="1550"/>
      <c r="AT170" s="1550"/>
      <c r="AU170" s="1550"/>
      <c r="AV170" s="1550"/>
      <c r="AW170" s="1550"/>
      <c r="AX170" s="1550"/>
      <c r="AY170" s="1550"/>
      <c r="AZ170" s="1550"/>
      <c r="BA170" s="1550"/>
      <c r="BB170" s="1550"/>
      <c r="BC170" s="1550"/>
      <c r="BD170" s="1550"/>
      <c r="BE170" s="1550"/>
      <c r="BF170" s="1550"/>
      <c r="BG170" s="1550"/>
      <c r="BH170" s="1550"/>
      <c r="BI170" s="1550"/>
      <c r="BJ170" s="1550"/>
      <c r="BK170" s="1550"/>
      <c r="BL170" s="1550"/>
      <c r="BM170" s="1550"/>
      <c r="BN170" s="1550"/>
      <c r="BO170" s="1550"/>
      <c r="BP170" s="1550"/>
      <c r="BQ170" s="1550"/>
      <c r="BR170" s="1550"/>
      <c r="BS170" s="1550"/>
      <c r="BT170" s="1550"/>
      <c r="BU170" s="1550"/>
      <c r="BV170" s="1550"/>
      <c r="BW170" s="1550"/>
      <c r="BX170" s="1550"/>
      <c r="BY170" s="1550"/>
      <c r="BZ170" s="1550"/>
      <c r="CA170" s="1550"/>
      <c r="CB170" s="1550"/>
      <c r="CC170" s="1550"/>
      <c r="CD170" s="1550"/>
      <c r="CE170" s="1550"/>
      <c r="CF170" s="1550"/>
      <c r="CG170" s="1550"/>
      <c r="CH170" s="1550"/>
      <c r="CI170" s="1550"/>
      <c r="CJ170" s="1550"/>
      <c r="CK170" s="1550"/>
      <c r="CL170" s="1550"/>
      <c r="CM170" s="1550"/>
      <c r="CN170" s="1550"/>
      <c r="CO170" s="1550"/>
      <c r="CP170" s="1550"/>
      <c r="CQ170" s="1550"/>
      <c r="CR170" s="1550"/>
      <c r="CS170" s="1550"/>
      <c r="CT170" s="1550"/>
      <c r="CU170" s="1550"/>
      <c r="CV170" s="1550"/>
      <c r="CW170" s="1550"/>
      <c r="CX170" s="1550"/>
      <c r="CY170" s="1550"/>
      <c r="CZ170" s="1550"/>
      <c r="DA170" s="1550"/>
      <c r="DB170" s="1550"/>
      <c r="DC170" s="1550"/>
      <c r="DD170" s="1550"/>
      <c r="DE170" s="1550"/>
      <c r="DF170" s="1550"/>
      <c r="DG170" s="1550"/>
      <c r="DH170" s="1550"/>
      <c r="DI170" s="1550"/>
    </row>
    <row r="171" spans="1:153" s="1552" customFormat="1" ht="15" customHeight="1" x14ac:dyDescent="0.25">
      <c r="A171" s="1556"/>
      <c r="B171" s="2399"/>
      <c r="C171" s="2402" t="s">
        <v>1130</v>
      </c>
      <c r="D171" s="2402"/>
      <c r="E171" s="2402"/>
      <c r="F171" s="2094"/>
      <c r="G171" s="1668"/>
      <c r="H171" s="1668"/>
      <c r="I171" s="1669"/>
      <c r="J171" s="1670">
        <f t="shared" ref="J171:J214" si="9">IF(H171&gt;0,F171/(F171+H171),0)</f>
        <v>0</v>
      </c>
      <c r="K171" s="2095">
        <f t="shared" ref="K171:K214" si="10">MAX(G171-J171*I171,0)</f>
        <v>0</v>
      </c>
      <c r="L171" s="1671"/>
      <c r="M171" s="1668"/>
      <c r="N171" s="1668"/>
      <c r="O171" s="1669"/>
      <c r="P171" s="1670">
        <f t="shared" si="5"/>
        <v>0</v>
      </c>
      <c r="Q171" s="1670">
        <f t="shared" si="6"/>
        <v>0</v>
      </c>
      <c r="R171" s="1671"/>
      <c r="S171" s="1668"/>
      <c r="T171" s="1668"/>
      <c r="U171" s="1669"/>
      <c r="V171" s="1670">
        <f t="shared" si="7"/>
        <v>0</v>
      </c>
      <c r="W171" s="1670">
        <f t="shared" si="8"/>
        <v>0</v>
      </c>
      <c r="X171" s="1672"/>
      <c r="Y171" s="1554"/>
      <c r="Z171" s="1550"/>
      <c r="AA171" s="1550"/>
      <c r="AB171" s="1550"/>
      <c r="AC171" s="1550"/>
      <c r="AD171" s="1550"/>
      <c r="AE171" s="1550"/>
      <c r="AF171" s="1550"/>
      <c r="AG171" s="1550"/>
      <c r="AH171" s="1550"/>
      <c r="AI171" s="1550"/>
      <c r="AJ171" s="1550"/>
      <c r="AK171" s="1550"/>
      <c r="AL171" s="1550"/>
      <c r="AM171" s="1550"/>
      <c r="AN171" s="1550"/>
      <c r="AO171" s="1550"/>
      <c r="AP171" s="1550"/>
      <c r="AQ171" s="1550"/>
      <c r="AR171" s="1550"/>
      <c r="AS171" s="1550"/>
      <c r="AT171" s="1550"/>
      <c r="AU171" s="1550"/>
      <c r="AV171" s="1550"/>
      <c r="AW171" s="1550"/>
      <c r="AX171" s="1550"/>
      <c r="AY171" s="1550"/>
      <c r="AZ171" s="1550"/>
      <c r="BA171" s="1550"/>
      <c r="BB171" s="1550"/>
      <c r="BC171" s="1550"/>
      <c r="BD171" s="1550"/>
      <c r="BE171" s="1550"/>
      <c r="BF171" s="1550"/>
      <c r="BG171" s="1550"/>
      <c r="BH171" s="1550"/>
      <c r="BI171" s="1550"/>
      <c r="BJ171" s="1550"/>
      <c r="BK171" s="1550"/>
      <c r="BL171" s="1550"/>
      <c r="BM171" s="1550"/>
      <c r="BN171" s="1550"/>
      <c r="BO171" s="1550"/>
      <c r="BP171" s="1550"/>
      <c r="BQ171" s="1550"/>
      <c r="BR171" s="1550"/>
      <c r="BS171" s="1550"/>
      <c r="BT171" s="1550"/>
      <c r="BU171" s="1550"/>
      <c r="BV171" s="1550"/>
      <c r="BW171" s="1550"/>
      <c r="BX171" s="1550"/>
      <c r="BY171" s="1550"/>
      <c r="BZ171" s="1550"/>
      <c r="CA171" s="1550"/>
      <c r="CB171" s="1550"/>
      <c r="CC171" s="1550"/>
      <c r="CD171" s="1550"/>
      <c r="CE171" s="1550"/>
      <c r="CF171" s="1550"/>
      <c r="CG171" s="1550"/>
      <c r="CH171" s="1550"/>
      <c r="CI171" s="1550"/>
      <c r="CJ171" s="1550"/>
      <c r="CK171" s="1550"/>
      <c r="CL171" s="1550"/>
      <c r="CM171" s="1550"/>
      <c r="CN171" s="1550"/>
      <c r="CO171" s="1550"/>
      <c r="CP171" s="1550"/>
      <c r="CQ171" s="1550"/>
      <c r="CR171" s="1550"/>
      <c r="CS171" s="1550"/>
      <c r="CT171" s="1550"/>
      <c r="CU171" s="1550"/>
      <c r="CV171" s="1550"/>
      <c r="CW171" s="1550"/>
      <c r="CX171" s="1550"/>
      <c r="CY171" s="1550"/>
      <c r="CZ171" s="1550"/>
      <c r="DA171" s="1550"/>
      <c r="DB171" s="1550"/>
      <c r="DC171" s="1550"/>
      <c r="DD171" s="1550"/>
      <c r="DE171" s="1550"/>
      <c r="DF171" s="1550"/>
      <c r="DG171" s="1550"/>
      <c r="DH171" s="1550"/>
      <c r="DI171" s="1550"/>
    </row>
    <row r="172" spans="1:153" s="1552" customFormat="1" ht="15" customHeight="1" x14ac:dyDescent="0.25">
      <c r="A172" s="1556"/>
      <c r="B172" s="2399"/>
      <c r="C172" s="2402" t="s">
        <v>1131</v>
      </c>
      <c r="D172" s="2402"/>
      <c r="E172" s="2402"/>
      <c r="F172" s="2094"/>
      <c r="G172" s="1668"/>
      <c r="H172" s="1668"/>
      <c r="I172" s="1669"/>
      <c r="J172" s="1670">
        <f>IF(H172&gt;0,F172/(F172+H172),0)</f>
        <v>0</v>
      </c>
      <c r="K172" s="2095">
        <f>MAX(G172-J172*I172,0)</f>
        <v>0</v>
      </c>
      <c r="L172" s="1671"/>
      <c r="M172" s="1668"/>
      <c r="N172" s="1668"/>
      <c r="O172" s="1669"/>
      <c r="P172" s="1670">
        <f t="shared" si="5"/>
        <v>0</v>
      </c>
      <c r="Q172" s="1670">
        <f t="shared" si="6"/>
        <v>0</v>
      </c>
      <c r="R172" s="1671"/>
      <c r="S172" s="1668"/>
      <c r="T172" s="1668"/>
      <c r="U172" s="1669"/>
      <c r="V172" s="1670">
        <f t="shared" si="7"/>
        <v>0</v>
      </c>
      <c r="W172" s="1670">
        <f t="shared" si="8"/>
        <v>0</v>
      </c>
      <c r="X172" s="1672"/>
      <c r="Y172" s="1554"/>
      <c r="Z172" s="1550"/>
      <c r="AA172" s="1550"/>
      <c r="AB172" s="1550"/>
      <c r="AC172" s="1550"/>
      <c r="AD172" s="1550"/>
      <c r="AE172" s="1550"/>
      <c r="AF172" s="1550"/>
      <c r="AG172" s="1550"/>
      <c r="AH172" s="1550"/>
      <c r="AI172" s="1550"/>
      <c r="AJ172" s="1550"/>
      <c r="AK172" s="1550"/>
      <c r="AL172" s="1550"/>
      <c r="AM172" s="1550"/>
      <c r="AN172" s="1550"/>
      <c r="AO172" s="1550"/>
      <c r="AP172" s="1550"/>
      <c r="AQ172" s="1550"/>
      <c r="AR172" s="1550"/>
      <c r="AS172" s="1550"/>
      <c r="AT172" s="1550"/>
      <c r="AU172" s="1550"/>
      <c r="AV172" s="1550"/>
      <c r="AW172" s="1550"/>
      <c r="AX172" s="1550"/>
      <c r="AY172" s="1550"/>
      <c r="AZ172" s="1550"/>
      <c r="BA172" s="1550"/>
      <c r="BB172" s="1550"/>
      <c r="BC172" s="1550"/>
      <c r="BD172" s="1550"/>
      <c r="BE172" s="1550"/>
      <c r="BF172" s="1550"/>
      <c r="BG172" s="1550"/>
      <c r="BH172" s="1550"/>
      <c r="BI172" s="1550"/>
      <c r="BJ172" s="1550"/>
      <c r="BK172" s="1550"/>
      <c r="BL172" s="1550"/>
      <c r="BM172" s="1550"/>
      <c r="BN172" s="1550"/>
      <c r="BO172" s="1550"/>
      <c r="BP172" s="1550"/>
      <c r="BQ172" s="1550"/>
      <c r="BR172" s="1550"/>
      <c r="BS172" s="1550"/>
      <c r="BT172" s="1550"/>
      <c r="BU172" s="1550"/>
      <c r="BV172" s="1550"/>
      <c r="BW172" s="1550"/>
      <c r="BX172" s="1550"/>
      <c r="BY172" s="1550"/>
      <c r="BZ172" s="1550"/>
      <c r="CA172" s="1550"/>
      <c r="CB172" s="1550"/>
      <c r="CC172" s="1550"/>
      <c r="CD172" s="1550"/>
      <c r="CE172" s="1550"/>
      <c r="CF172" s="1550"/>
      <c r="CG172" s="1550"/>
      <c r="CH172" s="1550"/>
      <c r="CI172" s="1550"/>
      <c r="CJ172" s="1550"/>
      <c r="CK172" s="1550"/>
      <c r="CL172" s="1550"/>
      <c r="CM172" s="1550"/>
      <c r="CN172" s="1550"/>
      <c r="CO172" s="1550"/>
      <c r="CP172" s="1550"/>
      <c r="CQ172" s="1550"/>
      <c r="CR172" s="1550"/>
      <c r="CS172" s="1550"/>
      <c r="CT172" s="1550"/>
      <c r="CU172" s="1550"/>
      <c r="CV172" s="1550"/>
      <c r="CW172" s="1550"/>
      <c r="CX172" s="1550"/>
      <c r="CY172" s="1550"/>
      <c r="CZ172" s="1550"/>
      <c r="DA172" s="1550"/>
      <c r="DB172" s="1550"/>
      <c r="DC172" s="1550"/>
      <c r="DD172" s="1550"/>
      <c r="DE172" s="1550"/>
      <c r="DF172" s="1550"/>
      <c r="DG172" s="1550"/>
      <c r="DH172" s="1550"/>
      <c r="DI172" s="1550"/>
    </row>
    <row r="173" spans="1:153" s="1552" customFormat="1" ht="15" customHeight="1" x14ac:dyDescent="0.25">
      <c r="A173" s="1556"/>
      <c r="B173" s="2400"/>
      <c r="C173" s="2403" t="s">
        <v>1132</v>
      </c>
      <c r="D173" s="2403"/>
      <c r="E173" s="2403"/>
      <c r="F173" s="2096"/>
      <c r="G173" s="1674"/>
      <c r="H173" s="1674"/>
      <c r="I173" s="1675"/>
      <c r="J173" s="1676">
        <f t="shared" si="9"/>
        <v>0</v>
      </c>
      <c r="K173" s="2097">
        <f t="shared" si="10"/>
        <v>0</v>
      </c>
      <c r="L173" s="1677"/>
      <c r="M173" s="1674"/>
      <c r="N173" s="1674"/>
      <c r="O173" s="1675"/>
      <c r="P173" s="1676">
        <f t="shared" si="5"/>
        <v>0</v>
      </c>
      <c r="Q173" s="1676">
        <f t="shared" si="6"/>
        <v>0</v>
      </c>
      <c r="R173" s="1677"/>
      <c r="S173" s="1674"/>
      <c r="T173" s="1674"/>
      <c r="U173" s="1675"/>
      <c r="V173" s="1676">
        <f t="shared" si="7"/>
        <v>0</v>
      </c>
      <c r="W173" s="1676">
        <f t="shared" si="8"/>
        <v>0</v>
      </c>
      <c r="X173" s="1678"/>
      <c r="Y173" s="1554"/>
      <c r="Z173" s="1550"/>
      <c r="AA173" s="1550"/>
      <c r="AB173" s="1550"/>
      <c r="AC173" s="1550"/>
      <c r="AD173" s="1550"/>
      <c r="AE173" s="1550"/>
      <c r="AF173" s="1550"/>
      <c r="AG173" s="1550"/>
      <c r="AH173" s="1550"/>
      <c r="AI173" s="1550"/>
      <c r="AJ173" s="1550"/>
      <c r="AK173" s="1550"/>
      <c r="AL173" s="1550"/>
      <c r="AM173" s="1550"/>
      <c r="AN173" s="1550"/>
      <c r="AO173" s="1550"/>
      <c r="AP173" s="1550"/>
      <c r="AQ173" s="1550"/>
      <c r="AR173" s="1550"/>
      <c r="AS173" s="1550"/>
      <c r="AT173" s="1550"/>
      <c r="AU173" s="1550"/>
      <c r="AV173" s="1550"/>
      <c r="AW173" s="1550"/>
      <c r="AX173" s="1550"/>
      <c r="AY173" s="1550"/>
      <c r="AZ173" s="1550"/>
      <c r="BA173" s="1550"/>
      <c r="BB173" s="1550"/>
      <c r="BC173" s="1550"/>
      <c r="BD173" s="1550"/>
      <c r="BE173" s="1550"/>
      <c r="BF173" s="1550"/>
      <c r="BG173" s="1550"/>
      <c r="BH173" s="1550"/>
      <c r="BI173" s="1550"/>
      <c r="BJ173" s="1550"/>
      <c r="BK173" s="1550"/>
      <c r="BL173" s="1550"/>
      <c r="BM173" s="1550"/>
      <c r="BN173" s="1550"/>
      <c r="BO173" s="1550"/>
      <c r="BP173" s="1550"/>
      <c r="BQ173" s="1550"/>
      <c r="BR173" s="1550"/>
      <c r="BS173" s="1550"/>
      <c r="BT173" s="1550"/>
      <c r="BU173" s="1550"/>
      <c r="BV173" s="1550"/>
      <c r="BW173" s="1550"/>
      <c r="BX173" s="1550"/>
      <c r="BY173" s="1550"/>
      <c r="BZ173" s="1550"/>
      <c r="CA173" s="1550"/>
      <c r="CB173" s="1550"/>
      <c r="CC173" s="1550"/>
      <c r="CD173" s="1550"/>
      <c r="CE173" s="1550"/>
      <c r="CF173" s="1550"/>
      <c r="CG173" s="1550"/>
      <c r="CH173" s="1550"/>
      <c r="CI173" s="1550"/>
      <c r="CJ173" s="1550"/>
      <c r="CK173" s="1550"/>
      <c r="CL173" s="1550"/>
      <c r="CM173" s="1550"/>
      <c r="CN173" s="1550"/>
      <c r="CO173" s="1550"/>
      <c r="CP173" s="1550"/>
      <c r="CQ173" s="1550"/>
      <c r="CR173" s="1550"/>
      <c r="CS173" s="1550"/>
      <c r="CT173" s="1550"/>
      <c r="CU173" s="1550"/>
      <c r="CV173" s="1550"/>
      <c r="CW173" s="1550"/>
      <c r="CX173" s="1550"/>
      <c r="CY173" s="1550"/>
      <c r="CZ173" s="1550"/>
      <c r="DA173" s="1550"/>
      <c r="DB173" s="1550"/>
      <c r="DC173" s="1550"/>
      <c r="DD173" s="1550"/>
      <c r="DE173" s="1550"/>
      <c r="DF173" s="1550"/>
      <c r="DG173" s="1550"/>
      <c r="DH173" s="1550"/>
      <c r="DI173" s="1550"/>
    </row>
    <row r="174" spans="1:153" s="1552" customFormat="1" ht="15" customHeight="1" x14ac:dyDescent="0.25">
      <c r="A174" s="1556"/>
      <c r="B174" s="2398" t="s">
        <v>1133</v>
      </c>
      <c r="C174" s="2401" t="s">
        <v>1129</v>
      </c>
      <c r="D174" s="2401"/>
      <c r="E174" s="2401"/>
      <c r="F174" s="2092"/>
      <c r="G174" s="1663"/>
      <c r="H174" s="1663"/>
      <c r="I174" s="1664"/>
      <c r="J174" s="1665">
        <f t="shared" si="9"/>
        <v>0</v>
      </c>
      <c r="K174" s="2093">
        <f t="shared" si="10"/>
        <v>0</v>
      </c>
      <c r="L174" s="1666"/>
      <c r="M174" s="1663"/>
      <c r="N174" s="1663"/>
      <c r="O174" s="1664"/>
      <c r="P174" s="1665">
        <f t="shared" si="5"/>
        <v>0</v>
      </c>
      <c r="Q174" s="1665">
        <f t="shared" si="6"/>
        <v>0</v>
      </c>
      <c r="R174" s="1666"/>
      <c r="S174" s="1663"/>
      <c r="T174" s="1663"/>
      <c r="U174" s="1664"/>
      <c r="V174" s="1665">
        <f t="shared" si="7"/>
        <v>0</v>
      </c>
      <c r="W174" s="1665">
        <f t="shared" si="8"/>
        <v>0</v>
      </c>
      <c r="X174" s="1667"/>
      <c r="Y174" s="1554"/>
      <c r="Z174" s="1550"/>
      <c r="AA174" s="1550"/>
      <c r="AB174" s="1550"/>
      <c r="AC174" s="1550"/>
      <c r="AD174" s="1550"/>
      <c r="AE174" s="1550"/>
      <c r="AF174" s="1550"/>
      <c r="AG174" s="1550"/>
      <c r="AH174" s="1550"/>
      <c r="AI174" s="1550"/>
      <c r="AJ174" s="1550"/>
      <c r="AK174" s="1550"/>
      <c r="AL174" s="1550"/>
      <c r="AM174" s="1550"/>
      <c r="AN174" s="1550"/>
      <c r="AO174" s="1550"/>
      <c r="AP174" s="1550"/>
      <c r="AQ174" s="1550"/>
      <c r="AR174" s="1550"/>
      <c r="AS174" s="1550"/>
      <c r="AT174" s="1550"/>
      <c r="AU174" s="1550"/>
      <c r="AV174" s="1550"/>
      <c r="AW174" s="1550"/>
      <c r="AX174" s="1550"/>
      <c r="AY174" s="1550"/>
      <c r="AZ174" s="1550"/>
      <c r="BA174" s="1550"/>
      <c r="BB174" s="1550"/>
      <c r="BC174" s="1550"/>
      <c r="BD174" s="1550"/>
      <c r="BE174" s="1550"/>
      <c r="BF174" s="1550"/>
      <c r="BG174" s="1550"/>
      <c r="BH174" s="1550"/>
      <c r="BI174" s="1550"/>
      <c r="BJ174" s="1550"/>
      <c r="BK174" s="1550"/>
      <c r="BL174" s="1550"/>
      <c r="BM174" s="1550"/>
      <c r="BN174" s="1550"/>
      <c r="BO174" s="1550"/>
      <c r="BP174" s="1550"/>
      <c r="BQ174" s="1550"/>
      <c r="BR174" s="1550"/>
      <c r="BS174" s="1550"/>
      <c r="BT174" s="1550"/>
      <c r="BU174" s="1550"/>
      <c r="BV174" s="1550"/>
      <c r="BW174" s="1550"/>
      <c r="BX174" s="1550"/>
      <c r="BY174" s="1550"/>
      <c r="BZ174" s="1550"/>
      <c r="CA174" s="1550"/>
      <c r="CB174" s="1550"/>
      <c r="CC174" s="1550"/>
      <c r="CD174" s="1550"/>
      <c r="CE174" s="1550"/>
      <c r="CF174" s="1550"/>
      <c r="CG174" s="1550"/>
      <c r="CH174" s="1550"/>
      <c r="CI174" s="1550"/>
      <c r="CJ174" s="1550"/>
      <c r="CK174" s="1550"/>
      <c r="CL174" s="1550"/>
      <c r="CM174" s="1550"/>
      <c r="CN174" s="1550"/>
      <c r="CO174" s="1550"/>
      <c r="CP174" s="1550"/>
      <c r="CQ174" s="1550"/>
      <c r="CR174" s="1550"/>
      <c r="CS174" s="1550"/>
      <c r="CT174" s="1550"/>
      <c r="CU174" s="1550"/>
      <c r="CV174" s="1550"/>
      <c r="CW174" s="1550"/>
      <c r="CX174" s="1550"/>
      <c r="CY174" s="1550"/>
      <c r="CZ174" s="1550"/>
      <c r="DA174" s="1550"/>
      <c r="DB174" s="1550"/>
      <c r="DC174" s="1550"/>
      <c r="DD174" s="1550"/>
      <c r="DE174" s="1550"/>
      <c r="DF174" s="1550"/>
      <c r="DG174" s="1550"/>
      <c r="DH174" s="1550"/>
      <c r="DI174" s="1550"/>
    </row>
    <row r="175" spans="1:153" s="1552" customFormat="1" ht="15" customHeight="1" x14ac:dyDescent="0.25">
      <c r="A175" s="1556"/>
      <c r="B175" s="2399"/>
      <c r="C175" s="2402" t="s">
        <v>1130</v>
      </c>
      <c r="D175" s="2402"/>
      <c r="E175" s="2402"/>
      <c r="F175" s="2094"/>
      <c r="G175" s="1668"/>
      <c r="H175" s="1668"/>
      <c r="I175" s="1669"/>
      <c r="J175" s="1670">
        <f t="shared" si="9"/>
        <v>0</v>
      </c>
      <c r="K175" s="2095">
        <f t="shared" si="10"/>
        <v>0</v>
      </c>
      <c r="L175" s="1671"/>
      <c r="M175" s="1668"/>
      <c r="N175" s="1668"/>
      <c r="O175" s="1669"/>
      <c r="P175" s="1670">
        <f t="shared" si="5"/>
        <v>0</v>
      </c>
      <c r="Q175" s="1670">
        <f t="shared" si="6"/>
        <v>0</v>
      </c>
      <c r="R175" s="1671"/>
      <c r="S175" s="1668"/>
      <c r="T175" s="1668"/>
      <c r="U175" s="1669"/>
      <c r="V175" s="1670">
        <f t="shared" si="7"/>
        <v>0</v>
      </c>
      <c r="W175" s="1670">
        <f t="shared" si="8"/>
        <v>0</v>
      </c>
      <c r="X175" s="1672"/>
      <c r="Y175" s="1554"/>
      <c r="Z175" s="1550"/>
      <c r="AA175" s="1550"/>
      <c r="AB175" s="1550"/>
      <c r="AC175" s="1550"/>
      <c r="AD175" s="1550"/>
      <c r="AE175" s="1550"/>
      <c r="AF175" s="1550"/>
      <c r="AG175" s="1550"/>
      <c r="AH175" s="1550"/>
      <c r="AI175" s="1550"/>
      <c r="AJ175" s="1550"/>
      <c r="AK175" s="1550"/>
      <c r="AL175" s="1550"/>
      <c r="AM175" s="1550"/>
      <c r="AN175" s="1550"/>
      <c r="AO175" s="1550"/>
      <c r="AP175" s="1550"/>
      <c r="AQ175" s="1550"/>
      <c r="AR175" s="1550"/>
      <c r="AS175" s="1550"/>
      <c r="AT175" s="1550"/>
      <c r="AU175" s="1550"/>
      <c r="AV175" s="1550"/>
      <c r="AW175" s="1550"/>
      <c r="AX175" s="1550"/>
      <c r="AY175" s="1550"/>
      <c r="AZ175" s="1550"/>
      <c r="BA175" s="1550"/>
      <c r="BB175" s="1550"/>
      <c r="BC175" s="1550"/>
      <c r="BD175" s="1550"/>
      <c r="BE175" s="1550"/>
      <c r="BF175" s="1550"/>
      <c r="BG175" s="1550"/>
      <c r="BH175" s="1550"/>
      <c r="BI175" s="1550"/>
      <c r="BJ175" s="1550"/>
      <c r="BK175" s="1550"/>
      <c r="BL175" s="1550"/>
      <c r="BM175" s="1550"/>
      <c r="BN175" s="1550"/>
      <c r="BO175" s="1550"/>
      <c r="BP175" s="1550"/>
      <c r="BQ175" s="1550"/>
      <c r="BR175" s="1550"/>
      <c r="BS175" s="1550"/>
      <c r="BT175" s="1550"/>
      <c r="BU175" s="1550"/>
      <c r="BV175" s="1550"/>
      <c r="BW175" s="1550"/>
      <c r="BX175" s="1550"/>
      <c r="BY175" s="1550"/>
      <c r="BZ175" s="1550"/>
      <c r="CA175" s="1550"/>
      <c r="CB175" s="1550"/>
      <c r="CC175" s="1550"/>
      <c r="CD175" s="1550"/>
      <c r="CE175" s="1550"/>
      <c r="CF175" s="1550"/>
      <c r="CG175" s="1550"/>
      <c r="CH175" s="1550"/>
      <c r="CI175" s="1550"/>
      <c r="CJ175" s="1550"/>
      <c r="CK175" s="1550"/>
      <c r="CL175" s="1550"/>
      <c r="CM175" s="1550"/>
      <c r="CN175" s="1550"/>
      <c r="CO175" s="1550"/>
      <c r="CP175" s="1550"/>
      <c r="CQ175" s="1550"/>
      <c r="CR175" s="1550"/>
      <c r="CS175" s="1550"/>
      <c r="CT175" s="1550"/>
      <c r="CU175" s="1550"/>
      <c r="CV175" s="1550"/>
      <c r="CW175" s="1550"/>
      <c r="CX175" s="1550"/>
      <c r="CY175" s="1550"/>
      <c r="CZ175" s="1550"/>
      <c r="DA175" s="1550"/>
      <c r="DB175" s="1550"/>
      <c r="DC175" s="1550"/>
      <c r="DD175" s="1550"/>
      <c r="DE175" s="1550"/>
      <c r="DF175" s="1550"/>
      <c r="DG175" s="1550"/>
      <c r="DH175" s="1550"/>
      <c r="DI175" s="1550"/>
    </row>
    <row r="176" spans="1:153" s="1552" customFormat="1" ht="15" customHeight="1" x14ac:dyDescent="0.25">
      <c r="A176" s="1556"/>
      <c r="B176" s="2399"/>
      <c r="C176" s="2402" t="s">
        <v>1131</v>
      </c>
      <c r="D176" s="2402"/>
      <c r="E176" s="2402"/>
      <c r="F176" s="2094"/>
      <c r="G176" s="1668"/>
      <c r="H176" s="1668"/>
      <c r="I176" s="1669"/>
      <c r="J176" s="1670">
        <f t="shared" si="9"/>
        <v>0</v>
      </c>
      <c r="K176" s="2095">
        <f t="shared" si="10"/>
        <v>0</v>
      </c>
      <c r="L176" s="1671"/>
      <c r="M176" s="1668"/>
      <c r="N176" s="1668"/>
      <c r="O176" s="1669"/>
      <c r="P176" s="1670">
        <f t="shared" si="5"/>
        <v>0</v>
      </c>
      <c r="Q176" s="1670">
        <f t="shared" si="6"/>
        <v>0</v>
      </c>
      <c r="R176" s="1671"/>
      <c r="S176" s="1668"/>
      <c r="T176" s="1668"/>
      <c r="U176" s="1669"/>
      <c r="V176" s="1670">
        <f t="shared" si="7"/>
        <v>0</v>
      </c>
      <c r="W176" s="1670">
        <f t="shared" si="8"/>
        <v>0</v>
      </c>
      <c r="X176" s="1672"/>
      <c r="Y176" s="1554"/>
      <c r="Z176" s="1550"/>
      <c r="AA176" s="1550"/>
      <c r="AB176" s="1550"/>
      <c r="AC176" s="1550"/>
      <c r="AD176" s="1550"/>
      <c r="AE176" s="1550"/>
      <c r="AF176" s="1550"/>
      <c r="AG176" s="1550"/>
      <c r="AH176" s="1550"/>
      <c r="AI176" s="1550"/>
      <c r="AJ176" s="1550"/>
      <c r="AK176" s="1550"/>
      <c r="AL176" s="1550"/>
      <c r="AM176" s="1550"/>
      <c r="AN176" s="1550"/>
      <c r="AO176" s="1550"/>
      <c r="AP176" s="1550"/>
      <c r="AQ176" s="1550"/>
      <c r="AR176" s="1550"/>
      <c r="AS176" s="1550"/>
      <c r="AT176" s="1550"/>
      <c r="AU176" s="1550"/>
      <c r="AV176" s="1550"/>
      <c r="AW176" s="1550"/>
      <c r="AX176" s="1550"/>
      <c r="AY176" s="1550"/>
      <c r="AZ176" s="1550"/>
      <c r="BA176" s="1550"/>
      <c r="BB176" s="1550"/>
      <c r="BC176" s="1550"/>
      <c r="BD176" s="1550"/>
      <c r="BE176" s="1550"/>
      <c r="BF176" s="1550"/>
      <c r="BG176" s="1550"/>
      <c r="BH176" s="1550"/>
      <c r="BI176" s="1550"/>
      <c r="BJ176" s="1550"/>
      <c r="BK176" s="1550"/>
      <c r="BL176" s="1550"/>
      <c r="BM176" s="1550"/>
      <c r="BN176" s="1550"/>
      <c r="BO176" s="1550"/>
      <c r="BP176" s="1550"/>
      <c r="BQ176" s="1550"/>
      <c r="BR176" s="1550"/>
      <c r="BS176" s="1550"/>
      <c r="BT176" s="1550"/>
      <c r="BU176" s="1550"/>
      <c r="BV176" s="1550"/>
      <c r="BW176" s="1550"/>
      <c r="BX176" s="1550"/>
      <c r="BY176" s="1550"/>
      <c r="BZ176" s="1550"/>
      <c r="CA176" s="1550"/>
      <c r="CB176" s="1550"/>
      <c r="CC176" s="1550"/>
      <c r="CD176" s="1550"/>
      <c r="CE176" s="1550"/>
      <c r="CF176" s="1550"/>
      <c r="CG176" s="1550"/>
      <c r="CH176" s="1550"/>
      <c r="CI176" s="1550"/>
      <c r="CJ176" s="1550"/>
      <c r="CK176" s="1550"/>
      <c r="CL176" s="1550"/>
      <c r="CM176" s="1550"/>
      <c r="CN176" s="1550"/>
      <c r="CO176" s="1550"/>
      <c r="CP176" s="1550"/>
      <c r="CQ176" s="1550"/>
      <c r="CR176" s="1550"/>
      <c r="CS176" s="1550"/>
      <c r="CT176" s="1550"/>
      <c r="CU176" s="1550"/>
      <c r="CV176" s="1550"/>
      <c r="CW176" s="1550"/>
      <c r="CX176" s="1550"/>
      <c r="CY176" s="1550"/>
      <c r="CZ176" s="1550"/>
      <c r="DA176" s="1550"/>
      <c r="DB176" s="1550"/>
      <c r="DC176" s="1550"/>
      <c r="DD176" s="1550"/>
      <c r="DE176" s="1550"/>
      <c r="DF176" s="1550"/>
      <c r="DG176" s="1550"/>
      <c r="DH176" s="1550"/>
      <c r="DI176" s="1550"/>
    </row>
    <row r="177" spans="1:113" s="1552" customFormat="1" ht="15" customHeight="1" x14ac:dyDescent="0.25">
      <c r="A177" s="1556"/>
      <c r="B177" s="2400"/>
      <c r="C177" s="2403" t="s">
        <v>1132</v>
      </c>
      <c r="D177" s="2403"/>
      <c r="E177" s="2403"/>
      <c r="F177" s="2096"/>
      <c r="G177" s="1674"/>
      <c r="H177" s="1674"/>
      <c r="I177" s="1675"/>
      <c r="J177" s="1676">
        <f t="shared" si="9"/>
        <v>0</v>
      </c>
      <c r="K177" s="2097">
        <f t="shared" si="10"/>
        <v>0</v>
      </c>
      <c r="L177" s="1677"/>
      <c r="M177" s="1674"/>
      <c r="N177" s="1674"/>
      <c r="O177" s="1675"/>
      <c r="P177" s="1676">
        <f t="shared" si="5"/>
        <v>0</v>
      </c>
      <c r="Q177" s="1676">
        <f t="shared" si="6"/>
        <v>0</v>
      </c>
      <c r="R177" s="1677"/>
      <c r="S177" s="1674"/>
      <c r="T177" s="1674"/>
      <c r="U177" s="1675"/>
      <c r="V177" s="1676">
        <f t="shared" si="7"/>
        <v>0</v>
      </c>
      <c r="W177" s="1676">
        <f t="shared" si="8"/>
        <v>0</v>
      </c>
      <c r="X177" s="1678"/>
      <c r="Y177" s="1554"/>
      <c r="Z177" s="1550"/>
      <c r="AA177" s="1550"/>
      <c r="AB177" s="1550"/>
      <c r="AC177" s="1550"/>
      <c r="AD177" s="1550"/>
      <c r="AE177" s="1550"/>
      <c r="AF177" s="1550"/>
      <c r="AG177" s="1550"/>
      <c r="AH177" s="1550"/>
      <c r="AI177" s="1550"/>
      <c r="AJ177" s="1550"/>
      <c r="AK177" s="1550"/>
      <c r="AL177" s="1550"/>
      <c r="AM177" s="1550"/>
      <c r="AN177" s="1550"/>
      <c r="AO177" s="1550"/>
      <c r="AP177" s="1550"/>
      <c r="AQ177" s="1550"/>
      <c r="AR177" s="1550"/>
      <c r="AS177" s="1550"/>
      <c r="AT177" s="1550"/>
      <c r="AU177" s="1550"/>
      <c r="AV177" s="1550"/>
      <c r="AW177" s="1550"/>
      <c r="AX177" s="1550"/>
      <c r="AY177" s="1550"/>
      <c r="AZ177" s="1550"/>
      <c r="BA177" s="1550"/>
      <c r="BB177" s="1550"/>
      <c r="BC177" s="1550"/>
      <c r="BD177" s="1550"/>
      <c r="BE177" s="1550"/>
      <c r="BF177" s="1550"/>
      <c r="BG177" s="1550"/>
      <c r="BH177" s="1550"/>
      <c r="BI177" s="1550"/>
      <c r="BJ177" s="1550"/>
      <c r="BK177" s="1550"/>
      <c r="BL177" s="1550"/>
      <c r="BM177" s="1550"/>
      <c r="BN177" s="1550"/>
      <c r="BO177" s="1550"/>
      <c r="BP177" s="1550"/>
      <c r="BQ177" s="1550"/>
      <c r="BR177" s="1550"/>
      <c r="BS177" s="1550"/>
      <c r="BT177" s="1550"/>
      <c r="BU177" s="1550"/>
      <c r="BV177" s="1550"/>
      <c r="BW177" s="1550"/>
      <c r="BX177" s="1550"/>
      <c r="BY177" s="1550"/>
      <c r="BZ177" s="1550"/>
      <c r="CA177" s="1550"/>
      <c r="CB177" s="1550"/>
      <c r="CC177" s="1550"/>
      <c r="CD177" s="1550"/>
      <c r="CE177" s="1550"/>
      <c r="CF177" s="1550"/>
      <c r="CG177" s="1550"/>
      <c r="CH177" s="1550"/>
      <c r="CI177" s="1550"/>
      <c r="CJ177" s="1550"/>
      <c r="CK177" s="1550"/>
      <c r="CL177" s="1550"/>
      <c r="CM177" s="1550"/>
      <c r="CN177" s="1550"/>
      <c r="CO177" s="1550"/>
      <c r="CP177" s="1550"/>
      <c r="CQ177" s="1550"/>
      <c r="CR177" s="1550"/>
      <c r="CS177" s="1550"/>
      <c r="CT177" s="1550"/>
      <c r="CU177" s="1550"/>
      <c r="CV177" s="1550"/>
      <c r="CW177" s="1550"/>
      <c r="CX177" s="1550"/>
      <c r="CY177" s="1550"/>
      <c r="CZ177" s="1550"/>
      <c r="DA177" s="1550"/>
      <c r="DB177" s="1550"/>
      <c r="DC177" s="1550"/>
      <c r="DD177" s="1550"/>
      <c r="DE177" s="1550"/>
      <c r="DF177" s="1550"/>
      <c r="DG177" s="1550"/>
      <c r="DH177" s="1550"/>
      <c r="DI177" s="1550"/>
    </row>
    <row r="178" spans="1:113" s="1552" customFormat="1" ht="15" customHeight="1" x14ac:dyDescent="0.25">
      <c r="A178" s="1556"/>
      <c r="B178" s="2398" t="s">
        <v>1134</v>
      </c>
      <c r="C178" s="2401" t="s">
        <v>1129</v>
      </c>
      <c r="D178" s="2401"/>
      <c r="E178" s="2401"/>
      <c r="F178" s="2092"/>
      <c r="G178" s="1663"/>
      <c r="H178" s="1663"/>
      <c r="I178" s="1664"/>
      <c r="J178" s="1665">
        <f t="shared" si="9"/>
        <v>0</v>
      </c>
      <c r="K178" s="2093">
        <f t="shared" si="10"/>
        <v>0</v>
      </c>
      <c r="L178" s="1666"/>
      <c r="M178" s="1663"/>
      <c r="N178" s="1663"/>
      <c r="O178" s="1664"/>
      <c r="P178" s="1665">
        <f t="shared" si="5"/>
        <v>0</v>
      </c>
      <c r="Q178" s="1665">
        <f t="shared" si="6"/>
        <v>0</v>
      </c>
      <c r="R178" s="1666"/>
      <c r="S178" s="1663"/>
      <c r="T178" s="1663"/>
      <c r="U178" s="1664"/>
      <c r="V178" s="1665">
        <f t="shared" si="7"/>
        <v>0</v>
      </c>
      <c r="W178" s="1665">
        <f t="shared" si="8"/>
        <v>0</v>
      </c>
      <c r="X178" s="1667"/>
      <c r="Y178" s="1554"/>
      <c r="Z178" s="1550"/>
      <c r="AA178" s="1550"/>
      <c r="AB178" s="1550"/>
      <c r="AC178" s="1550"/>
      <c r="AD178" s="1550"/>
      <c r="AE178" s="1550"/>
      <c r="AF178" s="1550"/>
      <c r="AG178" s="1550"/>
      <c r="AH178" s="1550"/>
      <c r="AI178" s="1550"/>
      <c r="AJ178" s="1550"/>
      <c r="AK178" s="1550"/>
      <c r="AL178" s="1550"/>
      <c r="AM178" s="1550"/>
      <c r="AN178" s="1550"/>
      <c r="AO178" s="1550"/>
      <c r="AP178" s="1550"/>
      <c r="AQ178" s="1550"/>
      <c r="AR178" s="1550"/>
      <c r="AS178" s="1550"/>
      <c r="AT178" s="1550"/>
      <c r="AU178" s="1550"/>
      <c r="AV178" s="1550"/>
      <c r="AW178" s="1550"/>
      <c r="AX178" s="1550"/>
      <c r="AY178" s="1550"/>
      <c r="AZ178" s="1550"/>
      <c r="BA178" s="1550"/>
      <c r="BB178" s="1550"/>
      <c r="BC178" s="1550"/>
      <c r="BD178" s="1550"/>
      <c r="BE178" s="1550"/>
      <c r="BF178" s="1550"/>
      <c r="BG178" s="1550"/>
      <c r="BH178" s="1550"/>
      <c r="BI178" s="1550"/>
      <c r="BJ178" s="1550"/>
      <c r="BK178" s="1550"/>
      <c r="BL178" s="1550"/>
      <c r="BM178" s="1550"/>
      <c r="BN178" s="1550"/>
      <c r="BO178" s="1550"/>
      <c r="BP178" s="1550"/>
      <c r="BQ178" s="1550"/>
      <c r="BR178" s="1550"/>
      <c r="BS178" s="1550"/>
      <c r="BT178" s="1550"/>
      <c r="BU178" s="1550"/>
      <c r="BV178" s="1550"/>
      <c r="BW178" s="1550"/>
      <c r="BX178" s="1550"/>
      <c r="BY178" s="1550"/>
      <c r="BZ178" s="1550"/>
      <c r="CA178" s="1550"/>
      <c r="CB178" s="1550"/>
      <c r="CC178" s="1550"/>
      <c r="CD178" s="1550"/>
      <c r="CE178" s="1550"/>
      <c r="CF178" s="1550"/>
      <c r="CG178" s="1550"/>
      <c r="CH178" s="1550"/>
      <c r="CI178" s="1550"/>
      <c r="CJ178" s="1550"/>
      <c r="CK178" s="1550"/>
      <c r="CL178" s="1550"/>
      <c r="CM178" s="1550"/>
      <c r="CN178" s="1550"/>
      <c r="CO178" s="1550"/>
      <c r="CP178" s="1550"/>
      <c r="CQ178" s="1550"/>
      <c r="CR178" s="1550"/>
      <c r="CS178" s="1550"/>
      <c r="CT178" s="1550"/>
      <c r="CU178" s="1550"/>
      <c r="CV178" s="1550"/>
      <c r="CW178" s="1550"/>
      <c r="CX178" s="1550"/>
      <c r="CY178" s="1550"/>
      <c r="CZ178" s="1550"/>
      <c r="DA178" s="1550"/>
      <c r="DB178" s="1550"/>
      <c r="DC178" s="1550"/>
      <c r="DD178" s="1550"/>
      <c r="DE178" s="1550"/>
      <c r="DF178" s="1550"/>
      <c r="DG178" s="1550"/>
      <c r="DH178" s="1550"/>
      <c r="DI178" s="1550"/>
    </row>
    <row r="179" spans="1:113" s="1552" customFormat="1" ht="15" customHeight="1" x14ac:dyDescent="0.25">
      <c r="A179" s="1556"/>
      <c r="B179" s="2399"/>
      <c r="C179" s="2402" t="s">
        <v>1130</v>
      </c>
      <c r="D179" s="2402"/>
      <c r="E179" s="2402"/>
      <c r="F179" s="2094"/>
      <c r="G179" s="1668"/>
      <c r="H179" s="1668"/>
      <c r="I179" s="1669"/>
      <c r="J179" s="1670">
        <f t="shared" si="9"/>
        <v>0</v>
      </c>
      <c r="K179" s="2095">
        <f t="shared" si="10"/>
        <v>0</v>
      </c>
      <c r="L179" s="1671"/>
      <c r="M179" s="1668"/>
      <c r="N179" s="1668"/>
      <c r="O179" s="1669"/>
      <c r="P179" s="1670">
        <f t="shared" si="5"/>
        <v>0</v>
      </c>
      <c r="Q179" s="1670">
        <f t="shared" si="6"/>
        <v>0</v>
      </c>
      <c r="R179" s="1671"/>
      <c r="S179" s="1668"/>
      <c r="T179" s="1668"/>
      <c r="U179" s="1669"/>
      <c r="V179" s="1670">
        <f t="shared" si="7"/>
        <v>0</v>
      </c>
      <c r="W179" s="1670">
        <f t="shared" si="8"/>
        <v>0</v>
      </c>
      <c r="X179" s="1672"/>
      <c r="Y179" s="1554"/>
      <c r="Z179" s="1550"/>
      <c r="AA179" s="1550"/>
      <c r="AB179" s="1550"/>
      <c r="AC179" s="1550"/>
      <c r="AD179" s="1550"/>
      <c r="AE179" s="1550"/>
      <c r="AF179" s="1550"/>
      <c r="AG179" s="1550"/>
      <c r="AH179" s="1550"/>
      <c r="AI179" s="1550"/>
      <c r="AJ179" s="1550"/>
      <c r="AK179" s="1550"/>
      <c r="AL179" s="1550"/>
      <c r="AM179" s="1550"/>
      <c r="AN179" s="1550"/>
      <c r="AO179" s="1550"/>
      <c r="AP179" s="1550"/>
      <c r="AQ179" s="1550"/>
      <c r="AR179" s="1550"/>
      <c r="AS179" s="1550"/>
      <c r="AT179" s="1550"/>
      <c r="AU179" s="1550"/>
      <c r="AV179" s="1550"/>
      <c r="AW179" s="1550"/>
      <c r="AX179" s="1550"/>
      <c r="AY179" s="1550"/>
      <c r="AZ179" s="1550"/>
      <c r="BA179" s="1550"/>
      <c r="BB179" s="1550"/>
      <c r="BC179" s="1550"/>
      <c r="BD179" s="1550"/>
      <c r="BE179" s="1550"/>
      <c r="BF179" s="1550"/>
      <c r="BG179" s="1550"/>
      <c r="BH179" s="1550"/>
      <c r="BI179" s="1550"/>
      <c r="BJ179" s="1550"/>
      <c r="BK179" s="1550"/>
      <c r="BL179" s="1550"/>
      <c r="BM179" s="1550"/>
      <c r="BN179" s="1550"/>
      <c r="BO179" s="1550"/>
      <c r="BP179" s="1550"/>
      <c r="BQ179" s="1550"/>
      <c r="BR179" s="1550"/>
      <c r="BS179" s="1550"/>
      <c r="BT179" s="1550"/>
      <c r="BU179" s="1550"/>
      <c r="BV179" s="1550"/>
      <c r="BW179" s="1550"/>
      <c r="BX179" s="1550"/>
      <c r="BY179" s="1550"/>
      <c r="BZ179" s="1550"/>
      <c r="CA179" s="1550"/>
      <c r="CB179" s="1550"/>
      <c r="CC179" s="1550"/>
      <c r="CD179" s="1550"/>
      <c r="CE179" s="1550"/>
      <c r="CF179" s="1550"/>
      <c r="CG179" s="1550"/>
      <c r="CH179" s="1550"/>
      <c r="CI179" s="1550"/>
      <c r="CJ179" s="1550"/>
      <c r="CK179" s="1550"/>
      <c r="CL179" s="1550"/>
      <c r="CM179" s="1550"/>
      <c r="CN179" s="1550"/>
      <c r="CO179" s="1550"/>
      <c r="CP179" s="1550"/>
      <c r="CQ179" s="1550"/>
      <c r="CR179" s="1550"/>
      <c r="CS179" s="1550"/>
      <c r="CT179" s="1550"/>
      <c r="CU179" s="1550"/>
      <c r="CV179" s="1550"/>
      <c r="CW179" s="1550"/>
      <c r="CX179" s="1550"/>
      <c r="CY179" s="1550"/>
      <c r="CZ179" s="1550"/>
      <c r="DA179" s="1550"/>
      <c r="DB179" s="1550"/>
      <c r="DC179" s="1550"/>
      <c r="DD179" s="1550"/>
      <c r="DE179" s="1550"/>
      <c r="DF179" s="1550"/>
      <c r="DG179" s="1550"/>
      <c r="DH179" s="1550"/>
      <c r="DI179" s="1550"/>
    </row>
    <row r="180" spans="1:113" s="1552" customFormat="1" ht="15" customHeight="1" x14ac:dyDescent="0.25">
      <c r="A180" s="1556"/>
      <c r="B180" s="2399"/>
      <c r="C180" s="2402" t="s">
        <v>1131</v>
      </c>
      <c r="D180" s="2402"/>
      <c r="E180" s="2402"/>
      <c r="F180" s="2094"/>
      <c r="G180" s="1668"/>
      <c r="H180" s="1668"/>
      <c r="I180" s="1669"/>
      <c r="J180" s="1670">
        <f t="shared" si="9"/>
        <v>0</v>
      </c>
      <c r="K180" s="2095">
        <f t="shared" si="10"/>
        <v>0</v>
      </c>
      <c r="L180" s="1671"/>
      <c r="M180" s="1668"/>
      <c r="N180" s="1668"/>
      <c r="O180" s="1669"/>
      <c r="P180" s="1670">
        <f t="shared" si="5"/>
        <v>0</v>
      </c>
      <c r="Q180" s="1670">
        <f t="shared" si="6"/>
        <v>0</v>
      </c>
      <c r="R180" s="1671"/>
      <c r="S180" s="1668"/>
      <c r="T180" s="1668"/>
      <c r="U180" s="1669"/>
      <c r="V180" s="1670">
        <f t="shared" si="7"/>
        <v>0</v>
      </c>
      <c r="W180" s="1670">
        <f t="shared" si="8"/>
        <v>0</v>
      </c>
      <c r="X180" s="1672"/>
      <c r="Y180" s="1554"/>
      <c r="Z180" s="1550"/>
      <c r="AA180" s="1550"/>
      <c r="AB180" s="1550"/>
      <c r="AC180" s="1550"/>
      <c r="AD180" s="1550"/>
      <c r="AE180" s="1550"/>
      <c r="AF180" s="1550"/>
      <c r="AG180" s="1550"/>
      <c r="AH180" s="1550"/>
      <c r="AI180" s="1550"/>
      <c r="AJ180" s="1550"/>
      <c r="AK180" s="1550"/>
      <c r="AL180" s="1550"/>
      <c r="AM180" s="1550"/>
      <c r="AN180" s="1550"/>
      <c r="AO180" s="1550"/>
      <c r="AP180" s="1550"/>
      <c r="AQ180" s="1550"/>
      <c r="AR180" s="1550"/>
      <c r="AS180" s="1550"/>
      <c r="AT180" s="1550"/>
      <c r="AU180" s="1550"/>
      <c r="AV180" s="1550"/>
      <c r="AW180" s="1550"/>
      <c r="AX180" s="1550"/>
      <c r="AY180" s="1550"/>
      <c r="AZ180" s="1550"/>
      <c r="BA180" s="1550"/>
      <c r="BB180" s="1550"/>
      <c r="BC180" s="1550"/>
      <c r="BD180" s="1550"/>
      <c r="BE180" s="1550"/>
      <c r="BF180" s="1550"/>
      <c r="BG180" s="1550"/>
      <c r="BH180" s="1550"/>
      <c r="BI180" s="1550"/>
      <c r="BJ180" s="1550"/>
      <c r="BK180" s="1550"/>
      <c r="BL180" s="1550"/>
      <c r="BM180" s="1550"/>
      <c r="BN180" s="1550"/>
      <c r="BO180" s="1550"/>
      <c r="BP180" s="1550"/>
      <c r="BQ180" s="1550"/>
      <c r="BR180" s="1550"/>
      <c r="BS180" s="1550"/>
      <c r="BT180" s="1550"/>
      <c r="BU180" s="1550"/>
      <c r="BV180" s="1550"/>
      <c r="BW180" s="1550"/>
      <c r="BX180" s="1550"/>
      <c r="BY180" s="1550"/>
      <c r="BZ180" s="1550"/>
      <c r="CA180" s="1550"/>
      <c r="CB180" s="1550"/>
      <c r="CC180" s="1550"/>
      <c r="CD180" s="1550"/>
      <c r="CE180" s="1550"/>
      <c r="CF180" s="1550"/>
      <c r="CG180" s="1550"/>
      <c r="CH180" s="1550"/>
      <c r="CI180" s="1550"/>
      <c r="CJ180" s="1550"/>
      <c r="CK180" s="1550"/>
      <c r="CL180" s="1550"/>
      <c r="CM180" s="1550"/>
      <c r="CN180" s="1550"/>
      <c r="CO180" s="1550"/>
      <c r="CP180" s="1550"/>
      <c r="CQ180" s="1550"/>
      <c r="CR180" s="1550"/>
      <c r="CS180" s="1550"/>
      <c r="CT180" s="1550"/>
      <c r="CU180" s="1550"/>
      <c r="CV180" s="1550"/>
      <c r="CW180" s="1550"/>
      <c r="CX180" s="1550"/>
      <c r="CY180" s="1550"/>
      <c r="CZ180" s="1550"/>
      <c r="DA180" s="1550"/>
      <c r="DB180" s="1550"/>
      <c r="DC180" s="1550"/>
      <c r="DD180" s="1550"/>
      <c r="DE180" s="1550"/>
      <c r="DF180" s="1550"/>
      <c r="DG180" s="1550"/>
      <c r="DH180" s="1550"/>
      <c r="DI180" s="1550"/>
    </row>
    <row r="181" spans="1:113" s="1552" customFormat="1" ht="15" customHeight="1" x14ac:dyDescent="0.25">
      <c r="A181" s="1556"/>
      <c r="B181" s="2400"/>
      <c r="C181" s="2403" t="s">
        <v>1132</v>
      </c>
      <c r="D181" s="2403"/>
      <c r="E181" s="2403"/>
      <c r="F181" s="2096"/>
      <c r="G181" s="1674"/>
      <c r="H181" s="1674"/>
      <c r="I181" s="1675"/>
      <c r="J181" s="1676">
        <f t="shared" si="9"/>
        <v>0</v>
      </c>
      <c r="K181" s="2097">
        <f t="shared" si="10"/>
        <v>0</v>
      </c>
      <c r="L181" s="1677"/>
      <c r="M181" s="1674"/>
      <c r="N181" s="1674"/>
      <c r="O181" s="1675"/>
      <c r="P181" s="1676">
        <f t="shared" si="5"/>
        <v>0</v>
      </c>
      <c r="Q181" s="1676">
        <f t="shared" si="6"/>
        <v>0</v>
      </c>
      <c r="R181" s="1677"/>
      <c r="S181" s="1674"/>
      <c r="T181" s="1674"/>
      <c r="U181" s="1675"/>
      <c r="V181" s="1676">
        <f t="shared" si="7"/>
        <v>0</v>
      </c>
      <c r="W181" s="1676">
        <f t="shared" si="8"/>
        <v>0</v>
      </c>
      <c r="X181" s="1678"/>
      <c r="Y181" s="1554"/>
      <c r="Z181" s="1550"/>
      <c r="AA181" s="1550"/>
      <c r="AB181" s="1550"/>
      <c r="AC181" s="1550"/>
      <c r="AD181" s="1550"/>
      <c r="AE181" s="1550"/>
      <c r="AF181" s="1550"/>
      <c r="AG181" s="1550"/>
      <c r="AH181" s="1550"/>
      <c r="AI181" s="1550"/>
      <c r="AJ181" s="1550"/>
      <c r="AK181" s="1550"/>
      <c r="AL181" s="1550"/>
      <c r="AM181" s="1550"/>
      <c r="AN181" s="1550"/>
      <c r="AO181" s="1550"/>
      <c r="AP181" s="1550"/>
      <c r="AQ181" s="1550"/>
      <c r="AR181" s="1550"/>
      <c r="AS181" s="1550"/>
      <c r="AT181" s="1550"/>
      <c r="AU181" s="1550"/>
      <c r="AV181" s="1550"/>
      <c r="AW181" s="1550"/>
      <c r="AX181" s="1550"/>
      <c r="AY181" s="1550"/>
      <c r="AZ181" s="1550"/>
      <c r="BA181" s="1550"/>
      <c r="BB181" s="1550"/>
      <c r="BC181" s="1550"/>
      <c r="BD181" s="1550"/>
      <c r="BE181" s="1550"/>
      <c r="BF181" s="1550"/>
      <c r="BG181" s="1550"/>
      <c r="BH181" s="1550"/>
      <c r="BI181" s="1550"/>
      <c r="BJ181" s="1550"/>
      <c r="BK181" s="1550"/>
      <c r="BL181" s="1550"/>
      <c r="BM181" s="1550"/>
      <c r="BN181" s="1550"/>
      <c r="BO181" s="1550"/>
      <c r="BP181" s="1550"/>
      <c r="BQ181" s="1550"/>
      <c r="BR181" s="1550"/>
      <c r="BS181" s="1550"/>
      <c r="BT181" s="1550"/>
      <c r="BU181" s="1550"/>
      <c r="BV181" s="1550"/>
      <c r="BW181" s="1550"/>
      <c r="BX181" s="1550"/>
      <c r="BY181" s="1550"/>
      <c r="BZ181" s="1550"/>
      <c r="CA181" s="1550"/>
      <c r="CB181" s="1550"/>
      <c r="CC181" s="1550"/>
      <c r="CD181" s="1550"/>
      <c r="CE181" s="1550"/>
      <c r="CF181" s="1550"/>
      <c r="CG181" s="1550"/>
      <c r="CH181" s="1550"/>
      <c r="CI181" s="1550"/>
      <c r="CJ181" s="1550"/>
      <c r="CK181" s="1550"/>
      <c r="CL181" s="1550"/>
      <c r="CM181" s="1550"/>
      <c r="CN181" s="1550"/>
      <c r="CO181" s="1550"/>
      <c r="CP181" s="1550"/>
      <c r="CQ181" s="1550"/>
      <c r="CR181" s="1550"/>
      <c r="CS181" s="1550"/>
      <c r="CT181" s="1550"/>
      <c r="CU181" s="1550"/>
      <c r="CV181" s="1550"/>
      <c r="CW181" s="1550"/>
      <c r="CX181" s="1550"/>
      <c r="CY181" s="1550"/>
      <c r="CZ181" s="1550"/>
      <c r="DA181" s="1550"/>
      <c r="DB181" s="1550"/>
      <c r="DC181" s="1550"/>
      <c r="DD181" s="1550"/>
      <c r="DE181" s="1550"/>
      <c r="DF181" s="1550"/>
      <c r="DG181" s="1550"/>
      <c r="DH181" s="1550"/>
      <c r="DI181" s="1550"/>
    </row>
    <row r="182" spans="1:113" s="1552" customFormat="1" ht="15.75" customHeight="1" x14ac:dyDescent="0.25">
      <c r="A182" s="1556"/>
      <c r="B182" s="2398" t="s">
        <v>1135</v>
      </c>
      <c r="C182" s="2401" t="s">
        <v>1129</v>
      </c>
      <c r="D182" s="2401"/>
      <c r="E182" s="2401"/>
      <c r="F182" s="2092"/>
      <c r="G182" s="1663"/>
      <c r="H182" s="1663"/>
      <c r="I182" s="1664"/>
      <c r="J182" s="1665">
        <f t="shared" si="9"/>
        <v>0</v>
      </c>
      <c r="K182" s="2093">
        <f t="shared" si="10"/>
        <v>0</v>
      </c>
      <c r="L182" s="1666"/>
      <c r="M182" s="1663"/>
      <c r="N182" s="1663"/>
      <c r="O182" s="1664"/>
      <c r="P182" s="1665">
        <f t="shared" si="5"/>
        <v>0</v>
      </c>
      <c r="Q182" s="1665">
        <f t="shared" si="6"/>
        <v>0</v>
      </c>
      <c r="R182" s="1666"/>
      <c r="S182" s="1663"/>
      <c r="T182" s="1663"/>
      <c r="U182" s="1664"/>
      <c r="V182" s="1665">
        <f t="shared" si="7"/>
        <v>0</v>
      </c>
      <c r="W182" s="1665">
        <f t="shared" si="8"/>
        <v>0</v>
      </c>
      <c r="X182" s="1667"/>
      <c r="Y182" s="1554"/>
      <c r="Z182" s="1550"/>
      <c r="AA182" s="1550"/>
      <c r="AB182" s="1550"/>
      <c r="AC182" s="1550"/>
      <c r="AD182" s="1550"/>
      <c r="AE182" s="1550"/>
      <c r="AF182" s="1550"/>
      <c r="AG182" s="1550"/>
      <c r="AH182" s="1550"/>
      <c r="AI182" s="1550"/>
      <c r="AJ182" s="1550"/>
      <c r="AK182" s="1550"/>
      <c r="AL182" s="1550"/>
      <c r="AM182" s="1550"/>
      <c r="AN182" s="1550"/>
      <c r="AO182" s="1550"/>
      <c r="AP182" s="1550"/>
      <c r="AQ182" s="1550"/>
      <c r="AR182" s="1550"/>
      <c r="AS182" s="1550"/>
      <c r="AT182" s="1550"/>
      <c r="AU182" s="1550"/>
      <c r="AV182" s="1550"/>
      <c r="AW182" s="1550"/>
      <c r="AX182" s="1550"/>
      <c r="AY182" s="1550"/>
      <c r="AZ182" s="1550"/>
      <c r="BA182" s="1550"/>
      <c r="BB182" s="1550"/>
      <c r="BC182" s="1550"/>
      <c r="BD182" s="1550"/>
      <c r="BE182" s="1550"/>
      <c r="BF182" s="1550"/>
      <c r="BG182" s="1550"/>
      <c r="BH182" s="1550"/>
      <c r="BI182" s="1550"/>
      <c r="BJ182" s="1550"/>
      <c r="BK182" s="1550"/>
      <c r="BL182" s="1550"/>
      <c r="BM182" s="1550"/>
      <c r="BN182" s="1550"/>
      <c r="BO182" s="1550"/>
      <c r="BP182" s="1550"/>
      <c r="BQ182" s="1550"/>
      <c r="BR182" s="1550"/>
      <c r="BS182" s="1550"/>
      <c r="BT182" s="1550"/>
      <c r="BU182" s="1550"/>
      <c r="BV182" s="1550"/>
      <c r="BW182" s="1550"/>
      <c r="BX182" s="1550"/>
      <c r="BY182" s="1550"/>
      <c r="BZ182" s="1550"/>
      <c r="CA182" s="1550"/>
      <c r="CB182" s="1550"/>
      <c r="CC182" s="1550"/>
      <c r="CD182" s="1550"/>
      <c r="CE182" s="1550"/>
      <c r="CF182" s="1550"/>
      <c r="CG182" s="1550"/>
      <c r="CH182" s="1550"/>
      <c r="CI182" s="1550"/>
      <c r="CJ182" s="1550"/>
      <c r="CK182" s="1550"/>
      <c r="CL182" s="1550"/>
      <c r="CM182" s="1550"/>
      <c r="CN182" s="1550"/>
      <c r="CO182" s="1550"/>
      <c r="CP182" s="1550"/>
      <c r="CQ182" s="1550"/>
      <c r="CR182" s="1550"/>
      <c r="CS182" s="1550"/>
      <c r="CT182" s="1550"/>
      <c r="CU182" s="1550"/>
      <c r="CV182" s="1550"/>
      <c r="CW182" s="1550"/>
      <c r="CX182" s="1550"/>
      <c r="CY182" s="1550"/>
      <c r="CZ182" s="1550"/>
      <c r="DA182" s="1550"/>
      <c r="DB182" s="1550"/>
      <c r="DC182" s="1550"/>
      <c r="DD182" s="1550"/>
      <c r="DE182" s="1550"/>
      <c r="DF182" s="1550"/>
      <c r="DG182" s="1550"/>
      <c r="DH182" s="1550"/>
      <c r="DI182" s="1550"/>
    </row>
    <row r="183" spans="1:113" s="1552" customFormat="1" ht="15" customHeight="1" x14ac:dyDescent="0.25">
      <c r="A183" s="1556"/>
      <c r="B183" s="2399"/>
      <c r="C183" s="2402" t="s">
        <v>1130</v>
      </c>
      <c r="D183" s="2402"/>
      <c r="E183" s="2402"/>
      <c r="F183" s="2094"/>
      <c r="G183" s="1668"/>
      <c r="H183" s="1668"/>
      <c r="I183" s="1669"/>
      <c r="J183" s="1670">
        <f t="shared" si="9"/>
        <v>0</v>
      </c>
      <c r="K183" s="2095">
        <f t="shared" si="10"/>
        <v>0</v>
      </c>
      <c r="L183" s="1671"/>
      <c r="M183" s="1668"/>
      <c r="N183" s="1668"/>
      <c r="O183" s="1669"/>
      <c r="P183" s="1670">
        <f t="shared" si="5"/>
        <v>0</v>
      </c>
      <c r="Q183" s="1670">
        <f t="shared" si="6"/>
        <v>0</v>
      </c>
      <c r="R183" s="1671"/>
      <c r="S183" s="1668"/>
      <c r="T183" s="1668"/>
      <c r="U183" s="1669"/>
      <c r="V183" s="1670">
        <f t="shared" si="7"/>
        <v>0</v>
      </c>
      <c r="W183" s="1670">
        <f t="shared" si="8"/>
        <v>0</v>
      </c>
      <c r="X183" s="1672"/>
      <c r="Y183" s="1554"/>
      <c r="Z183" s="1550"/>
      <c r="AA183" s="1550"/>
      <c r="AB183" s="1550"/>
      <c r="AC183" s="1550"/>
      <c r="AD183" s="1550"/>
      <c r="AE183" s="1550"/>
      <c r="AF183" s="1550"/>
      <c r="AG183" s="1550"/>
      <c r="AH183" s="1550"/>
      <c r="AI183" s="1550"/>
      <c r="AJ183" s="1550"/>
      <c r="AK183" s="1550"/>
      <c r="AL183" s="1550"/>
      <c r="AM183" s="1550"/>
      <c r="AN183" s="1550"/>
      <c r="AO183" s="1550"/>
      <c r="AP183" s="1550"/>
      <c r="AQ183" s="1550"/>
      <c r="AR183" s="1550"/>
      <c r="AS183" s="1550"/>
      <c r="AT183" s="1550"/>
      <c r="AU183" s="1550"/>
      <c r="AV183" s="1550"/>
      <c r="AW183" s="1550"/>
      <c r="AX183" s="1550"/>
      <c r="AY183" s="1550"/>
      <c r="AZ183" s="1550"/>
      <c r="BA183" s="1550"/>
      <c r="BB183" s="1550"/>
      <c r="BC183" s="1550"/>
      <c r="BD183" s="1550"/>
      <c r="BE183" s="1550"/>
      <c r="BF183" s="1550"/>
      <c r="BG183" s="1550"/>
      <c r="BH183" s="1550"/>
      <c r="BI183" s="1550"/>
      <c r="BJ183" s="1550"/>
      <c r="BK183" s="1550"/>
      <c r="BL183" s="1550"/>
      <c r="BM183" s="1550"/>
      <c r="BN183" s="1550"/>
      <c r="BO183" s="1550"/>
      <c r="BP183" s="1550"/>
      <c r="BQ183" s="1550"/>
      <c r="BR183" s="1550"/>
      <c r="BS183" s="1550"/>
      <c r="BT183" s="1550"/>
      <c r="BU183" s="1550"/>
      <c r="BV183" s="1550"/>
      <c r="BW183" s="1550"/>
      <c r="BX183" s="1550"/>
      <c r="BY183" s="1550"/>
      <c r="BZ183" s="1550"/>
      <c r="CA183" s="1550"/>
      <c r="CB183" s="1550"/>
      <c r="CC183" s="1550"/>
      <c r="CD183" s="1550"/>
      <c r="CE183" s="1550"/>
      <c r="CF183" s="1550"/>
      <c r="CG183" s="1550"/>
      <c r="CH183" s="1550"/>
      <c r="CI183" s="1550"/>
      <c r="CJ183" s="1550"/>
      <c r="CK183" s="1550"/>
      <c r="CL183" s="1550"/>
      <c r="CM183" s="1550"/>
      <c r="CN183" s="1550"/>
      <c r="CO183" s="1550"/>
      <c r="CP183" s="1550"/>
      <c r="CQ183" s="1550"/>
      <c r="CR183" s="1550"/>
      <c r="CS183" s="1550"/>
      <c r="CT183" s="1550"/>
      <c r="CU183" s="1550"/>
      <c r="CV183" s="1550"/>
      <c r="CW183" s="1550"/>
      <c r="CX183" s="1550"/>
      <c r="CY183" s="1550"/>
      <c r="CZ183" s="1550"/>
      <c r="DA183" s="1550"/>
      <c r="DB183" s="1550"/>
      <c r="DC183" s="1550"/>
      <c r="DD183" s="1550"/>
      <c r="DE183" s="1550"/>
      <c r="DF183" s="1550"/>
      <c r="DG183" s="1550"/>
      <c r="DH183" s="1550"/>
      <c r="DI183" s="1550"/>
    </row>
    <row r="184" spans="1:113" s="1552" customFormat="1" ht="15" customHeight="1" x14ac:dyDescent="0.25">
      <c r="A184" s="1556"/>
      <c r="B184" s="2399"/>
      <c r="C184" s="2402" t="s">
        <v>1131</v>
      </c>
      <c r="D184" s="2402"/>
      <c r="E184" s="2402"/>
      <c r="F184" s="2094"/>
      <c r="G184" s="1668"/>
      <c r="H184" s="1668"/>
      <c r="I184" s="1669"/>
      <c r="J184" s="1670">
        <f t="shared" si="9"/>
        <v>0</v>
      </c>
      <c r="K184" s="2095">
        <f t="shared" si="10"/>
        <v>0</v>
      </c>
      <c r="L184" s="1671"/>
      <c r="M184" s="1668"/>
      <c r="N184" s="1668"/>
      <c r="O184" s="1669"/>
      <c r="P184" s="1670">
        <f t="shared" si="5"/>
        <v>0</v>
      </c>
      <c r="Q184" s="1670">
        <f t="shared" si="6"/>
        <v>0</v>
      </c>
      <c r="R184" s="1671"/>
      <c r="S184" s="1668"/>
      <c r="T184" s="1668"/>
      <c r="U184" s="1669"/>
      <c r="V184" s="1670">
        <f t="shared" si="7"/>
        <v>0</v>
      </c>
      <c r="W184" s="1670">
        <f t="shared" si="8"/>
        <v>0</v>
      </c>
      <c r="X184" s="1672"/>
      <c r="Y184" s="1554"/>
      <c r="Z184" s="1550"/>
      <c r="AA184" s="1550"/>
      <c r="AB184" s="1550"/>
      <c r="AC184" s="1550"/>
      <c r="AD184" s="1550"/>
      <c r="AE184" s="1550"/>
      <c r="AF184" s="1550"/>
      <c r="AG184" s="1550"/>
      <c r="AH184" s="1550"/>
      <c r="AI184" s="1550"/>
      <c r="AJ184" s="1550"/>
      <c r="AK184" s="1550"/>
      <c r="AL184" s="1550"/>
      <c r="AM184" s="1550"/>
      <c r="AN184" s="1550"/>
      <c r="AO184" s="1550"/>
      <c r="AP184" s="1550"/>
      <c r="AQ184" s="1550"/>
      <c r="AR184" s="1550"/>
      <c r="AS184" s="1550"/>
      <c r="AT184" s="1550"/>
      <c r="AU184" s="1550"/>
      <c r="AV184" s="1550"/>
      <c r="AW184" s="1550"/>
      <c r="AX184" s="1550"/>
      <c r="AY184" s="1550"/>
      <c r="AZ184" s="1550"/>
      <c r="BA184" s="1550"/>
      <c r="BB184" s="1550"/>
      <c r="BC184" s="1550"/>
      <c r="BD184" s="1550"/>
      <c r="BE184" s="1550"/>
      <c r="BF184" s="1550"/>
      <c r="BG184" s="1550"/>
      <c r="BH184" s="1550"/>
      <c r="BI184" s="1550"/>
      <c r="BJ184" s="1550"/>
      <c r="BK184" s="1550"/>
      <c r="BL184" s="1550"/>
      <c r="BM184" s="1550"/>
      <c r="BN184" s="1550"/>
      <c r="BO184" s="1550"/>
      <c r="BP184" s="1550"/>
      <c r="BQ184" s="1550"/>
      <c r="BR184" s="1550"/>
      <c r="BS184" s="1550"/>
      <c r="BT184" s="1550"/>
      <c r="BU184" s="1550"/>
      <c r="BV184" s="1550"/>
      <c r="BW184" s="1550"/>
      <c r="BX184" s="1550"/>
      <c r="BY184" s="1550"/>
      <c r="BZ184" s="1550"/>
      <c r="CA184" s="1550"/>
      <c r="CB184" s="1550"/>
      <c r="CC184" s="1550"/>
      <c r="CD184" s="1550"/>
      <c r="CE184" s="1550"/>
      <c r="CF184" s="1550"/>
      <c r="CG184" s="1550"/>
      <c r="CH184" s="1550"/>
      <c r="CI184" s="1550"/>
      <c r="CJ184" s="1550"/>
      <c r="CK184" s="1550"/>
      <c r="CL184" s="1550"/>
      <c r="CM184" s="1550"/>
      <c r="CN184" s="1550"/>
      <c r="CO184" s="1550"/>
      <c r="CP184" s="1550"/>
      <c r="CQ184" s="1550"/>
      <c r="CR184" s="1550"/>
      <c r="CS184" s="1550"/>
      <c r="CT184" s="1550"/>
      <c r="CU184" s="1550"/>
      <c r="CV184" s="1550"/>
      <c r="CW184" s="1550"/>
      <c r="CX184" s="1550"/>
      <c r="CY184" s="1550"/>
      <c r="CZ184" s="1550"/>
      <c r="DA184" s="1550"/>
      <c r="DB184" s="1550"/>
      <c r="DC184" s="1550"/>
      <c r="DD184" s="1550"/>
      <c r="DE184" s="1550"/>
      <c r="DF184" s="1550"/>
      <c r="DG184" s="1550"/>
      <c r="DH184" s="1550"/>
      <c r="DI184" s="1550"/>
    </row>
    <row r="185" spans="1:113" s="1552" customFormat="1" ht="15" customHeight="1" x14ac:dyDescent="0.25">
      <c r="A185" s="1556"/>
      <c r="B185" s="2400"/>
      <c r="C185" s="2403" t="s">
        <v>1132</v>
      </c>
      <c r="D185" s="2403"/>
      <c r="E185" s="2403"/>
      <c r="F185" s="2096"/>
      <c r="G185" s="1674"/>
      <c r="H185" s="1674"/>
      <c r="I185" s="1675"/>
      <c r="J185" s="1676">
        <f t="shared" si="9"/>
        <v>0</v>
      </c>
      <c r="K185" s="2097">
        <f t="shared" si="10"/>
        <v>0</v>
      </c>
      <c r="L185" s="1677"/>
      <c r="M185" s="1674"/>
      <c r="N185" s="1674"/>
      <c r="O185" s="1675"/>
      <c r="P185" s="1676">
        <f t="shared" si="5"/>
        <v>0</v>
      </c>
      <c r="Q185" s="1676">
        <f t="shared" si="6"/>
        <v>0</v>
      </c>
      <c r="R185" s="1677"/>
      <c r="S185" s="1674"/>
      <c r="T185" s="1674"/>
      <c r="U185" s="1675"/>
      <c r="V185" s="1676">
        <f t="shared" si="7"/>
        <v>0</v>
      </c>
      <c r="W185" s="1676">
        <f t="shared" si="8"/>
        <v>0</v>
      </c>
      <c r="X185" s="1678"/>
      <c r="Y185" s="1554"/>
      <c r="Z185" s="1550"/>
      <c r="AA185" s="1550"/>
      <c r="AB185" s="1550"/>
      <c r="AC185" s="1550"/>
      <c r="AD185" s="1550"/>
      <c r="AE185" s="1550"/>
      <c r="AF185" s="1550"/>
      <c r="AG185" s="1550"/>
      <c r="AH185" s="1550"/>
      <c r="AI185" s="1550"/>
      <c r="AJ185" s="1550"/>
      <c r="AK185" s="1550"/>
      <c r="AL185" s="1550"/>
      <c r="AM185" s="1550"/>
      <c r="AN185" s="1550"/>
      <c r="AO185" s="1550"/>
      <c r="AP185" s="1550"/>
      <c r="AQ185" s="1550"/>
      <c r="AR185" s="1550"/>
      <c r="AS185" s="1550"/>
      <c r="AT185" s="1550"/>
      <c r="AU185" s="1550"/>
      <c r="AV185" s="1550"/>
      <c r="AW185" s="1550"/>
      <c r="AX185" s="1550"/>
      <c r="AY185" s="1550"/>
      <c r="AZ185" s="1550"/>
      <c r="BA185" s="1550"/>
      <c r="BB185" s="1550"/>
      <c r="BC185" s="1550"/>
      <c r="BD185" s="1550"/>
      <c r="BE185" s="1550"/>
      <c r="BF185" s="1550"/>
      <c r="BG185" s="1550"/>
      <c r="BH185" s="1550"/>
      <c r="BI185" s="1550"/>
      <c r="BJ185" s="1550"/>
      <c r="BK185" s="1550"/>
      <c r="BL185" s="1550"/>
      <c r="BM185" s="1550"/>
      <c r="BN185" s="1550"/>
      <c r="BO185" s="1550"/>
      <c r="BP185" s="1550"/>
      <c r="BQ185" s="1550"/>
      <c r="BR185" s="1550"/>
      <c r="BS185" s="1550"/>
      <c r="BT185" s="1550"/>
      <c r="BU185" s="1550"/>
      <c r="BV185" s="1550"/>
      <c r="BW185" s="1550"/>
      <c r="BX185" s="1550"/>
      <c r="BY185" s="1550"/>
      <c r="BZ185" s="1550"/>
      <c r="CA185" s="1550"/>
      <c r="CB185" s="1550"/>
      <c r="CC185" s="1550"/>
      <c r="CD185" s="1550"/>
      <c r="CE185" s="1550"/>
      <c r="CF185" s="1550"/>
      <c r="CG185" s="1550"/>
      <c r="CH185" s="1550"/>
      <c r="CI185" s="1550"/>
      <c r="CJ185" s="1550"/>
      <c r="CK185" s="1550"/>
      <c r="CL185" s="1550"/>
      <c r="CM185" s="1550"/>
      <c r="CN185" s="1550"/>
      <c r="CO185" s="1550"/>
      <c r="CP185" s="1550"/>
      <c r="CQ185" s="1550"/>
      <c r="CR185" s="1550"/>
      <c r="CS185" s="1550"/>
      <c r="CT185" s="1550"/>
      <c r="CU185" s="1550"/>
      <c r="CV185" s="1550"/>
      <c r="CW185" s="1550"/>
      <c r="CX185" s="1550"/>
      <c r="CY185" s="1550"/>
      <c r="CZ185" s="1550"/>
      <c r="DA185" s="1550"/>
      <c r="DB185" s="1550"/>
      <c r="DC185" s="1550"/>
      <c r="DD185" s="1550"/>
      <c r="DE185" s="1550"/>
      <c r="DF185" s="1550"/>
      <c r="DG185" s="1550"/>
      <c r="DH185" s="1550"/>
      <c r="DI185" s="1550"/>
    </row>
    <row r="186" spans="1:113" s="1552" customFormat="1" ht="15" customHeight="1" x14ac:dyDescent="0.25">
      <c r="A186" s="1556"/>
      <c r="B186" s="2398" t="s">
        <v>1136</v>
      </c>
      <c r="C186" s="2401" t="s">
        <v>1129</v>
      </c>
      <c r="D186" s="2401"/>
      <c r="E186" s="2401"/>
      <c r="F186" s="2092"/>
      <c r="G186" s="1663"/>
      <c r="H186" s="1663"/>
      <c r="I186" s="1664"/>
      <c r="J186" s="1665">
        <f t="shared" si="9"/>
        <v>0</v>
      </c>
      <c r="K186" s="2093">
        <f t="shared" si="10"/>
        <v>0</v>
      </c>
      <c r="L186" s="1666"/>
      <c r="M186" s="1663"/>
      <c r="N186" s="1663"/>
      <c r="O186" s="1664"/>
      <c r="P186" s="1665">
        <f t="shared" si="5"/>
        <v>0</v>
      </c>
      <c r="Q186" s="1665">
        <f t="shared" si="6"/>
        <v>0</v>
      </c>
      <c r="R186" s="1666"/>
      <c r="S186" s="1663"/>
      <c r="T186" s="1663"/>
      <c r="U186" s="1664"/>
      <c r="V186" s="1665">
        <f t="shared" si="7"/>
        <v>0</v>
      </c>
      <c r="W186" s="1665">
        <f t="shared" si="8"/>
        <v>0</v>
      </c>
      <c r="X186" s="1667"/>
      <c r="Y186" s="1554"/>
      <c r="Z186" s="1550"/>
      <c r="AA186" s="1550"/>
      <c r="AB186" s="1550"/>
      <c r="AC186" s="1550"/>
      <c r="AD186" s="1550"/>
      <c r="AE186" s="1550"/>
      <c r="AF186" s="1550"/>
      <c r="AG186" s="1550"/>
      <c r="AH186" s="1550"/>
      <c r="AI186" s="1550"/>
      <c r="AJ186" s="1550"/>
      <c r="AK186" s="1550"/>
      <c r="AL186" s="1550"/>
      <c r="AM186" s="1550"/>
      <c r="AN186" s="1550"/>
      <c r="AO186" s="1550"/>
      <c r="AP186" s="1550"/>
      <c r="AQ186" s="1550"/>
      <c r="AR186" s="1550"/>
      <c r="AS186" s="1550"/>
      <c r="AT186" s="1550"/>
      <c r="AU186" s="1550"/>
      <c r="AV186" s="1550"/>
      <c r="AW186" s="1550"/>
      <c r="AX186" s="1550"/>
      <c r="AY186" s="1550"/>
      <c r="AZ186" s="1550"/>
      <c r="BA186" s="1550"/>
      <c r="BB186" s="1550"/>
      <c r="BC186" s="1550"/>
      <c r="BD186" s="1550"/>
      <c r="BE186" s="1550"/>
      <c r="BF186" s="1550"/>
      <c r="BG186" s="1550"/>
      <c r="BH186" s="1550"/>
      <c r="BI186" s="1550"/>
      <c r="BJ186" s="1550"/>
      <c r="BK186" s="1550"/>
      <c r="BL186" s="1550"/>
      <c r="BM186" s="1550"/>
      <c r="BN186" s="1550"/>
      <c r="BO186" s="1550"/>
      <c r="BP186" s="1550"/>
      <c r="BQ186" s="1550"/>
      <c r="BR186" s="1550"/>
      <c r="BS186" s="1550"/>
      <c r="BT186" s="1550"/>
      <c r="BU186" s="1550"/>
      <c r="BV186" s="1550"/>
      <c r="BW186" s="1550"/>
      <c r="BX186" s="1550"/>
      <c r="BY186" s="1550"/>
      <c r="BZ186" s="1550"/>
      <c r="CA186" s="1550"/>
      <c r="CB186" s="1550"/>
      <c r="CC186" s="1550"/>
      <c r="CD186" s="1550"/>
      <c r="CE186" s="1550"/>
      <c r="CF186" s="1550"/>
      <c r="CG186" s="1550"/>
      <c r="CH186" s="1550"/>
      <c r="CI186" s="1550"/>
      <c r="CJ186" s="1550"/>
      <c r="CK186" s="1550"/>
      <c r="CL186" s="1550"/>
      <c r="CM186" s="1550"/>
      <c r="CN186" s="1550"/>
      <c r="CO186" s="1550"/>
      <c r="CP186" s="1550"/>
      <c r="CQ186" s="1550"/>
      <c r="CR186" s="1550"/>
      <c r="CS186" s="1550"/>
      <c r="CT186" s="1550"/>
      <c r="CU186" s="1550"/>
      <c r="CV186" s="1550"/>
      <c r="CW186" s="1550"/>
      <c r="CX186" s="1550"/>
      <c r="CY186" s="1550"/>
      <c r="CZ186" s="1550"/>
      <c r="DA186" s="1550"/>
      <c r="DB186" s="1550"/>
      <c r="DC186" s="1550"/>
      <c r="DD186" s="1550"/>
      <c r="DE186" s="1550"/>
      <c r="DF186" s="1550"/>
      <c r="DG186" s="1550"/>
      <c r="DH186" s="1550"/>
      <c r="DI186" s="1550"/>
    </row>
    <row r="187" spans="1:113" s="1552" customFormat="1" ht="15" customHeight="1" x14ac:dyDescent="0.25">
      <c r="A187" s="1556"/>
      <c r="B187" s="2399"/>
      <c r="C187" s="2402" t="s">
        <v>1130</v>
      </c>
      <c r="D187" s="2402"/>
      <c r="E187" s="2402"/>
      <c r="F187" s="2094"/>
      <c r="G187" s="1668"/>
      <c r="H187" s="1668"/>
      <c r="I187" s="1669"/>
      <c r="J187" s="1670">
        <f t="shared" si="9"/>
        <v>0</v>
      </c>
      <c r="K187" s="2095">
        <f t="shared" si="10"/>
        <v>0</v>
      </c>
      <c r="L187" s="1671"/>
      <c r="M187" s="1668"/>
      <c r="N187" s="1668"/>
      <c r="O187" s="1669"/>
      <c r="P187" s="1670">
        <f t="shared" si="5"/>
        <v>0</v>
      </c>
      <c r="Q187" s="1670">
        <f t="shared" si="6"/>
        <v>0</v>
      </c>
      <c r="R187" s="1671"/>
      <c r="S187" s="1668"/>
      <c r="T187" s="1668"/>
      <c r="U187" s="1669"/>
      <c r="V187" s="1670">
        <f t="shared" si="7"/>
        <v>0</v>
      </c>
      <c r="W187" s="1670">
        <f t="shared" si="8"/>
        <v>0</v>
      </c>
      <c r="X187" s="1672"/>
      <c r="Y187" s="1554"/>
      <c r="Z187" s="1550"/>
      <c r="AA187" s="1550"/>
      <c r="AB187" s="1550"/>
      <c r="AC187" s="1550"/>
      <c r="AD187" s="1550"/>
      <c r="AE187" s="1550"/>
      <c r="AF187" s="1550"/>
      <c r="AG187" s="1550"/>
      <c r="AH187" s="1550"/>
      <c r="AI187" s="1550"/>
      <c r="AJ187" s="1550"/>
      <c r="AK187" s="1550"/>
      <c r="AL187" s="1550"/>
      <c r="AM187" s="1550"/>
      <c r="AN187" s="1550"/>
      <c r="AO187" s="1550"/>
      <c r="AP187" s="1550"/>
      <c r="AQ187" s="1550"/>
      <c r="AR187" s="1550"/>
      <c r="AS187" s="1550"/>
      <c r="AT187" s="1550"/>
      <c r="AU187" s="1550"/>
      <c r="AV187" s="1550"/>
      <c r="AW187" s="1550"/>
      <c r="AX187" s="1550"/>
      <c r="AY187" s="1550"/>
      <c r="AZ187" s="1550"/>
      <c r="BA187" s="1550"/>
      <c r="BB187" s="1550"/>
      <c r="BC187" s="1550"/>
      <c r="BD187" s="1550"/>
      <c r="BE187" s="1550"/>
      <c r="BF187" s="1550"/>
      <c r="BG187" s="1550"/>
      <c r="BH187" s="1550"/>
      <c r="BI187" s="1550"/>
      <c r="BJ187" s="1550"/>
      <c r="BK187" s="1550"/>
      <c r="BL187" s="1550"/>
      <c r="BM187" s="1550"/>
      <c r="BN187" s="1550"/>
      <c r="BO187" s="1550"/>
      <c r="BP187" s="1550"/>
      <c r="BQ187" s="1550"/>
      <c r="BR187" s="1550"/>
      <c r="BS187" s="1550"/>
      <c r="BT187" s="1550"/>
      <c r="BU187" s="1550"/>
      <c r="BV187" s="1550"/>
      <c r="BW187" s="1550"/>
      <c r="BX187" s="1550"/>
      <c r="BY187" s="1550"/>
      <c r="BZ187" s="1550"/>
      <c r="CA187" s="1550"/>
      <c r="CB187" s="1550"/>
      <c r="CC187" s="1550"/>
      <c r="CD187" s="1550"/>
      <c r="CE187" s="1550"/>
      <c r="CF187" s="1550"/>
      <c r="CG187" s="1550"/>
      <c r="CH187" s="1550"/>
      <c r="CI187" s="1550"/>
      <c r="CJ187" s="1550"/>
      <c r="CK187" s="1550"/>
      <c r="CL187" s="1550"/>
      <c r="CM187" s="1550"/>
      <c r="CN187" s="1550"/>
      <c r="CO187" s="1550"/>
      <c r="CP187" s="1550"/>
      <c r="CQ187" s="1550"/>
      <c r="CR187" s="1550"/>
      <c r="CS187" s="1550"/>
      <c r="CT187" s="1550"/>
      <c r="CU187" s="1550"/>
      <c r="CV187" s="1550"/>
      <c r="CW187" s="1550"/>
      <c r="CX187" s="1550"/>
      <c r="CY187" s="1550"/>
      <c r="CZ187" s="1550"/>
      <c r="DA187" s="1550"/>
      <c r="DB187" s="1550"/>
      <c r="DC187" s="1550"/>
      <c r="DD187" s="1550"/>
      <c r="DE187" s="1550"/>
      <c r="DF187" s="1550"/>
      <c r="DG187" s="1550"/>
      <c r="DH187" s="1550"/>
      <c r="DI187" s="1550"/>
    </row>
    <row r="188" spans="1:113" s="1552" customFormat="1" ht="15" customHeight="1" x14ac:dyDescent="0.25">
      <c r="A188" s="1556"/>
      <c r="B188" s="2399"/>
      <c r="C188" s="2402" t="s">
        <v>1131</v>
      </c>
      <c r="D188" s="2402"/>
      <c r="E188" s="2402"/>
      <c r="F188" s="2094"/>
      <c r="G188" s="1668"/>
      <c r="H188" s="1668"/>
      <c r="I188" s="1669"/>
      <c r="J188" s="1670">
        <f t="shared" si="9"/>
        <v>0</v>
      </c>
      <c r="K188" s="2095">
        <f t="shared" si="10"/>
        <v>0</v>
      </c>
      <c r="L188" s="1671"/>
      <c r="M188" s="1668"/>
      <c r="N188" s="1668"/>
      <c r="O188" s="1669"/>
      <c r="P188" s="1670">
        <f t="shared" si="5"/>
        <v>0</v>
      </c>
      <c r="Q188" s="1670">
        <f t="shared" si="6"/>
        <v>0</v>
      </c>
      <c r="R188" s="1671"/>
      <c r="S188" s="1668"/>
      <c r="T188" s="1668"/>
      <c r="U188" s="1669"/>
      <c r="V188" s="1670">
        <f t="shared" si="7"/>
        <v>0</v>
      </c>
      <c r="W188" s="1670">
        <f t="shared" si="8"/>
        <v>0</v>
      </c>
      <c r="X188" s="1672"/>
      <c r="Y188" s="1554"/>
      <c r="Z188" s="1550"/>
      <c r="AA188" s="1550"/>
      <c r="AB188" s="1550"/>
      <c r="AC188" s="1550"/>
      <c r="AD188" s="1550"/>
      <c r="AE188" s="1550"/>
      <c r="AF188" s="1550"/>
      <c r="AG188" s="1550"/>
      <c r="AH188" s="1550"/>
      <c r="AI188" s="1550"/>
      <c r="AJ188" s="1550"/>
      <c r="AK188" s="1550"/>
      <c r="AL188" s="1550"/>
      <c r="AM188" s="1550"/>
      <c r="AN188" s="1550"/>
      <c r="AO188" s="1550"/>
      <c r="AP188" s="1550"/>
      <c r="AQ188" s="1550"/>
      <c r="AR188" s="1550"/>
      <c r="AS188" s="1550"/>
      <c r="AT188" s="1550"/>
      <c r="AU188" s="1550"/>
      <c r="AV188" s="1550"/>
      <c r="AW188" s="1550"/>
      <c r="AX188" s="1550"/>
      <c r="AY188" s="1550"/>
      <c r="AZ188" s="1550"/>
      <c r="BA188" s="1550"/>
      <c r="BB188" s="1550"/>
      <c r="BC188" s="1550"/>
      <c r="BD188" s="1550"/>
      <c r="BE188" s="1550"/>
      <c r="BF188" s="1550"/>
      <c r="BG188" s="1550"/>
      <c r="BH188" s="1550"/>
      <c r="BI188" s="1550"/>
      <c r="BJ188" s="1550"/>
      <c r="BK188" s="1550"/>
      <c r="BL188" s="1550"/>
      <c r="BM188" s="1550"/>
      <c r="BN188" s="1550"/>
      <c r="BO188" s="1550"/>
      <c r="BP188" s="1550"/>
      <c r="BQ188" s="1550"/>
      <c r="BR188" s="1550"/>
      <c r="BS188" s="1550"/>
      <c r="BT188" s="1550"/>
      <c r="BU188" s="1550"/>
      <c r="BV188" s="1550"/>
      <c r="BW188" s="1550"/>
      <c r="BX188" s="1550"/>
      <c r="BY188" s="1550"/>
      <c r="BZ188" s="1550"/>
      <c r="CA188" s="1550"/>
      <c r="CB188" s="1550"/>
      <c r="CC188" s="1550"/>
      <c r="CD188" s="1550"/>
      <c r="CE188" s="1550"/>
      <c r="CF188" s="1550"/>
      <c r="CG188" s="1550"/>
      <c r="CH188" s="1550"/>
      <c r="CI188" s="1550"/>
      <c r="CJ188" s="1550"/>
      <c r="CK188" s="1550"/>
      <c r="CL188" s="1550"/>
      <c r="CM188" s="1550"/>
      <c r="CN188" s="1550"/>
      <c r="CO188" s="1550"/>
      <c r="CP188" s="1550"/>
      <c r="CQ188" s="1550"/>
      <c r="CR188" s="1550"/>
      <c r="CS188" s="1550"/>
      <c r="CT188" s="1550"/>
      <c r="CU188" s="1550"/>
      <c r="CV188" s="1550"/>
      <c r="CW188" s="1550"/>
      <c r="CX188" s="1550"/>
      <c r="CY188" s="1550"/>
      <c r="CZ188" s="1550"/>
      <c r="DA188" s="1550"/>
      <c r="DB188" s="1550"/>
      <c r="DC188" s="1550"/>
      <c r="DD188" s="1550"/>
      <c r="DE188" s="1550"/>
      <c r="DF188" s="1550"/>
      <c r="DG188" s="1550"/>
      <c r="DH188" s="1550"/>
      <c r="DI188" s="1550"/>
    </row>
    <row r="189" spans="1:113" s="1552" customFormat="1" ht="15" customHeight="1" x14ac:dyDescent="0.25">
      <c r="A189" s="1556"/>
      <c r="B189" s="2400"/>
      <c r="C189" s="2403" t="s">
        <v>1132</v>
      </c>
      <c r="D189" s="2403"/>
      <c r="E189" s="2403"/>
      <c r="F189" s="2096"/>
      <c r="G189" s="1674"/>
      <c r="H189" s="1674"/>
      <c r="I189" s="1675"/>
      <c r="J189" s="1676">
        <f t="shared" si="9"/>
        <v>0</v>
      </c>
      <c r="K189" s="2097">
        <f t="shared" si="10"/>
        <v>0</v>
      </c>
      <c r="L189" s="1677"/>
      <c r="M189" s="1674"/>
      <c r="N189" s="1674"/>
      <c r="O189" s="1675"/>
      <c r="P189" s="1676">
        <f t="shared" si="5"/>
        <v>0</v>
      </c>
      <c r="Q189" s="1676">
        <f t="shared" si="6"/>
        <v>0</v>
      </c>
      <c r="R189" s="1677"/>
      <c r="S189" s="1674"/>
      <c r="T189" s="1674"/>
      <c r="U189" s="1675"/>
      <c r="V189" s="1676">
        <f t="shared" si="7"/>
        <v>0</v>
      </c>
      <c r="W189" s="1676">
        <f t="shared" si="8"/>
        <v>0</v>
      </c>
      <c r="X189" s="1678"/>
      <c r="Y189" s="1554"/>
      <c r="Z189" s="1550"/>
      <c r="AA189" s="1550"/>
      <c r="AB189" s="1550"/>
      <c r="AC189" s="1550"/>
      <c r="AD189" s="1550"/>
      <c r="AE189" s="1550"/>
      <c r="AF189" s="1550"/>
      <c r="AG189" s="1550"/>
      <c r="AH189" s="1550"/>
      <c r="AI189" s="1550"/>
      <c r="AJ189" s="1550"/>
      <c r="AK189" s="1550"/>
      <c r="AL189" s="1550"/>
      <c r="AM189" s="1550"/>
      <c r="AN189" s="1550"/>
      <c r="AO189" s="1550"/>
      <c r="AP189" s="1550"/>
      <c r="AQ189" s="1550"/>
      <c r="AR189" s="1550"/>
      <c r="AS189" s="1550"/>
      <c r="AT189" s="1550"/>
      <c r="AU189" s="1550"/>
      <c r="AV189" s="1550"/>
      <c r="AW189" s="1550"/>
      <c r="AX189" s="1550"/>
      <c r="AY189" s="1550"/>
      <c r="AZ189" s="1550"/>
      <c r="BA189" s="1550"/>
      <c r="BB189" s="1550"/>
      <c r="BC189" s="1550"/>
      <c r="BD189" s="1550"/>
      <c r="BE189" s="1550"/>
      <c r="BF189" s="1550"/>
      <c r="BG189" s="1550"/>
      <c r="BH189" s="1550"/>
      <c r="BI189" s="1550"/>
      <c r="BJ189" s="1550"/>
      <c r="BK189" s="1550"/>
      <c r="BL189" s="1550"/>
      <c r="BM189" s="1550"/>
      <c r="BN189" s="1550"/>
      <c r="BO189" s="1550"/>
      <c r="BP189" s="1550"/>
      <c r="BQ189" s="1550"/>
      <c r="BR189" s="1550"/>
      <c r="BS189" s="1550"/>
      <c r="BT189" s="1550"/>
      <c r="BU189" s="1550"/>
      <c r="BV189" s="1550"/>
      <c r="BW189" s="1550"/>
      <c r="BX189" s="1550"/>
      <c r="BY189" s="1550"/>
      <c r="BZ189" s="1550"/>
      <c r="CA189" s="1550"/>
      <c r="CB189" s="1550"/>
      <c r="CC189" s="1550"/>
      <c r="CD189" s="1550"/>
      <c r="CE189" s="1550"/>
      <c r="CF189" s="1550"/>
      <c r="CG189" s="1550"/>
      <c r="CH189" s="1550"/>
      <c r="CI189" s="1550"/>
      <c r="CJ189" s="1550"/>
      <c r="CK189" s="1550"/>
      <c r="CL189" s="1550"/>
      <c r="CM189" s="1550"/>
      <c r="CN189" s="1550"/>
      <c r="CO189" s="1550"/>
      <c r="CP189" s="1550"/>
      <c r="CQ189" s="1550"/>
      <c r="CR189" s="1550"/>
      <c r="CS189" s="1550"/>
      <c r="CT189" s="1550"/>
      <c r="CU189" s="1550"/>
      <c r="CV189" s="1550"/>
      <c r="CW189" s="1550"/>
      <c r="CX189" s="1550"/>
      <c r="CY189" s="1550"/>
      <c r="CZ189" s="1550"/>
      <c r="DA189" s="1550"/>
      <c r="DB189" s="1550"/>
      <c r="DC189" s="1550"/>
      <c r="DD189" s="1550"/>
      <c r="DE189" s="1550"/>
      <c r="DF189" s="1550"/>
      <c r="DG189" s="1550"/>
      <c r="DH189" s="1550"/>
      <c r="DI189" s="1550"/>
    </row>
    <row r="190" spans="1:113" s="1552" customFormat="1" ht="15" customHeight="1" x14ac:dyDescent="0.25">
      <c r="A190" s="1556"/>
      <c r="B190" s="2398" t="s">
        <v>1137</v>
      </c>
      <c r="C190" s="2401" t="s">
        <v>1129</v>
      </c>
      <c r="D190" s="2401"/>
      <c r="E190" s="2401"/>
      <c r="F190" s="2092"/>
      <c r="G190" s="1663"/>
      <c r="H190" s="1663"/>
      <c r="I190" s="1664"/>
      <c r="J190" s="1665">
        <f t="shared" si="9"/>
        <v>0</v>
      </c>
      <c r="K190" s="2093">
        <f t="shared" si="10"/>
        <v>0</v>
      </c>
      <c r="L190" s="1666"/>
      <c r="M190" s="1663"/>
      <c r="N190" s="1663"/>
      <c r="O190" s="1664"/>
      <c r="P190" s="1665">
        <f t="shared" si="5"/>
        <v>0</v>
      </c>
      <c r="Q190" s="1665">
        <f t="shared" si="6"/>
        <v>0</v>
      </c>
      <c r="R190" s="1666"/>
      <c r="S190" s="1663"/>
      <c r="T190" s="1663"/>
      <c r="U190" s="1664"/>
      <c r="V190" s="1665">
        <f t="shared" si="7"/>
        <v>0</v>
      </c>
      <c r="W190" s="1665">
        <f t="shared" si="8"/>
        <v>0</v>
      </c>
      <c r="X190" s="1667"/>
      <c r="Y190" s="1554"/>
      <c r="Z190" s="1550"/>
      <c r="AA190" s="1550"/>
      <c r="AB190" s="1550"/>
      <c r="AC190" s="1550"/>
      <c r="AD190" s="1550"/>
      <c r="AE190" s="1550"/>
      <c r="AF190" s="1550"/>
      <c r="AG190" s="1550"/>
      <c r="AH190" s="1550"/>
      <c r="AI190" s="1550"/>
      <c r="AJ190" s="1550"/>
      <c r="AK190" s="1550"/>
      <c r="AL190" s="1550"/>
      <c r="AM190" s="1550"/>
      <c r="AN190" s="1550"/>
      <c r="AO190" s="1550"/>
      <c r="AP190" s="1550"/>
      <c r="AQ190" s="1550"/>
      <c r="AR190" s="1550"/>
      <c r="AS190" s="1550"/>
      <c r="AT190" s="1550"/>
      <c r="AU190" s="1550"/>
      <c r="AV190" s="1550"/>
      <c r="AW190" s="1550"/>
      <c r="AX190" s="1550"/>
      <c r="AY190" s="1550"/>
      <c r="AZ190" s="1550"/>
      <c r="BA190" s="1550"/>
      <c r="BB190" s="1550"/>
      <c r="BC190" s="1550"/>
      <c r="BD190" s="1550"/>
      <c r="BE190" s="1550"/>
      <c r="BF190" s="1550"/>
      <c r="BG190" s="1550"/>
      <c r="BH190" s="1550"/>
      <c r="BI190" s="1550"/>
      <c r="BJ190" s="1550"/>
      <c r="BK190" s="1550"/>
      <c r="BL190" s="1550"/>
      <c r="BM190" s="1550"/>
      <c r="BN190" s="1550"/>
      <c r="BO190" s="1550"/>
      <c r="BP190" s="1550"/>
      <c r="BQ190" s="1550"/>
      <c r="BR190" s="1550"/>
      <c r="BS190" s="1550"/>
      <c r="BT190" s="1550"/>
      <c r="BU190" s="1550"/>
      <c r="BV190" s="1550"/>
      <c r="BW190" s="1550"/>
      <c r="BX190" s="1550"/>
      <c r="BY190" s="1550"/>
      <c r="BZ190" s="1550"/>
      <c r="CA190" s="1550"/>
      <c r="CB190" s="1550"/>
      <c r="CC190" s="1550"/>
      <c r="CD190" s="1550"/>
      <c r="CE190" s="1550"/>
      <c r="CF190" s="1550"/>
      <c r="CG190" s="1550"/>
      <c r="CH190" s="1550"/>
      <c r="CI190" s="1550"/>
      <c r="CJ190" s="1550"/>
      <c r="CK190" s="1550"/>
      <c r="CL190" s="1550"/>
      <c r="CM190" s="1550"/>
      <c r="CN190" s="1550"/>
      <c r="CO190" s="1550"/>
      <c r="CP190" s="1550"/>
      <c r="CQ190" s="1550"/>
      <c r="CR190" s="1550"/>
      <c r="CS190" s="1550"/>
      <c r="CT190" s="1550"/>
      <c r="CU190" s="1550"/>
      <c r="CV190" s="1550"/>
      <c r="CW190" s="1550"/>
      <c r="CX190" s="1550"/>
      <c r="CY190" s="1550"/>
      <c r="CZ190" s="1550"/>
      <c r="DA190" s="1550"/>
      <c r="DB190" s="1550"/>
      <c r="DC190" s="1550"/>
      <c r="DD190" s="1550"/>
      <c r="DE190" s="1550"/>
      <c r="DF190" s="1550"/>
      <c r="DG190" s="1550"/>
      <c r="DH190" s="1550"/>
      <c r="DI190" s="1550"/>
    </row>
    <row r="191" spans="1:113" s="1552" customFormat="1" ht="15" customHeight="1" x14ac:dyDescent="0.25">
      <c r="A191" s="1556"/>
      <c r="B191" s="2399"/>
      <c r="C191" s="2402" t="s">
        <v>1130</v>
      </c>
      <c r="D191" s="2402"/>
      <c r="E191" s="2402"/>
      <c r="F191" s="2094"/>
      <c r="G191" s="1668"/>
      <c r="H191" s="1668"/>
      <c r="I191" s="1669"/>
      <c r="J191" s="1670">
        <f t="shared" si="9"/>
        <v>0</v>
      </c>
      <c r="K191" s="2095">
        <f t="shared" si="10"/>
        <v>0</v>
      </c>
      <c r="L191" s="1671"/>
      <c r="M191" s="1668"/>
      <c r="N191" s="1668"/>
      <c r="O191" s="1669"/>
      <c r="P191" s="1670">
        <f t="shared" si="5"/>
        <v>0</v>
      </c>
      <c r="Q191" s="1670">
        <f t="shared" si="6"/>
        <v>0</v>
      </c>
      <c r="R191" s="1671"/>
      <c r="S191" s="1668"/>
      <c r="T191" s="1668"/>
      <c r="U191" s="1669"/>
      <c r="V191" s="1670">
        <f t="shared" si="7"/>
        <v>0</v>
      </c>
      <c r="W191" s="1670">
        <f t="shared" si="8"/>
        <v>0</v>
      </c>
      <c r="X191" s="1672"/>
      <c r="Y191" s="1554"/>
      <c r="Z191" s="1550"/>
      <c r="AA191" s="1550"/>
      <c r="AB191" s="1550"/>
      <c r="AC191" s="1550"/>
      <c r="AD191" s="1550"/>
      <c r="AE191" s="1550"/>
      <c r="AF191" s="1550"/>
      <c r="AG191" s="1550"/>
      <c r="AH191" s="1550"/>
      <c r="AI191" s="1550"/>
      <c r="AJ191" s="1550"/>
      <c r="AK191" s="1550"/>
      <c r="AL191" s="1550"/>
      <c r="AM191" s="1550"/>
      <c r="AN191" s="1550"/>
      <c r="AO191" s="1550"/>
      <c r="AP191" s="1550"/>
      <c r="AQ191" s="1550"/>
      <c r="AR191" s="1550"/>
      <c r="AS191" s="1550"/>
      <c r="AT191" s="1550"/>
      <c r="AU191" s="1550"/>
      <c r="AV191" s="1550"/>
      <c r="AW191" s="1550"/>
      <c r="AX191" s="1550"/>
      <c r="AY191" s="1550"/>
      <c r="AZ191" s="1550"/>
      <c r="BA191" s="1550"/>
      <c r="BB191" s="1550"/>
      <c r="BC191" s="1550"/>
      <c r="BD191" s="1550"/>
      <c r="BE191" s="1550"/>
      <c r="BF191" s="1550"/>
      <c r="BG191" s="1550"/>
      <c r="BH191" s="1550"/>
      <c r="BI191" s="1550"/>
      <c r="BJ191" s="1550"/>
      <c r="BK191" s="1550"/>
      <c r="BL191" s="1550"/>
      <c r="BM191" s="1550"/>
      <c r="BN191" s="1550"/>
      <c r="BO191" s="1550"/>
      <c r="BP191" s="1550"/>
      <c r="BQ191" s="1550"/>
      <c r="BR191" s="1550"/>
      <c r="BS191" s="1550"/>
      <c r="BT191" s="1550"/>
      <c r="BU191" s="1550"/>
      <c r="BV191" s="1550"/>
      <c r="BW191" s="1550"/>
      <c r="BX191" s="1550"/>
      <c r="BY191" s="1550"/>
      <c r="BZ191" s="1550"/>
      <c r="CA191" s="1550"/>
      <c r="CB191" s="1550"/>
      <c r="CC191" s="1550"/>
      <c r="CD191" s="1550"/>
      <c r="CE191" s="1550"/>
      <c r="CF191" s="1550"/>
      <c r="CG191" s="1550"/>
      <c r="CH191" s="1550"/>
      <c r="CI191" s="1550"/>
      <c r="CJ191" s="1550"/>
      <c r="CK191" s="1550"/>
      <c r="CL191" s="1550"/>
      <c r="CM191" s="1550"/>
      <c r="CN191" s="1550"/>
      <c r="CO191" s="1550"/>
      <c r="CP191" s="1550"/>
      <c r="CQ191" s="1550"/>
      <c r="CR191" s="1550"/>
      <c r="CS191" s="1550"/>
      <c r="CT191" s="1550"/>
      <c r="CU191" s="1550"/>
      <c r="CV191" s="1550"/>
      <c r="CW191" s="1550"/>
      <c r="CX191" s="1550"/>
      <c r="CY191" s="1550"/>
      <c r="CZ191" s="1550"/>
      <c r="DA191" s="1550"/>
      <c r="DB191" s="1550"/>
      <c r="DC191" s="1550"/>
      <c r="DD191" s="1550"/>
      <c r="DE191" s="1550"/>
      <c r="DF191" s="1550"/>
      <c r="DG191" s="1550"/>
      <c r="DH191" s="1550"/>
      <c r="DI191" s="1550"/>
    </row>
    <row r="192" spans="1:113" s="1552" customFormat="1" ht="15" customHeight="1" x14ac:dyDescent="0.25">
      <c r="A192" s="1556"/>
      <c r="B192" s="2399"/>
      <c r="C192" s="2402" t="s">
        <v>1131</v>
      </c>
      <c r="D192" s="2402"/>
      <c r="E192" s="2402"/>
      <c r="F192" s="2094"/>
      <c r="G192" s="1668"/>
      <c r="H192" s="1668"/>
      <c r="I192" s="1669"/>
      <c r="J192" s="1670">
        <f t="shared" si="9"/>
        <v>0</v>
      </c>
      <c r="K192" s="2095">
        <f t="shared" si="10"/>
        <v>0</v>
      </c>
      <c r="L192" s="1671"/>
      <c r="M192" s="1668"/>
      <c r="N192" s="1668"/>
      <c r="O192" s="1669"/>
      <c r="P192" s="1670">
        <f t="shared" si="5"/>
        <v>0</v>
      </c>
      <c r="Q192" s="1670">
        <f t="shared" si="6"/>
        <v>0</v>
      </c>
      <c r="R192" s="1671"/>
      <c r="S192" s="1668"/>
      <c r="T192" s="1668"/>
      <c r="U192" s="1669"/>
      <c r="V192" s="1670">
        <f t="shared" si="7"/>
        <v>0</v>
      </c>
      <c r="W192" s="1670">
        <f t="shared" si="8"/>
        <v>0</v>
      </c>
      <c r="X192" s="1672"/>
      <c r="Y192" s="1554"/>
      <c r="Z192" s="1550"/>
      <c r="AA192" s="1550"/>
      <c r="AB192" s="1550"/>
      <c r="AC192" s="1550"/>
      <c r="AD192" s="1550"/>
      <c r="AE192" s="1550"/>
      <c r="AF192" s="1550"/>
      <c r="AG192" s="1550"/>
      <c r="AH192" s="1550"/>
      <c r="AI192" s="1550"/>
      <c r="AJ192" s="1550"/>
      <c r="AK192" s="1550"/>
      <c r="AL192" s="1550"/>
      <c r="AM192" s="1550"/>
      <c r="AN192" s="1550"/>
      <c r="AO192" s="1550"/>
      <c r="AP192" s="1550"/>
      <c r="AQ192" s="1550"/>
      <c r="AR192" s="1550"/>
      <c r="AS192" s="1550"/>
      <c r="AT192" s="1550"/>
      <c r="AU192" s="1550"/>
      <c r="AV192" s="1550"/>
      <c r="AW192" s="1550"/>
      <c r="AX192" s="1550"/>
      <c r="AY192" s="1550"/>
      <c r="AZ192" s="1550"/>
      <c r="BA192" s="1550"/>
      <c r="BB192" s="1550"/>
      <c r="BC192" s="1550"/>
      <c r="BD192" s="1550"/>
      <c r="BE192" s="1550"/>
      <c r="BF192" s="1550"/>
      <c r="BG192" s="1550"/>
      <c r="BH192" s="1550"/>
      <c r="BI192" s="1550"/>
      <c r="BJ192" s="1550"/>
      <c r="BK192" s="1550"/>
      <c r="BL192" s="1550"/>
      <c r="BM192" s="1550"/>
      <c r="BN192" s="1550"/>
      <c r="BO192" s="1550"/>
      <c r="BP192" s="1550"/>
      <c r="BQ192" s="1550"/>
      <c r="BR192" s="1550"/>
      <c r="BS192" s="1550"/>
      <c r="BT192" s="1550"/>
      <c r="BU192" s="1550"/>
      <c r="BV192" s="1550"/>
      <c r="BW192" s="1550"/>
      <c r="BX192" s="1550"/>
      <c r="BY192" s="1550"/>
      <c r="BZ192" s="1550"/>
      <c r="CA192" s="1550"/>
      <c r="CB192" s="1550"/>
      <c r="CC192" s="1550"/>
      <c r="CD192" s="1550"/>
      <c r="CE192" s="1550"/>
      <c r="CF192" s="1550"/>
      <c r="CG192" s="1550"/>
      <c r="CH192" s="1550"/>
      <c r="CI192" s="1550"/>
      <c r="CJ192" s="1550"/>
      <c r="CK192" s="1550"/>
      <c r="CL192" s="1550"/>
      <c r="CM192" s="1550"/>
      <c r="CN192" s="1550"/>
      <c r="CO192" s="1550"/>
      <c r="CP192" s="1550"/>
      <c r="CQ192" s="1550"/>
      <c r="CR192" s="1550"/>
      <c r="CS192" s="1550"/>
      <c r="CT192" s="1550"/>
      <c r="CU192" s="1550"/>
      <c r="CV192" s="1550"/>
      <c r="CW192" s="1550"/>
      <c r="CX192" s="1550"/>
      <c r="CY192" s="1550"/>
      <c r="CZ192" s="1550"/>
      <c r="DA192" s="1550"/>
      <c r="DB192" s="1550"/>
      <c r="DC192" s="1550"/>
      <c r="DD192" s="1550"/>
      <c r="DE192" s="1550"/>
      <c r="DF192" s="1550"/>
      <c r="DG192" s="1550"/>
      <c r="DH192" s="1550"/>
      <c r="DI192" s="1550"/>
    </row>
    <row r="193" spans="1:113" s="1552" customFormat="1" ht="15" customHeight="1" x14ac:dyDescent="0.25">
      <c r="A193" s="1556"/>
      <c r="B193" s="2400"/>
      <c r="C193" s="2403" t="s">
        <v>1132</v>
      </c>
      <c r="D193" s="2403"/>
      <c r="E193" s="2403"/>
      <c r="F193" s="2096"/>
      <c r="G193" s="1674"/>
      <c r="H193" s="1674"/>
      <c r="I193" s="1675"/>
      <c r="J193" s="1676">
        <f t="shared" si="9"/>
        <v>0</v>
      </c>
      <c r="K193" s="2097">
        <f t="shared" si="10"/>
        <v>0</v>
      </c>
      <c r="L193" s="1677"/>
      <c r="M193" s="1674"/>
      <c r="N193" s="1674"/>
      <c r="O193" s="1675"/>
      <c r="P193" s="1676">
        <f t="shared" si="5"/>
        <v>0</v>
      </c>
      <c r="Q193" s="1676">
        <f t="shared" si="6"/>
        <v>0</v>
      </c>
      <c r="R193" s="1677"/>
      <c r="S193" s="1674"/>
      <c r="T193" s="1674"/>
      <c r="U193" s="1675"/>
      <c r="V193" s="1676">
        <f t="shared" si="7"/>
        <v>0</v>
      </c>
      <c r="W193" s="1676">
        <f t="shared" si="8"/>
        <v>0</v>
      </c>
      <c r="X193" s="1678"/>
      <c r="Y193" s="1554"/>
      <c r="Z193" s="1550"/>
      <c r="AA193" s="1550"/>
      <c r="AB193" s="1550"/>
      <c r="AC193" s="1550"/>
      <c r="AD193" s="1550"/>
      <c r="AE193" s="1550"/>
      <c r="AF193" s="1550"/>
      <c r="AG193" s="1550"/>
      <c r="AH193" s="1550"/>
      <c r="AI193" s="1550"/>
      <c r="AJ193" s="1550"/>
      <c r="AK193" s="1550"/>
      <c r="AL193" s="1550"/>
      <c r="AM193" s="1550"/>
      <c r="AN193" s="1550"/>
      <c r="AO193" s="1550"/>
      <c r="AP193" s="1550"/>
      <c r="AQ193" s="1550"/>
      <c r="AR193" s="1550"/>
      <c r="AS193" s="1550"/>
      <c r="AT193" s="1550"/>
      <c r="AU193" s="1550"/>
      <c r="AV193" s="1550"/>
      <c r="AW193" s="1550"/>
      <c r="AX193" s="1550"/>
      <c r="AY193" s="1550"/>
      <c r="AZ193" s="1550"/>
      <c r="BA193" s="1550"/>
      <c r="BB193" s="1550"/>
      <c r="BC193" s="1550"/>
      <c r="BD193" s="1550"/>
      <c r="BE193" s="1550"/>
      <c r="BF193" s="1550"/>
      <c r="BG193" s="1550"/>
      <c r="BH193" s="1550"/>
      <c r="BI193" s="1550"/>
      <c r="BJ193" s="1550"/>
      <c r="BK193" s="1550"/>
      <c r="BL193" s="1550"/>
      <c r="BM193" s="1550"/>
      <c r="BN193" s="1550"/>
      <c r="BO193" s="1550"/>
      <c r="BP193" s="1550"/>
      <c r="BQ193" s="1550"/>
      <c r="BR193" s="1550"/>
      <c r="BS193" s="1550"/>
      <c r="BT193" s="1550"/>
      <c r="BU193" s="1550"/>
      <c r="BV193" s="1550"/>
      <c r="BW193" s="1550"/>
      <c r="BX193" s="1550"/>
      <c r="BY193" s="1550"/>
      <c r="BZ193" s="1550"/>
      <c r="CA193" s="1550"/>
      <c r="CB193" s="1550"/>
      <c r="CC193" s="1550"/>
      <c r="CD193" s="1550"/>
      <c r="CE193" s="1550"/>
      <c r="CF193" s="1550"/>
      <c r="CG193" s="1550"/>
      <c r="CH193" s="1550"/>
      <c r="CI193" s="1550"/>
      <c r="CJ193" s="1550"/>
      <c r="CK193" s="1550"/>
      <c r="CL193" s="1550"/>
      <c r="CM193" s="1550"/>
      <c r="CN193" s="1550"/>
      <c r="CO193" s="1550"/>
      <c r="CP193" s="1550"/>
      <c r="CQ193" s="1550"/>
      <c r="CR193" s="1550"/>
      <c r="CS193" s="1550"/>
      <c r="CT193" s="1550"/>
      <c r="CU193" s="1550"/>
      <c r="CV193" s="1550"/>
      <c r="CW193" s="1550"/>
      <c r="CX193" s="1550"/>
      <c r="CY193" s="1550"/>
      <c r="CZ193" s="1550"/>
      <c r="DA193" s="1550"/>
      <c r="DB193" s="1550"/>
      <c r="DC193" s="1550"/>
      <c r="DD193" s="1550"/>
      <c r="DE193" s="1550"/>
      <c r="DF193" s="1550"/>
      <c r="DG193" s="1550"/>
      <c r="DH193" s="1550"/>
      <c r="DI193" s="1550"/>
    </row>
    <row r="194" spans="1:113" s="1552" customFormat="1" ht="15" customHeight="1" x14ac:dyDescent="0.25">
      <c r="A194" s="1556"/>
      <c r="B194" s="2398" t="s">
        <v>1138</v>
      </c>
      <c r="C194" s="2401" t="s">
        <v>1129</v>
      </c>
      <c r="D194" s="2401"/>
      <c r="E194" s="2401"/>
      <c r="F194" s="2092"/>
      <c r="G194" s="1663"/>
      <c r="H194" s="1663"/>
      <c r="I194" s="1664"/>
      <c r="J194" s="1665">
        <f t="shared" si="9"/>
        <v>0</v>
      </c>
      <c r="K194" s="2093">
        <f t="shared" si="10"/>
        <v>0</v>
      </c>
      <c r="L194" s="1666"/>
      <c r="M194" s="1663"/>
      <c r="N194" s="1663"/>
      <c r="O194" s="1664"/>
      <c r="P194" s="1665">
        <f t="shared" si="5"/>
        <v>0</v>
      </c>
      <c r="Q194" s="1665">
        <f t="shared" si="6"/>
        <v>0</v>
      </c>
      <c r="R194" s="1666"/>
      <c r="S194" s="1663"/>
      <c r="T194" s="1663"/>
      <c r="U194" s="1664"/>
      <c r="V194" s="1665">
        <f t="shared" si="7"/>
        <v>0</v>
      </c>
      <c r="W194" s="1665">
        <f t="shared" si="8"/>
        <v>0</v>
      </c>
      <c r="X194" s="1667"/>
      <c r="Y194" s="1554"/>
      <c r="Z194" s="1550"/>
      <c r="AA194" s="1550"/>
      <c r="AB194" s="1550"/>
      <c r="AC194" s="1550"/>
      <c r="AD194" s="1550"/>
      <c r="AE194" s="1550"/>
      <c r="AF194" s="1550"/>
      <c r="AG194" s="1550"/>
      <c r="AH194" s="1550"/>
      <c r="AI194" s="1550"/>
      <c r="AJ194" s="1550"/>
      <c r="AK194" s="1550"/>
      <c r="AL194" s="1550"/>
      <c r="AM194" s="1550"/>
      <c r="AN194" s="1550"/>
      <c r="AO194" s="1550"/>
      <c r="AP194" s="1550"/>
      <c r="AQ194" s="1550"/>
      <c r="AR194" s="1550"/>
      <c r="AS194" s="1550"/>
      <c r="AT194" s="1550"/>
      <c r="AU194" s="1550"/>
      <c r="AV194" s="1550"/>
      <c r="AW194" s="1550"/>
      <c r="AX194" s="1550"/>
      <c r="AY194" s="1550"/>
      <c r="AZ194" s="1550"/>
      <c r="BA194" s="1550"/>
      <c r="BB194" s="1550"/>
      <c r="BC194" s="1550"/>
      <c r="BD194" s="1550"/>
      <c r="BE194" s="1550"/>
      <c r="BF194" s="1550"/>
      <c r="BG194" s="1550"/>
      <c r="BH194" s="1550"/>
      <c r="BI194" s="1550"/>
      <c r="BJ194" s="1550"/>
      <c r="BK194" s="1550"/>
      <c r="BL194" s="1550"/>
      <c r="BM194" s="1550"/>
      <c r="BN194" s="1550"/>
      <c r="BO194" s="1550"/>
      <c r="BP194" s="1550"/>
      <c r="BQ194" s="1550"/>
      <c r="BR194" s="1550"/>
      <c r="BS194" s="1550"/>
      <c r="BT194" s="1550"/>
      <c r="BU194" s="1550"/>
      <c r="BV194" s="1550"/>
      <c r="BW194" s="1550"/>
      <c r="BX194" s="1550"/>
      <c r="BY194" s="1550"/>
      <c r="BZ194" s="1550"/>
      <c r="CA194" s="1550"/>
      <c r="CB194" s="1550"/>
      <c r="CC194" s="1550"/>
      <c r="CD194" s="1550"/>
      <c r="CE194" s="1550"/>
      <c r="CF194" s="1550"/>
      <c r="CG194" s="1550"/>
      <c r="CH194" s="1550"/>
      <c r="CI194" s="1550"/>
      <c r="CJ194" s="1550"/>
      <c r="CK194" s="1550"/>
      <c r="CL194" s="1550"/>
      <c r="CM194" s="1550"/>
      <c r="CN194" s="1550"/>
      <c r="CO194" s="1550"/>
      <c r="CP194" s="1550"/>
      <c r="CQ194" s="1550"/>
      <c r="CR194" s="1550"/>
      <c r="CS194" s="1550"/>
      <c r="CT194" s="1550"/>
      <c r="CU194" s="1550"/>
      <c r="CV194" s="1550"/>
      <c r="CW194" s="1550"/>
      <c r="CX194" s="1550"/>
      <c r="CY194" s="1550"/>
      <c r="CZ194" s="1550"/>
      <c r="DA194" s="1550"/>
      <c r="DB194" s="1550"/>
      <c r="DC194" s="1550"/>
      <c r="DD194" s="1550"/>
      <c r="DE194" s="1550"/>
      <c r="DF194" s="1550"/>
      <c r="DG194" s="1550"/>
      <c r="DH194" s="1550"/>
      <c r="DI194" s="1550"/>
    </row>
    <row r="195" spans="1:113" s="1552" customFormat="1" ht="15" customHeight="1" x14ac:dyDescent="0.25">
      <c r="A195" s="1556"/>
      <c r="B195" s="2399"/>
      <c r="C195" s="2402" t="s">
        <v>1130</v>
      </c>
      <c r="D195" s="2402"/>
      <c r="E195" s="2402"/>
      <c r="F195" s="2094"/>
      <c r="G195" s="1668"/>
      <c r="H195" s="1668"/>
      <c r="I195" s="1669"/>
      <c r="J195" s="1670">
        <f t="shared" si="9"/>
        <v>0</v>
      </c>
      <c r="K195" s="2095">
        <f t="shared" si="10"/>
        <v>0</v>
      </c>
      <c r="L195" s="1671"/>
      <c r="M195" s="1668"/>
      <c r="N195" s="1668"/>
      <c r="O195" s="1669"/>
      <c r="P195" s="1670">
        <f t="shared" si="5"/>
        <v>0</v>
      </c>
      <c r="Q195" s="1670">
        <f t="shared" si="6"/>
        <v>0</v>
      </c>
      <c r="R195" s="1671"/>
      <c r="S195" s="1668"/>
      <c r="T195" s="1668"/>
      <c r="U195" s="1669"/>
      <c r="V195" s="1670">
        <f t="shared" si="7"/>
        <v>0</v>
      </c>
      <c r="W195" s="1670">
        <f t="shared" si="8"/>
        <v>0</v>
      </c>
      <c r="X195" s="1672"/>
      <c r="Y195" s="1554"/>
      <c r="Z195" s="1550"/>
      <c r="AA195" s="1550"/>
      <c r="AB195" s="1550"/>
      <c r="AC195" s="1550"/>
      <c r="AD195" s="1550"/>
      <c r="AE195" s="1550"/>
      <c r="AF195" s="1550"/>
      <c r="AG195" s="1550"/>
      <c r="AH195" s="1550"/>
      <c r="AI195" s="1550"/>
      <c r="AJ195" s="1550"/>
      <c r="AK195" s="1550"/>
      <c r="AL195" s="1550"/>
      <c r="AM195" s="1550"/>
      <c r="AN195" s="1550"/>
      <c r="AO195" s="1550"/>
      <c r="AP195" s="1550"/>
      <c r="AQ195" s="1550"/>
      <c r="AR195" s="1550"/>
      <c r="AS195" s="1550"/>
      <c r="AT195" s="1550"/>
      <c r="AU195" s="1550"/>
      <c r="AV195" s="1550"/>
      <c r="AW195" s="1550"/>
      <c r="AX195" s="1550"/>
      <c r="AY195" s="1550"/>
      <c r="AZ195" s="1550"/>
      <c r="BA195" s="1550"/>
      <c r="BB195" s="1550"/>
      <c r="BC195" s="1550"/>
      <c r="BD195" s="1550"/>
      <c r="BE195" s="1550"/>
      <c r="BF195" s="1550"/>
      <c r="BG195" s="1550"/>
      <c r="BH195" s="1550"/>
      <c r="BI195" s="1550"/>
      <c r="BJ195" s="1550"/>
      <c r="BK195" s="1550"/>
      <c r="BL195" s="1550"/>
      <c r="BM195" s="1550"/>
      <c r="BN195" s="1550"/>
      <c r="BO195" s="1550"/>
      <c r="BP195" s="1550"/>
      <c r="BQ195" s="1550"/>
      <c r="BR195" s="1550"/>
      <c r="BS195" s="1550"/>
      <c r="BT195" s="1550"/>
      <c r="BU195" s="1550"/>
      <c r="BV195" s="1550"/>
      <c r="BW195" s="1550"/>
      <c r="BX195" s="1550"/>
      <c r="BY195" s="1550"/>
      <c r="BZ195" s="1550"/>
      <c r="CA195" s="1550"/>
      <c r="CB195" s="1550"/>
      <c r="CC195" s="1550"/>
      <c r="CD195" s="1550"/>
      <c r="CE195" s="1550"/>
      <c r="CF195" s="1550"/>
      <c r="CG195" s="1550"/>
      <c r="CH195" s="1550"/>
      <c r="CI195" s="1550"/>
      <c r="CJ195" s="1550"/>
      <c r="CK195" s="1550"/>
      <c r="CL195" s="1550"/>
      <c r="CM195" s="1550"/>
      <c r="CN195" s="1550"/>
      <c r="CO195" s="1550"/>
      <c r="CP195" s="1550"/>
      <c r="CQ195" s="1550"/>
      <c r="CR195" s="1550"/>
      <c r="CS195" s="1550"/>
      <c r="CT195" s="1550"/>
      <c r="CU195" s="1550"/>
      <c r="CV195" s="1550"/>
      <c r="CW195" s="1550"/>
      <c r="CX195" s="1550"/>
      <c r="CY195" s="1550"/>
      <c r="CZ195" s="1550"/>
      <c r="DA195" s="1550"/>
      <c r="DB195" s="1550"/>
      <c r="DC195" s="1550"/>
      <c r="DD195" s="1550"/>
      <c r="DE195" s="1550"/>
      <c r="DF195" s="1550"/>
      <c r="DG195" s="1550"/>
      <c r="DH195" s="1550"/>
      <c r="DI195" s="1550"/>
    </row>
    <row r="196" spans="1:113" s="1552" customFormat="1" ht="15" customHeight="1" x14ac:dyDescent="0.25">
      <c r="A196" s="1556"/>
      <c r="B196" s="2399"/>
      <c r="C196" s="2402" t="s">
        <v>1131</v>
      </c>
      <c r="D196" s="2402"/>
      <c r="E196" s="2402"/>
      <c r="F196" s="2094"/>
      <c r="G196" s="1668"/>
      <c r="H196" s="1668"/>
      <c r="I196" s="1669"/>
      <c r="J196" s="1670">
        <f t="shared" si="9"/>
        <v>0</v>
      </c>
      <c r="K196" s="2095">
        <f t="shared" si="10"/>
        <v>0</v>
      </c>
      <c r="L196" s="1671"/>
      <c r="M196" s="1668"/>
      <c r="N196" s="1668"/>
      <c r="O196" s="1669"/>
      <c r="P196" s="1670">
        <f t="shared" si="5"/>
        <v>0</v>
      </c>
      <c r="Q196" s="1670">
        <f t="shared" si="6"/>
        <v>0</v>
      </c>
      <c r="R196" s="1671"/>
      <c r="S196" s="1668"/>
      <c r="T196" s="1668"/>
      <c r="U196" s="1669"/>
      <c r="V196" s="1670">
        <f t="shared" si="7"/>
        <v>0</v>
      </c>
      <c r="W196" s="1670">
        <f t="shared" si="8"/>
        <v>0</v>
      </c>
      <c r="X196" s="1672"/>
      <c r="Y196" s="1554"/>
      <c r="Z196" s="1550"/>
      <c r="AA196" s="1550"/>
      <c r="AB196" s="1550"/>
      <c r="AC196" s="1550"/>
      <c r="AD196" s="1550"/>
      <c r="AE196" s="1550"/>
      <c r="AF196" s="1550"/>
      <c r="AG196" s="1550"/>
      <c r="AH196" s="1550"/>
      <c r="AI196" s="1550"/>
      <c r="AJ196" s="1550"/>
      <c r="AK196" s="1550"/>
      <c r="AL196" s="1550"/>
      <c r="AM196" s="1550"/>
      <c r="AN196" s="1550"/>
      <c r="AO196" s="1550"/>
      <c r="AP196" s="1550"/>
      <c r="AQ196" s="1550"/>
      <c r="AR196" s="1550"/>
      <c r="AS196" s="1550"/>
      <c r="AT196" s="1550"/>
      <c r="AU196" s="1550"/>
      <c r="AV196" s="1550"/>
      <c r="AW196" s="1550"/>
      <c r="AX196" s="1550"/>
      <c r="AY196" s="1550"/>
      <c r="AZ196" s="1550"/>
      <c r="BA196" s="1550"/>
      <c r="BB196" s="1550"/>
      <c r="BC196" s="1550"/>
      <c r="BD196" s="1550"/>
      <c r="BE196" s="1550"/>
      <c r="BF196" s="1550"/>
      <c r="BG196" s="1550"/>
      <c r="BH196" s="1550"/>
      <c r="BI196" s="1550"/>
      <c r="BJ196" s="1550"/>
      <c r="BK196" s="1550"/>
      <c r="BL196" s="1550"/>
      <c r="BM196" s="1550"/>
      <c r="BN196" s="1550"/>
      <c r="BO196" s="1550"/>
      <c r="BP196" s="1550"/>
      <c r="BQ196" s="1550"/>
      <c r="BR196" s="1550"/>
      <c r="BS196" s="1550"/>
      <c r="BT196" s="1550"/>
      <c r="BU196" s="1550"/>
      <c r="BV196" s="1550"/>
      <c r="BW196" s="1550"/>
      <c r="BX196" s="1550"/>
      <c r="BY196" s="1550"/>
      <c r="BZ196" s="1550"/>
      <c r="CA196" s="1550"/>
      <c r="CB196" s="1550"/>
      <c r="CC196" s="1550"/>
      <c r="CD196" s="1550"/>
      <c r="CE196" s="1550"/>
      <c r="CF196" s="1550"/>
      <c r="CG196" s="1550"/>
      <c r="CH196" s="1550"/>
      <c r="CI196" s="1550"/>
      <c r="CJ196" s="1550"/>
      <c r="CK196" s="1550"/>
      <c r="CL196" s="1550"/>
      <c r="CM196" s="1550"/>
      <c r="CN196" s="1550"/>
      <c r="CO196" s="1550"/>
      <c r="CP196" s="1550"/>
      <c r="CQ196" s="1550"/>
      <c r="CR196" s="1550"/>
      <c r="CS196" s="1550"/>
      <c r="CT196" s="1550"/>
      <c r="CU196" s="1550"/>
      <c r="CV196" s="1550"/>
      <c r="CW196" s="1550"/>
      <c r="CX196" s="1550"/>
      <c r="CY196" s="1550"/>
      <c r="CZ196" s="1550"/>
      <c r="DA196" s="1550"/>
      <c r="DB196" s="1550"/>
      <c r="DC196" s="1550"/>
      <c r="DD196" s="1550"/>
      <c r="DE196" s="1550"/>
      <c r="DF196" s="1550"/>
      <c r="DG196" s="1550"/>
      <c r="DH196" s="1550"/>
      <c r="DI196" s="1550"/>
    </row>
    <row r="197" spans="1:113" s="1552" customFormat="1" ht="15" customHeight="1" x14ac:dyDescent="0.25">
      <c r="A197" s="1556"/>
      <c r="B197" s="2400"/>
      <c r="C197" s="2403" t="s">
        <v>1132</v>
      </c>
      <c r="D197" s="2403"/>
      <c r="E197" s="2403"/>
      <c r="F197" s="2096"/>
      <c r="G197" s="1674"/>
      <c r="H197" s="1674"/>
      <c r="I197" s="1675"/>
      <c r="J197" s="1676">
        <f t="shared" si="9"/>
        <v>0</v>
      </c>
      <c r="K197" s="2097">
        <f t="shared" si="10"/>
        <v>0</v>
      </c>
      <c r="L197" s="1677"/>
      <c r="M197" s="1674"/>
      <c r="N197" s="1674"/>
      <c r="O197" s="1675"/>
      <c r="P197" s="1676">
        <f t="shared" si="5"/>
        <v>0</v>
      </c>
      <c r="Q197" s="1676">
        <f t="shared" si="6"/>
        <v>0</v>
      </c>
      <c r="R197" s="1677"/>
      <c r="S197" s="1674"/>
      <c r="T197" s="1674"/>
      <c r="U197" s="1675"/>
      <c r="V197" s="1676">
        <f t="shared" si="7"/>
        <v>0</v>
      </c>
      <c r="W197" s="1676">
        <f t="shared" si="8"/>
        <v>0</v>
      </c>
      <c r="X197" s="1678"/>
      <c r="Y197" s="1554"/>
      <c r="Z197" s="1550"/>
      <c r="AA197" s="1550"/>
      <c r="AB197" s="1550"/>
      <c r="AC197" s="1550"/>
      <c r="AD197" s="1550"/>
      <c r="AE197" s="1550"/>
      <c r="AF197" s="1550"/>
      <c r="AG197" s="1550"/>
      <c r="AH197" s="1550"/>
      <c r="AI197" s="1550"/>
      <c r="AJ197" s="1550"/>
      <c r="AK197" s="1550"/>
      <c r="AL197" s="1550"/>
      <c r="AM197" s="1550"/>
      <c r="AN197" s="1550"/>
      <c r="AO197" s="1550"/>
      <c r="AP197" s="1550"/>
      <c r="AQ197" s="1550"/>
      <c r="AR197" s="1550"/>
      <c r="AS197" s="1550"/>
      <c r="AT197" s="1550"/>
      <c r="AU197" s="1550"/>
      <c r="AV197" s="1550"/>
      <c r="AW197" s="1550"/>
      <c r="AX197" s="1550"/>
      <c r="AY197" s="1550"/>
      <c r="AZ197" s="1550"/>
      <c r="BA197" s="1550"/>
      <c r="BB197" s="1550"/>
      <c r="BC197" s="1550"/>
      <c r="BD197" s="1550"/>
      <c r="BE197" s="1550"/>
      <c r="BF197" s="1550"/>
      <c r="BG197" s="1550"/>
      <c r="BH197" s="1550"/>
      <c r="BI197" s="1550"/>
      <c r="BJ197" s="1550"/>
      <c r="BK197" s="1550"/>
      <c r="BL197" s="1550"/>
      <c r="BM197" s="1550"/>
      <c r="BN197" s="1550"/>
      <c r="BO197" s="1550"/>
      <c r="BP197" s="1550"/>
      <c r="BQ197" s="1550"/>
      <c r="BR197" s="1550"/>
      <c r="BS197" s="1550"/>
      <c r="BT197" s="1550"/>
      <c r="BU197" s="1550"/>
      <c r="BV197" s="1550"/>
      <c r="BW197" s="1550"/>
      <c r="BX197" s="1550"/>
      <c r="BY197" s="1550"/>
      <c r="BZ197" s="1550"/>
      <c r="CA197" s="1550"/>
      <c r="CB197" s="1550"/>
      <c r="CC197" s="1550"/>
      <c r="CD197" s="1550"/>
      <c r="CE197" s="1550"/>
      <c r="CF197" s="1550"/>
      <c r="CG197" s="1550"/>
      <c r="CH197" s="1550"/>
      <c r="CI197" s="1550"/>
      <c r="CJ197" s="1550"/>
      <c r="CK197" s="1550"/>
      <c r="CL197" s="1550"/>
      <c r="CM197" s="1550"/>
      <c r="CN197" s="1550"/>
      <c r="CO197" s="1550"/>
      <c r="CP197" s="1550"/>
      <c r="CQ197" s="1550"/>
      <c r="CR197" s="1550"/>
      <c r="CS197" s="1550"/>
      <c r="CT197" s="1550"/>
      <c r="CU197" s="1550"/>
      <c r="CV197" s="1550"/>
      <c r="CW197" s="1550"/>
      <c r="CX197" s="1550"/>
      <c r="CY197" s="1550"/>
      <c r="CZ197" s="1550"/>
      <c r="DA197" s="1550"/>
      <c r="DB197" s="1550"/>
      <c r="DC197" s="1550"/>
      <c r="DD197" s="1550"/>
      <c r="DE197" s="1550"/>
      <c r="DF197" s="1550"/>
      <c r="DG197" s="1550"/>
      <c r="DH197" s="1550"/>
      <c r="DI197" s="1550"/>
    </row>
    <row r="198" spans="1:113" s="1552" customFormat="1" ht="15" customHeight="1" x14ac:dyDescent="0.25">
      <c r="A198" s="1556"/>
      <c r="B198" s="2398" t="s">
        <v>1139</v>
      </c>
      <c r="C198" s="2401" t="s">
        <v>1129</v>
      </c>
      <c r="D198" s="2401"/>
      <c r="E198" s="2401"/>
      <c r="F198" s="2092"/>
      <c r="G198" s="1663"/>
      <c r="H198" s="1663"/>
      <c r="I198" s="1664"/>
      <c r="J198" s="1665">
        <f t="shared" si="9"/>
        <v>0</v>
      </c>
      <c r="K198" s="2093">
        <f t="shared" si="10"/>
        <v>0</v>
      </c>
      <c r="L198" s="1666"/>
      <c r="M198" s="1663"/>
      <c r="N198" s="1663"/>
      <c r="O198" s="1664"/>
      <c r="P198" s="1665">
        <f t="shared" si="5"/>
        <v>0</v>
      </c>
      <c r="Q198" s="1665">
        <f t="shared" si="6"/>
        <v>0</v>
      </c>
      <c r="R198" s="1666"/>
      <c r="S198" s="1663"/>
      <c r="T198" s="1663"/>
      <c r="U198" s="1664"/>
      <c r="V198" s="1665">
        <f t="shared" si="7"/>
        <v>0</v>
      </c>
      <c r="W198" s="1665">
        <f t="shared" si="8"/>
        <v>0</v>
      </c>
      <c r="X198" s="1667"/>
      <c r="Y198" s="1554"/>
      <c r="Z198" s="1550"/>
      <c r="AA198" s="1550"/>
      <c r="AB198" s="1550"/>
      <c r="AC198" s="1550"/>
      <c r="AD198" s="1550"/>
      <c r="AE198" s="1550"/>
      <c r="AF198" s="1550"/>
      <c r="AG198" s="1550"/>
      <c r="AH198" s="1550"/>
      <c r="AI198" s="1550"/>
      <c r="AJ198" s="1550"/>
      <c r="AK198" s="1550"/>
      <c r="AL198" s="1550"/>
      <c r="AM198" s="1550"/>
      <c r="AN198" s="1550"/>
      <c r="AO198" s="1550"/>
      <c r="AP198" s="1550"/>
      <c r="AQ198" s="1550"/>
      <c r="AR198" s="1550"/>
      <c r="AS198" s="1550"/>
      <c r="AT198" s="1550"/>
      <c r="AU198" s="1550"/>
      <c r="AV198" s="1550"/>
      <c r="AW198" s="1550"/>
      <c r="AX198" s="1550"/>
      <c r="AY198" s="1550"/>
      <c r="AZ198" s="1550"/>
      <c r="BA198" s="1550"/>
      <c r="BB198" s="1550"/>
      <c r="BC198" s="1550"/>
      <c r="BD198" s="1550"/>
      <c r="BE198" s="1550"/>
      <c r="BF198" s="1550"/>
      <c r="BG198" s="1550"/>
      <c r="BH198" s="1550"/>
      <c r="BI198" s="1550"/>
      <c r="BJ198" s="1550"/>
      <c r="BK198" s="1550"/>
      <c r="BL198" s="1550"/>
      <c r="BM198" s="1550"/>
      <c r="BN198" s="1550"/>
      <c r="BO198" s="1550"/>
      <c r="BP198" s="1550"/>
      <c r="BQ198" s="1550"/>
      <c r="BR198" s="1550"/>
      <c r="BS198" s="1550"/>
      <c r="BT198" s="1550"/>
      <c r="BU198" s="1550"/>
      <c r="BV198" s="1550"/>
      <c r="BW198" s="1550"/>
      <c r="BX198" s="1550"/>
      <c r="BY198" s="1550"/>
      <c r="BZ198" s="1550"/>
      <c r="CA198" s="1550"/>
      <c r="CB198" s="1550"/>
      <c r="CC198" s="1550"/>
      <c r="CD198" s="1550"/>
      <c r="CE198" s="1550"/>
      <c r="CF198" s="1550"/>
      <c r="CG198" s="1550"/>
      <c r="CH198" s="1550"/>
      <c r="CI198" s="1550"/>
      <c r="CJ198" s="1550"/>
      <c r="CK198" s="1550"/>
      <c r="CL198" s="1550"/>
      <c r="CM198" s="1550"/>
      <c r="CN198" s="1550"/>
      <c r="CO198" s="1550"/>
      <c r="CP198" s="1550"/>
      <c r="CQ198" s="1550"/>
      <c r="CR198" s="1550"/>
      <c r="CS198" s="1550"/>
      <c r="CT198" s="1550"/>
      <c r="CU198" s="1550"/>
      <c r="CV198" s="1550"/>
      <c r="CW198" s="1550"/>
      <c r="CX198" s="1550"/>
      <c r="CY198" s="1550"/>
      <c r="CZ198" s="1550"/>
      <c r="DA198" s="1550"/>
      <c r="DB198" s="1550"/>
      <c r="DC198" s="1550"/>
      <c r="DD198" s="1550"/>
      <c r="DE198" s="1550"/>
      <c r="DF198" s="1550"/>
      <c r="DG198" s="1550"/>
      <c r="DH198" s="1550"/>
      <c r="DI198" s="1550"/>
    </row>
    <row r="199" spans="1:113" s="1552" customFormat="1" ht="15" customHeight="1" x14ac:dyDescent="0.25">
      <c r="A199" s="1556"/>
      <c r="B199" s="2399"/>
      <c r="C199" s="2402" t="s">
        <v>1130</v>
      </c>
      <c r="D199" s="2402"/>
      <c r="E199" s="2402"/>
      <c r="F199" s="2094"/>
      <c r="G199" s="1668"/>
      <c r="H199" s="1668"/>
      <c r="I199" s="1669"/>
      <c r="J199" s="1670">
        <f t="shared" si="9"/>
        <v>0</v>
      </c>
      <c r="K199" s="2095">
        <f t="shared" si="10"/>
        <v>0</v>
      </c>
      <c r="L199" s="1671"/>
      <c r="M199" s="1668"/>
      <c r="N199" s="1668"/>
      <c r="O199" s="1669"/>
      <c r="P199" s="1670">
        <f t="shared" si="5"/>
        <v>0</v>
      </c>
      <c r="Q199" s="1670">
        <f t="shared" si="6"/>
        <v>0</v>
      </c>
      <c r="R199" s="1671"/>
      <c r="S199" s="1668"/>
      <c r="T199" s="1668"/>
      <c r="U199" s="1669"/>
      <c r="V199" s="1670">
        <f t="shared" si="7"/>
        <v>0</v>
      </c>
      <c r="W199" s="1670">
        <f t="shared" si="8"/>
        <v>0</v>
      </c>
      <c r="X199" s="1672"/>
      <c r="Y199" s="1554"/>
      <c r="Z199" s="1550"/>
      <c r="AA199" s="1550"/>
      <c r="AB199" s="1550"/>
      <c r="AC199" s="1550"/>
      <c r="AD199" s="1550"/>
      <c r="AE199" s="1550"/>
      <c r="AF199" s="1550"/>
      <c r="AG199" s="1550"/>
      <c r="AH199" s="1550"/>
      <c r="AI199" s="1550"/>
      <c r="AJ199" s="1550"/>
      <c r="AK199" s="1550"/>
      <c r="AL199" s="1550"/>
      <c r="AM199" s="1550"/>
      <c r="AN199" s="1550"/>
      <c r="AO199" s="1550"/>
      <c r="AP199" s="1550"/>
      <c r="AQ199" s="1550"/>
      <c r="AR199" s="1550"/>
      <c r="AS199" s="1550"/>
      <c r="AT199" s="1550"/>
      <c r="AU199" s="1550"/>
      <c r="AV199" s="1550"/>
      <c r="AW199" s="1550"/>
      <c r="AX199" s="1550"/>
      <c r="AY199" s="1550"/>
      <c r="AZ199" s="1550"/>
      <c r="BA199" s="1550"/>
      <c r="BB199" s="1550"/>
      <c r="BC199" s="1550"/>
      <c r="BD199" s="1550"/>
      <c r="BE199" s="1550"/>
      <c r="BF199" s="1550"/>
      <c r="BG199" s="1550"/>
      <c r="BH199" s="1550"/>
      <c r="BI199" s="1550"/>
      <c r="BJ199" s="1550"/>
      <c r="BK199" s="1550"/>
      <c r="BL199" s="1550"/>
      <c r="BM199" s="1550"/>
      <c r="BN199" s="1550"/>
      <c r="BO199" s="1550"/>
      <c r="BP199" s="1550"/>
      <c r="BQ199" s="1550"/>
      <c r="BR199" s="1550"/>
      <c r="BS199" s="1550"/>
      <c r="BT199" s="1550"/>
      <c r="BU199" s="1550"/>
      <c r="BV199" s="1550"/>
      <c r="BW199" s="1550"/>
      <c r="BX199" s="1550"/>
      <c r="BY199" s="1550"/>
      <c r="BZ199" s="1550"/>
      <c r="CA199" s="1550"/>
      <c r="CB199" s="1550"/>
      <c r="CC199" s="1550"/>
      <c r="CD199" s="1550"/>
      <c r="CE199" s="1550"/>
      <c r="CF199" s="1550"/>
      <c r="CG199" s="1550"/>
      <c r="CH199" s="1550"/>
      <c r="CI199" s="1550"/>
      <c r="CJ199" s="1550"/>
      <c r="CK199" s="1550"/>
      <c r="CL199" s="1550"/>
      <c r="CM199" s="1550"/>
      <c r="CN199" s="1550"/>
      <c r="CO199" s="1550"/>
      <c r="CP199" s="1550"/>
      <c r="CQ199" s="1550"/>
      <c r="CR199" s="1550"/>
      <c r="CS199" s="1550"/>
      <c r="CT199" s="1550"/>
      <c r="CU199" s="1550"/>
      <c r="CV199" s="1550"/>
      <c r="CW199" s="1550"/>
      <c r="CX199" s="1550"/>
      <c r="CY199" s="1550"/>
      <c r="CZ199" s="1550"/>
      <c r="DA199" s="1550"/>
      <c r="DB199" s="1550"/>
      <c r="DC199" s="1550"/>
      <c r="DD199" s="1550"/>
      <c r="DE199" s="1550"/>
      <c r="DF199" s="1550"/>
      <c r="DG199" s="1550"/>
      <c r="DH199" s="1550"/>
      <c r="DI199" s="1550"/>
    </row>
    <row r="200" spans="1:113" s="1552" customFormat="1" ht="15" customHeight="1" x14ac:dyDescent="0.25">
      <c r="A200" s="1556"/>
      <c r="B200" s="2399"/>
      <c r="C200" s="2402" t="s">
        <v>1131</v>
      </c>
      <c r="D200" s="2402"/>
      <c r="E200" s="2402"/>
      <c r="F200" s="2094"/>
      <c r="G200" s="1668"/>
      <c r="H200" s="1668"/>
      <c r="I200" s="1669"/>
      <c r="J200" s="1670">
        <f t="shared" si="9"/>
        <v>0</v>
      </c>
      <c r="K200" s="2095">
        <f t="shared" si="10"/>
        <v>0</v>
      </c>
      <c r="L200" s="1671"/>
      <c r="M200" s="1668"/>
      <c r="N200" s="1668"/>
      <c r="O200" s="1669"/>
      <c r="P200" s="1670">
        <f t="shared" si="5"/>
        <v>0</v>
      </c>
      <c r="Q200" s="1670">
        <f t="shared" si="6"/>
        <v>0</v>
      </c>
      <c r="R200" s="1671"/>
      <c r="S200" s="1668"/>
      <c r="T200" s="1668"/>
      <c r="U200" s="1669"/>
      <c r="V200" s="1670">
        <f t="shared" si="7"/>
        <v>0</v>
      </c>
      <c r="W200" s="1670">
        <f t="shared" si="8"/>
        <v>0</v>
      </c>
      <c r="X200" s="1672"/>
      <c r="Y200" s="1554"/>
      <c r="Z200" s="1550"/>
      <c r="AA200" s="1550"/>
      <c r="AB200" s="1550"/>
      <c r="AC200" s="1550"/>
      <c r="AD200" s="1550"/>
      <c r="AE200" s="1550"/>
      <c r="AF200" s="1550"/>
      <c r="AG200" s="1550"/>
      <c r="AH200" s="1550"/>
      <c r="AI200" s="1550"/>
      <c r="AJ200" s="1550"/>
      <c r="AK200" s="1550"/>
      <c r="AL200" s="1550"/>
      <c r="AM200" s="1550"/>
      <c r="AN200" s="1550"/>
      <c r="AO200" s="1550"/>
      <c r="AP200" s="1550"/>
      <c r="AQ200" s="1550"/>
      <c r="AR200" s="1550"/>
      <c r="AS200" s="1550"/>
      <c r="AT200" s="1550"/>
      <c r="AU200" s="1550"/>
      <c r="AV200" s="1550"/>
      <c r="AW200" s="1550"/>
      <c r="AX200" s="1550"/>
      <c r="AY200" s="1550"/>
      <c r="AZ200" s="1550"/>
      <c r="BA200" s="1550"/>
      <c r="BB200" s="1550"/>
      <c r="BC200" s="1550"/>
      <c r="BD200" s="1550"/>
      <c r="BE200" s="1550"/>
      <c r="BF200" s="1550"/>
      <c r="BG200" s="1550"/>
      <c r="BH200" s="1550"/>
      <c r="BI200" s="1550"/>
      <c r="BJ200" s="1550"/>
      <c r="BK200" s="1550"/>
      <c r="BL200" s="1550"/>
      <c r="BM200" s="1550"/>
      <c r="BN200" s="1550"/>
      <c r="BO200" s="1550"/>
      <c r="BP200" s="1550"/>
      <c r="BQ200" s="1550"/>
      <c r="BR200" s="1550"/>
      <c r="BS200" s="1550"/>
      <c r="BT200" s="1550"/>
      <c r="BU200" s="1550"/>
      <c r="BV200" s="1550"/>
      <c r="BW200" s="1550"/>
      <c r="BX200" s="1550"/>
      <c r="BY200" s="1550"/>
      <c r="BZ200" s="1550"/>
      <c r="CA200" s="1550"/>
      <c r="CB200" s="1550"/>
      <c r="CC200" s="1550"/>
      <c r="CD200" s="1550"/>
      <c r="CE200" s="1550"/>
      <c r="CF200" s="1550"/>
      <c r="CG200" s="1550"/>
      <c r="CH200" s="1550"/>
      <c r="CI200" s="1550"/>
      <c r="CJ200" s="1550"/>
      <c r="CK200" s="1550"/>
      <c r="CL200" s="1550"/>
      <c r="CM200" s="1550"/>
      <c r="CN200" s="1550"/>
      <c r="CO200" s="1550"/>
      <c r="CP200" s="1550"/>
      <c r="CQ200" s="1550"/>
      <c r="CR200" s="1550"/>
      <c r="CS200" s="1550"/>
      <c r="CT200" s="1550"/>
      <c r="CU200" s="1550"/>
      <c r="CV200" s="1550"/>
      <c r="CW200" s="1550"/>
      <c r="CX200" s="1550"/>
      <c r="CY200" s="1550"/>
      <c r="CZ200" s="1550"/>
      <c r="DA200" s="1550"/>
      <c r="DB200" s="1550"/>
      <c r="DC200" s="1550"/>
      <c r="DD200" s="1550"/>
      <c r="DE200" s="1550"/>
      <c r="DF200" s="1550"/>
      <c r="DG200" s="1550"/>
      <c r="DH200" s="1550"/>
      <c r="DI200" s="1550"/>
    </row>
    <row r="201" spans="1:113" s="1552" customFormat="1" ht="15" customHeight="1" x14ac:dyDescent="0.25">
      <c r="A201" s="1556"/>
      <c r="B201" s="2400"/>
      <c r="C201" s="2403" t="s">
        <v>1132</v>
      </c>
      <c r="D201" s="2403"/>
      <c r="E201" s="2403"/>
      <c r="F201" s="2096"/>
      <c r="G201" s="1674"/>
      <c r="H201" s="1674"/>
      <c r="I201" s="1675"/>
      <c r="J201" s="1676">
        <f t="shared" si="9"/>
        <v>0</v>
      </c>
      <c r="K201" s="2097">
        <f t="shared" si="10"/>
        <v>0</v>
      </c>
      <c r="L201" s="1677"/>
      <c r="M201" s="1674"/>
      <c r="N201" s="1674"/>
      <c r="O201" s="1675"/>
      <c r="P201" s="1676">
        <f t="shared" si="5"/>
        <v>0</v>
      </c>
      <c r="Q201" s="1676">
        <f t="shared" si="6"/>
        <v>0</v>
      </c>
      <c r="R201" s="1677"/>
      <c r="S201" s="1674"/>
      <c r="T201" s="1674"/>
      <c r="U201" s="1675"/>
      <c r="V201" s="1676">
        <f t="shared" si="7"/>
        <v>0</v>
      </c>
      <c r="W201" s="1676">
        <f t="shared" si="8"/>
        <v>0</v>
      </c>
      <c r="X201" s="1678"/>
      <c r="Y201" s="1554"/>
      <c r="Z201" s="1550"/>
      <c r="AA201" s="1550"/>
      <c r="AB201" s="1550"/>
      <c r="AC201" s="1550"/>
      <c r="AD201" s="1550"/>
      <c r="AE201" s="1550"/>
      <c r="AF201" s="1550"/>
      <c r="AG201" s="1550"/>
      <c r="AH201" s="1550"/>
      <c r="AI201" s="1550"/>
      <c r="AJ201" s="1550"/>
      <c r="AK201" s="1550"/>
      <c r="AL201" s="1550"/>
      <c r="AM201" s="1550"/>
      <c r="AN201" s="1550"/>
      <c r="AO201" s="1550"/>
      <c r="AP201" s="1550"/>
      <c r="AQ201" s="1550"/>
      <c r="AR201" s="1550"/>
      <c r="AS201" s="1550"/>
      <c r="AT201" s="1550"/>
      <c r="AU201" s="1550"/>
      <c r="AV201" s="1550"/>
      <c r="AW201" s="1550"/>
      <c r="AX201" s="1550"/>
      <c r="AY201" s="1550"/>
      <c r="AZ201" s="1550"/>
      <c r="BA201" s="1550"/>
      <c r="BB201" s="1550"/>
      <c r="BC201" s="1550"/>
      <c r="BD201" s="1550"/>
      <c r="BE201" s="1550"/>
      <c r="BF201" s="1550"/>
      <c r="BG201" s="1550"/>
      <c r="BH201" s="1550"/>
      <c r="BI201" s="1550"/>
      <c r="BJ201" s="1550"/>
      <c r="BK201" s="1550"/>
      <c r="BL201" s="1550"/>
      <c r="BM201" s="1550"/>
      <c r="BN201" s="1550"/>
      <c r="BO201" s="1550"/>
      <c r="BP201" s="1550"/>
      <c r="BQ201" s="1550"/>
      <c r="BR201" s="1550"/>
      <c r="BS201" s="1550"/>
      <c r="BT201" s="1550"/>
      <c r="BU201" s="1550"/>
      <c r="BV201" s="1550"/>
      <c r="BW201" s="1550"/>
      <c r="BX201" s="1550"/>
      <c r="BY201" s="1550"/>
      <c r="BZ201" s="1550"/>
      <c r="CA201" s="1550"/>
      <c r="CB201" s="1550"/>
      <c r="CC201" s="1550"/>
      <c r="CD201" s="1550"/>
      <c r="CE201" s="1550"/>
      <c r="CF201" s="1550"/>
      <c r="CG201" s="1550"/>
      <c r="CH201" s="1550"/>
      <c r="CI201" s="1550"/>
      <c r="CJ201" s="1550"/>
      <c r="CK201" s="1550"/>
      <c r="CL201" s="1550"/>
      <c r="CM201" s="1550"/>
      <c r="CN201" s="1550"/>
      <c r="CO201" s="1550"/>
      <c r="CP201" s="1550"/>
      <c r="CQ201" s="1550"/>
      <c r="CR201" s="1550"/>
      <c r="CS201" s="1550"/>
      <c r="CT201" s="1550"/>
      <c r="CU201" s="1550"/>
      <c r="CV201" s="1550"/>
      <c r="CW201" s="1550"/>
      <c r="CX201" s="1550"/>
      <c r="CY201" s="1550"/>
      <c r="CZ201" s="1550"/>
      <c r="DA201" s="1550"/>
      <c r="DB201" s="1550"/>
      <c r="DC201" s="1550"/>
      <c r="DD201" s="1550"/>
      <c r="DE201" s="1550"/>
      <c r="DF201" s="1550"/>
      <c r="DG201" s="1550"/>
      <c r="DH201" s="1550"/>
      <c r="DI201" s="1550"/>
    </row>
    <row r="202" spans="1:113" s="1552" customFormat="1" ht="15" customHeight="1" x14ac:dyDescent="0.25">
      <c r="A202" s="1556"/>
      <c r="B202" s="2398" t="s">
        <v>1140</v>
      </c>
      <c r="C202" s="2401" t="s">
        <v>1129</v>
      </c>
      <c r="D202" s="2401"/>
      <c r="E202" s="2401"/>
      <c r="F202" s="2092"/>
      <c r="G202" s="1663"/>
      <c r="H202" s="1663"/>
      <c r="I202" s="1664"/>
      <c r="J202" s="1665">
        <f t="shared" si="9"/>
        <v>0</v>
      </c>
      <c r="K202" s="2093">
        <f t="shared" si="10"/>
        <v>0</v>
      </c>
      <c r="L202" s="1666"/>
      <c r="M202" s="1663"/>
      <c r="N202" s="1663"/>
      <c r="O202" s="1664"/>
      <c r="P202" s="1665">
        <f t="shared" si="5"/>
        <v>0</v>
      </c>
      <c r="Q202" s="1665">
        <f t="shared" si="6"/>
        <v>0</v>
      </c>
      <c r="R202" s="1666"/>
      <c r="S202" s="1663"/>
      <c r="T202" s="1663"/>
      <c r="U202" s="1664"/>
      <c r="V202" s="1665">
        <f t="shared" si="7"/>
        <v>0</v>
      </c>
      <c r="W202" s="1665">
        <f t="shared" si="8"/>
        <v>0</v>
      </c>
      <c r="X202" s="1667"/>
      <c r="Y202" s="1554"/>
      <c r="Z202" s="1550"/>
      <c r="AA202" s="1550"/>
      <c r="AB202" s="1550"/>
      <c r="AC202" s="1550"/>
      <c r="AD202" s="1550"/>
      <c r="AE202" s="1550"/>
      <c r="AF202" s="1550"/>
      <c r="AG202" s="1550"/>
      <c r="AH202" s="1550"/>
      <c r="AI202" s="1550"/>
      <c r="AJ202" s="1550"/>
      <c r="AK202" s="1550"/>
      <c r="AL202" s="1550"/>
      <c r="AM202" s="1550"/>
      <c r="AN202" s="1550"/>
      <c r="AO202" s="1550"/>
      <c r="AP202" s="1550"/>
      <c r="AQ202" s="1550"/>
      <c r="AR202" s="1550"/>
      <c r="AS202" s="1550"/>
      <c r="AT202" s="1550"/>
      <c r="AU202" s="1550"/>
      <c r="AV202" s="1550"/>
      <c r="AW202" s="1550"/>
      <c r="AX202" s="1550"/>
      <c r="AY202" s="1550"/>
      <c r="AZ202" s="1550"/>
      <c r="BA202" s="1550"/>
      <c r="BB202" s="1550"/>
      <c r="BC202" s="1550"/>
      <c r="BD202" s="1550"/>
      <c r="BE202" s="1550"/>
      <c r="BF202" s="1550"/>
      <c r="BG202" s="1550"/>
      <c r="BH202" s="1550"/>
      <c r="BI202" s="1550"/>
      <c r="BJ202" s="1550"/>
      <c r="BK202" s="1550"/>
      <c r="BL202" s="1550"/>
      <c r="BM202" s="1550"/>
      <c r="BN202" s="1550"/>
      <c r="BO202" s="1550"/>
      <c r="BP202" s="1550"/>
      <c r="BQ202" s="1550"/>
      <c r="BR202" s="1550"/>
      <c r="BS202" s="1550"/>
      <c r="BT202" s="1550"/>
      <c r="BU202" s="1550"/>
      <c r="BV202" s="1550"/>
      <c r="BW202" s="1550"/>
      <c r="BX202" s="1550"/>
      <c r="BY202" s="1550"/>
      <c r="BZ202" s="1550"/>
      <c r="CA202" s="1550"/>
      <c r="CB202" s="1550"/>
      <c r="CC202" s="1550"/>
      <c r="CD202" s="1550"/>
      <c r="CE202" s="1550"/>
      <c r="CF202" s="1550"/>
      <c r="CG202" s="1550"/>
      <c r="CH202" s="1550"/>
      <c r="CI202" s="1550"/>
      <c r="CJ202" s="1550"/>
      <c r="CK202" s="1550"/>
      <c r="CL202" s="1550"/>
      <c r="CM202" s="1550"/>
      <c r="CN202" s="1550"/>
      <c r="CO202" s="1550"/>
      <c r="CP202" s="1550"/>
      <c r="CQ202" s="1550"/>
      <c r="CR202" s="1550"/>
      <c r="CS202" s="1550"/>
      <c r="CT202" s="1550"/>
      <c r="CU202" s="1550"/>
      <c r="CV202" s="1550"/>
      <c r="CW202" s="1550"/>
      <c r="CX202" s="1550"/>
      <c r="CY202" s="1550"/>
      <c r="CZ202" s="1550"/>
      <c r="DA202" s="1550"/>
      <c r="DB202" s="1550"/>
      <c r="DC202" s="1550"/>
      <c r="DD202" s="1550"/>
      <c r="DE202" s="1550"/>
      <c r="DF202" s="1550"/>
      <c r="DG202" s="1550"/>
      <c r="DH202" s="1550"/>
      <c r="DI202" s="1550"/>
    </row>
    <row r="203" spans="1:113" s="1552" customFormat="1" ht="15" customHeight="1" x14ac:dyDescent="0.25">
      <c r="A203" s="1556"/>
      <c r="B203" s="2399"/>
      <c r="C203" s="2402" t="s">
        <v>1130</v>
      </c>
      <c r="D203" s="2402"/>
      <c r="E203" s="2402"/>
      <c r="F203" s="2094"/>
      <c r="G203" s="1668"/>
      <c r="H203" s="1668"/>
      <c r="I203" s="1669"/>
      <c r="J203" s="1670">
        <f t="shared" si="9"/>
        <v>0</v>
      </c>
      <c r="K203" s="2095">
        <f t="shared" si="10"/>
        <v>0</v>
      </c>
      <c r="L203" s="1671"/>
      <c r="M203" s="1668"/>
      <c r="N203" s="1668"/>
      <c r="O203" s="1669"/>
      <c r="P203" s="1670">
        <f t="shared" si="5"/>
        <v>0</v>
      </c>
      <c r="Q203" s="1670">
        <f t="shared" si="6"/>
        <v>0</v>
      </c>
      <c r="R203" s="1671"/>
      <c r="S203" s="1668"/>
      <c r="T203" s="1668"/>
      <c r="U203" s="1669"/>
      <c r="V203" s="1670">
        <f t="shared" si="7"/>
        <v>0</v>
      </c>
      <c r="W203" s="1670">
        <f t="shared" si="8"/>
        <v>0</v>
      </c>
      <c r="X203" s="1672"/>
      <c r="Y203" s="1554"/>
      <c r="Z203" s="1550"/>
      <c r="AA203" s="1550"/>
      <c r="AB203" s="1550"/>
      <c r="AC203" s="1550"/>
      <c r="AD203" s="1550"/>
      <c r="AE203" s="1550"/>
      <c r="AF203" s="1550"/>
      <c r="AG203" s="1550"/>
      <c r="AH203" s="1550"/>
      <c r="AI203" s="1550"/>
      <c r="AJ203" s="1550"/>
      <c r="AK203" s="1550"/>
      <c r="AL203" s="1550"/>
      <c r="AM203" s="1550"/>
      <c r="AN203" s="1550"/>
      <c r="AO203" s="1550"/>
      <c r="AP203" s="1550"/>
      <c r="AQ203" s="1550"/>
      <c r="AR203" s="1550"/>
      <c r="AS203" s="1550"/>
      <c r="AT203" s="1550"/>
      <c r="AU203" s="1550"/>
      <c r="AV203" s="1550"/>
      <c r="AW203" s="1550"/>
      <c r="AX203" s="1550"/>
      <c r="AY203" s="1550"/>
      <c r="AZ203" s="1550"/>
      <c r="BA203" s="1550"/>
      <c r="BB203" s="1550"/>
      <c r="BC203" s="1550"/>
      <c r="BD203" s="1550"/>
      <c r="BE203" s="1550"/>
      <c r="BF203" s="1550"/>
      <c r="BG203" s="1550"/>
      <c r="BH203" s="1550"/>
      <c r="BI203" s="1550"/>
      <c r="BJ203" s="1550"/>
      <c r="BK203" s="1550"/>
      <c r="BL203" s="1550"/>
      <c r="BM203" s="1550"/>
      <c r="BN203" s="1550"/>
      <c r="BO203" s="1550"/>
      <c r="BP203" s="1550"/>
      <c r="BQ203" s="1550"/>
      <c r="BR203" s="1550"/>
      <c r="BS203" s="1550"/>
      <c r="BT203" s="1550"/>
      <c r="BU203" s="1550"/>
      <c r="BV203" s="1550"/>
      <c r="BW203" s="1550"/>
      <c r="BX203" s="1550"/>
      <c r="BY203" s="1550"/>
      <c r="BZ203" s="1550"/>
      <c r="CA203" s="1550"/>
      <c r="CB203" s="1550"/>
      <c r="CC203" s="1550"/>
      <c r="CD203" s="1550"/>
      <c r="CE203" s="1550"/>
      <c r="CF203" s="1550"/>
      <c r="CG203" s="1550"/>
      <c r="CH203" s="1550"/>
      <c r="CI203" s="1550"/>
      <c r="CJ203" s="1550"/>
      <c r="CK203" s="1550"/>
      <c r="CL203" s="1550"/>
      <c r="CM203" s="1550"/>
      <c r="CN203" s="1550"/>
      <c r="CO203" s="1550"/>
      <c r="CP203" s="1550"/>
      <c r="CQ203" s="1550"/>
      <c r="CR203" s="1550"/>
      <c r="CS203" s="1550"/>
      <c r="CT203" s="1550"/>
      <c r="CU203" s="1550"/>
      <c r="CV203" s="1550"/>
      <c r="CW203" s="1550"/>
      <c r="CX203" s="1550"/>
      <c r="CY203" s="1550"/>
      <c r="CZ203" s="1550"/>
      <c r="DA203" s="1550"/>
      <c r="DB203" s="1550"/>
      <c r="DC203" s="1550"/>
      <c r="DD203" s="1550"/>
      <c r="DE203" s="1550"/>
      <c r="DF203" s="1550"/>
      <c r="DG203" s="1550"/>
      <c r="DH203" s="1550"/>
      <c r="DI203" s="1550"/>
    </row>
    <row r="204" spans="1:113" s="1552" customFormat="1" ht="15" customHeight="1" x14ac:dyDescent="0.25">
      <c r="A204" s="1556"/>
      <c r="B204" s="2399"/>
      <c r="C204" s="2402" t="s">
        <v>1131</v>
      </c>
      <c r="D204" s="2402"/>
      <c r="E204" s="2402"/>
      <c r="F204" s="2094"/>
      <c r="G204" s="1668"/>
      <c r="H204" s="1668"/>
      <c r="I204" s="1669"/>
      <c r="J204" s="1670">
        <f t="shared" si="9"/>
        <v>0</v>
      </c>
      <c r="K204" s="2095">
        <f t="shared" si="10"/>
        <v>0</v>
      </c>
      <c r="L204" s="1671"/>
      <c r="M204" s="1668"/>
      <c r="N204" s="1668"/>
      <c r="O204" s="1669"/>
      <c r="P204" s="1670">
        <f t="shared" si="5"/>
        <v>0</v>
      </c>
      <c r="Q204" s="1670">
        <f t="shared" si="6"/>
        <v>0</v>
      </c>
      <c r="R204" s="1671"/>
      <c r="S204" s="1668"/>
      <c r="T204" s="1668"/>
      <c r="U204" s="1669"/>
      <c r="V204" s="1670">
        <f t="shared" si="7"/>
        <v>0</v>
      </c>
      <c r="W204" s="1670">
        <f t="shared" si="8"/>
        <v>0</v>
      </c>
      <c r="X204" s="1672"/>
      <c r="Y204" s="1554"/>
      <c r="Z204" s="1550"/>
      <c r="AA204" s="1550"/>
      <c r="AB204" s="1550"/>
      <c r="AC204" s="1550"/>
      <c r="AD204" s="1550"/>
      <c r="AE204" s="1550"/>
      <c r="AF204" s="1550"/>
      <c r="AG204" s="1550"/>
      <c r="AH204" s="1550"/>
      <c r="AI204" s="1550"/>
      <c r="AJ204" s="1550"/>
      <c r="AK204" s="1550"/>
      <c r="AL204" s="1550"/>
      <c r="AM204" s="1550"/>
      <c r="AN204" s="1550"/>
      <c r="AO204" s="1550"/>
      <c r="AP204" s="1550"/>
      <c r="AQ204" s="1550"/>
      <c r="AR204" s="1550"/>
      <c r="AS204" s="1550"/>
      <c r="AT204" s="1550"/>
      <c r="AU204" s="1550"/>
      <c r="AV204" s="1550"/>
      <c r="AW204" s="1550"/>
      <c r="AX204" s="1550"/>
      <c r="AY204" s="1550"/>
      <c r="AZ204" s="1550"/>
      <c r="BA204" s="1550"/>
      <c r="BB204" s="1550"/>
      <c r="BC204" s="1550"/>
      <c r="BD204" s="1550"/>
      <c r="BE204" s="1550"/>
      <c r="BF204" s="1550"/>
      <c r="BG204" s="1550"/>
      <c r="BH204" s="1550"/>
      <c r="BI204" s="1550"/>
      <c r="BJ204" s="1550"/>
      <c r="BK204" s="1550"/>
      <c r="BL204" s="1550"/>
      <c r="BM204" s="1550"/>
      <c r="BN204" s="1550"/>
      <c r="BO204" s="1550"/>
      <c r="BP204" s="1550"/>
      <c r="BQ204" s="1550"/>
      <c r="BR204" s="1550"/>
      <c r="BS204" s="1550"/>
      <c r="BT204" s="1550"/>
      <c r="BU204" s="1550"/>
      <c r="BV204" s="1550"/>
      <c r="BW204" s="1550"/>
      <c r="BX204" s="1550"/>
      <c r="BY204" s="1550"/>
      <c r="BZ204" s="1550"/>
      <c r="CA204" s="1550"/>
      <c r="CB204" s="1550"/>
      <c r="CC204" s="1550"/>
      <c r="CD204" s="1550"/>
      <c r="CE204" s="1550"/>
      <c r="CF204" s="1550"/>
      <c r="CG204" s="1550"/>
      <c r="CH204" s="1550"/>
      <c r="CI204" s="1550"/>
      <c r="CJ204" s="1550"/>
      <c r="CK204" s="1550"/>
      <c r="CL204" s="1550"/>
      <c r="CM204" s="1550"/>
      <c r="CN204" s="1550"/>
      <c r="CO204" s="1550"/>
      <c r="CP204" s="1550"/>
      <c r="CQ204" s="1550"/>
      <c r="CR204" s="1550"/>
      <c r="CS204" s="1550"/>
      <c r="CT204" s="1550"/>
      <c r="CU204" s="1550"/>
      <c r="CV204" s="1550"/>
      <c r="CW204" s="1550"/>
      <c r="CX204" s="1550"/>
      <c r="CY204" s="1550"/>
      <c r="CZ204" s="1550"/>
      <c r="DA204" s="1550"/>
      <c r="DB204" s="1550"/>
      <c r="DC204" s="1550"/>
      <c r="DD204" s="1550"/>
      <c r="DE204" s="1550"/>
      <c r="DF204" s="1550"/>
      <c r="DG204" s="1550"/>
      <c r="DH204" s="1550"/>
      <c r="DI204" s="1550"/>
    </row>
    <row r="205" spans="1:113" s="1552" customFormat="1" ht="15" customHeight="1" x14ac:dyDescent="0.25">
      <c r="A205" s="1556"/>
      <c r="B205" s="2400"/>
      <c r="C205" s="2403" t="s">
        <v>1132</v>
      </c>
      <c r="D205" s="2403"/>
      <c r="E205" s="2403"/>
      <c r="F205" s="2096"/>
      <c r="G205" s="1674"/>
      <c r="H205" s="1674"/>
      <c r="I205" s="1675"/>
      <c r="J205" s="1676">
        <f t="shared" si="9"/>
        <v>0</v>
      </c>
      <c r="K205" s="2097">
        <f t="shared" si="10"/>
        <v>0</v>
      </c>
      <c r="L205" s="1677"/>
      <c r="M205" s="1674"/>
      <c r="N205" s="1674"/>
      <c r="O205" s="1675"/>
      <c r="P205" s="1676">
        <f t="shared" si="5"/>
        <v>0</v>
      </c>
      <c r="Q205" s="1676">
        <f t="shared" si="6"/>
        <v>0</v>
      </c>
      <c r="R205" s="1677"/>
      <c r="S205" s="1674"/>
      <c r="T205" s="1674"/>
      <c r="U205" s="1675"/>
      <c r="V205" s="1676">
        <f t="shared" si="7"/>
        <v>0</v>
      </c>
      <c r="W205" s="1676">
        <f t="shared" si="8"/>
        <v>0</v>
      </c>
      <c r="X205" s="1678"/>
      <c r="Y205" s="1554"/>
      <c r="Z205" s="1550"/>
      <c r="AA205" s="1550"/>
      <c r="AB205" s="1550"/>
      <c r="AC205" s="1550"/>
      <c r="AD205" s="1550"/>
      <c r="AE205" s="1550"/>
      <c r="AF205" s="1550"/>
      <c r="AG205" s="1550"/>
      <c r="AH205" s="1550"/>
      <c r="AI205" s="1550"/>
      <c r="AJ205" s="1550"/>
      <c r="AK205" s="1550"/>
      <c r="AL205" s="1550"/>
      <c r="AM205" s="1550"/>
      <c r="AN205" s="1550"/>
      <c r="AO205" s="1550"/>
      <c r="AP205" s="1550"/>
      <c r="AQ205" s="1550"/>
      <c r="AR205" s="1550"/>
      <c r="AS205" s="1550"/>
      <c r="AT205" s="1550"/>
      <c r="AU205" s="1550"/>
      <c r="AV205" s="1550"/>
      <c r="AW205" s="1550"/>
      <c r="AX205" s="1550"/>
      <c r="AY205" s="1550"/>
      <c r="AZ205" s="1550"/>
      <c r="BA205" s="1550"/>
      <c r="BB205" s="1550"/>
      <c r="BC205" s="1550"/>
      <c r="BD205" s="1550"/>
      <c r="BE205" s="1550"/>
      <c r="BF205" s="1550"/>
      <c r="BG205" s="1550"/>
      <c r="BH205" s="1550"/>
      <c r="BI205" s="1550"/>
      <c r="BJ205" s="1550"/>
      <c r="BK205" s="1550"/>
      <c r="BL205" s="1550"/>
      <c r="BM205" s="1550"/>
      <c r="BN205" s="1550"/>
      <c r="BO205" s="1550"/>
      <c r="BP205" s="1550"/>
      <c r="BQ205" s="1550"/>
      <c r="BR205" s="1550"/>
      <c r="BS205" s="1550"/>
      <c r="BT205" s="1550"/>
      <c r="BU205" s="1550"/>
      <c r="BV205" s="1550"/>
      <c r="BW205" s="1550"/>
      <c r="BX205" s="1550"/>
      <c r="BY205" s="1550"/>
      <c r="BZ205" s="1550"/>
      <c r="CA205" s="1550"/>
      <c r="CB205" s="1550"/>
      <c r="CC205" s="1550"/>
      <c r="CD205" s="1550"/>
      <c r="CE205" s="1550"/>
      <c r="CF205" s="1550"/>
      <c r="CG205" s="1550"/>
      <c r="CH205" s="1550"/>
      <c r="CI205" s="1550"/>
      <c r="CJ205" s="1550"/>
      <c r="CK205" s="1550"/>
      <c r="CL205" s="1550"/>
      <c r="CM205" s="1550"/>
      <c r="CN205" s="1550"/>
      <c r="CO205" s="1550"/>
      <c r="CP205" s="1550"/>
      <c r="CQ205" s="1550"/>
      <c r="CR205" s="1550"/>
      <c r="CS205" s="1550"/>
      <c r="CT205" s="1550"/>
      <c r="CU205" s="1550"/>
      <c r="CV205" s="1550"/>
      <c r="CW205" s="1550"/>
      <c r="CX205" s="1550"/>
      <c r="CY205" s="1550"/>
      <c r="CZ205" s="1550"/>
      <c r="DA205" s="1550"/>
      <c r="DB205" s="1550"/>
      <c r="DC205" s="1550"/>
      <c r="DD205" s="1550"/>
      <c r="DE205" s="1550"/>
      <c r="DF205" s="1550"/>
      <c r="DG205" s="1550"/>
      <c r="DH205" s="1550"/>
      <c r="DI205" s="1550"/>
    </row>
    <row r="206" spans="1:113" s="1552" customFormat="1" ht="15" customHeight="1" x14ac:dyDescent="0.25">
      <c r="A206" s="1556"/>
      <c r="B206" s="2399" t="s">
        <v>1141</v>
      </c>
      <c r="C206" s="2401" t="s">
        <v>1129</v>
      </c>
      <c r="D206" s="2401"/>
      <c r="E206" s="2401"/>
      <c r="F206" s="2094"/>
      <c r="G206" s="1668"/>
      <c r="H206" s="1668"/>
      <c r="I206" s="1669"/>
      <c r="J206" s="1665">
        <f t="shared" si="9"/>
        <v>0</v>
      </c>
      <c r="K206" s="2093">
        <f t="shared" si="10"/>
        <v>0</v>
      </c>
      <c r="L206" s="1671"/>
      <c r="M206" s="1668"/>
      <c r="N206" s="1668"/>
      <c r="O206" s="1669"/>
      <c r="P206" s="1665">
        <f t="shared" si="5"/>
        <v>0</v>
      </c>
      <c r="Q206" s="1665">
        <f t="shared" si="6"/>
        <v>0</v>
      </c>
      <c r="R206" s="1671"/>
      <c r="S206" s="1668"/>
      <c r="T206" s="1668"/>
      <c r="U206" s="1669"/>
      <c r="V206" s="1665">
        <f t="shared" si="7"/>
        <v>0</v>
      </c>
      <c r="W206" s="1665">
        <f t="shared" si="8"/>
        <v>0</v>
      </c>
      <c r="X206" s="1672"/>
      <c r="Y206" s="1554"/>
      <c r="Z206" s="1550"/>
      <c r="AA206" s="1550"/>
      <c r="AB206" s="1550"/>
      <c r="AC206" s="1550"/>
      <c r="AD206" s="1550"/>
      <c r="AE206" s="1550"/>
      <c r="AF206" s="1550"/>
      <c r="AG206" s="1550"/>
      <c r="AH206" s="1550"/>
      <c r="AI206" s="1550"/>
      <c r="AJ206" s="1550"/>
      <c r="AK206" s="1550"/>
      <c r="AL206" s="1550"/>
      <c r="AM206" s="1550"/>
      <c r="AN206" s="1550"/>
      <c r="AO206" s="1550"/>
      <c r="AP206" s="1550"/>
      <c r="AQ206" s="1550"/>
      <c r="AR206" s="1550"/>
      <c r="AS206" s="1550"/>
      <c r="AT206" s="1550"/>
      <c r="AU206" s="1550"/>
      <c r="AV206" s="1550"/>
      <c r="AW206" s="1550"/>
      <c r="AX206" s="1550"/>
      <c r="AY206" s="1550"/>
      <c r="AZ206" s="1550"/>
      <c r="BA206" s="1550"/>
      <c r="BB206" s="1550"/>
      <c r="BC206" s="1550"/>
      <c r="BD206" s="1550"/>
      <c r="BE206" s="1550"/>
      <c r="BF206" s="1550"/>
      <c r="BG206" s="1550"/>
      <c r="BH206" s="1550"/>
      <c r="BI206" s="1550"/>
      <c r="BJ206" s="1550"/>
      <c r="BK206" s="1550"/>
      <c r="BL206" s="1550"/>
      <c r="BM206" s="1550"/>
      <c r="BN206" s="1550"/>
      <c r="BO206" s="1550"/>
      <c r="BP206" s="1550"/>
      <c r="BQ206" s="1550"/>
      <c r="BR206" s="1550"/>
      <c r="BS206" s="1550"/>
      <c r="BT206" s="1550"/>
      <c r="BU206" s="1550"/>
      <c r="BV206" s="1550"/>
      <c r="BW206" s="1550"/>
      <c r="BX206" s="1550"/>
      <c r="BY206" s="1550"/>
      <c r="BZ206" s="1550"/>
      <c r="CA206" s="1550"/>
      <c r="CB206" s="1550"/>
      <c r="CC206" s="1550"/>
      <c r="CD206" s="1550"/>
      <c r="CE206" s="1550"/>
      <c r="CF206" s="1550"/>
      <c r="CG206" s="1550"/>
      <c r="CH206" s="1550"/>
      <c r="CI206" s="1550"/>
      <c r="CJ206" s="1550"/>
      <c r="CK206" s="1550"/>
      <c r="CL206" s="1550"/>
      <c r="CM206" s="1550"/>
      <c r="CN206" s="1550"/>
      <c r="CO206" s="1550"/>
      <c r="CP206" s="1550"/>
      <c r="CQ206" s="1550"/>
      <c r="CR206" s="1550"/>
      <c r="CS206" s="1550"/>
      <c r="CT206" s="1550"/>
      <c r="CU206" s="1550"/>
      <c r="CV206" s="1550"/>
      <c r="CW206" s="1550"/>
      <c r="CX206" s="1550"/>
      <c r="CY206" s="1550"/>
      <c r="CZ206" s="1550"/>
      <c r="DA206" s="1550"/>
      <c r="DB206" s="1550"/>
      <c r="DC206" s="1550"/>
      <c r="DD206" s="1550"/>
      <c r="DE206" s="1550"/>
      <c r="DF206" s="1550"/>
      <c r="DG206" s="1550"/>
      <c r="DH206" s="1550"/>
      <c r="DI206" s="1550"/>
    </row>
    <row r="207" spans="1:113" s="1552" customFormat="1" ht="15" customHeight="1" x14ac:dyDescent="0.25">
      <c r="A207" s="1556"/>
      <c r="B207" s="2399"/>
      <c r="C207" s="2402" t="s">
        <v>1130</v>
      </c>
      <c r="D207" s="2402"/>
      <c r="E207" s="2402"/>
      <c r="F207" s="2094"/>
      <c r="G207" s="1668"/>
      <c r="H207" s="1668"/>
      <c r="I207" s="1669"/>
      <c r="J207" s="1670">
        <f t="shared" si="9"/>
        <v>0</v>
      </c>
      <c r="K207" s="2095">
        <f t="shared" si="10"/>
        <v>0</v>
      </c>
      <c r="L207" s="1671"/>
      <c r="M207" s="1668"/>
      <c r="N207" s="1668"/>
      <c r="O207" s="1669"/>
      <c r="P207" s="1670">
        <f t="shared" si="5"/>
        <v>0</v>
      </c>
      <c r="Q207" s="1670">
        <f t="shared" si="6"/>
        <v>0</v>
      </c>
      <c r="R207" s="1671"/>
      <c r="S207" s="1668"/>
      <c r="T207" s="1668"/>
      <c r="U207" s="1669"/>
      <c r="V207" s="1670">
        <f t="shared" si="7"/>
        <v>0</v>
      </c>
      <c r="W207" s="1670">
        <f t="shared" si="8"/>
        <v>0</v>
      </c>
      <c r="X207" s="1672"/>
      <c r="Y207" s="1554"/>
      <c r="Z207" s="1550"/>
      <c r="AA207" s="1550"/>
      <c r="AB207" s="1550"/>
      <c r="AC207" s="1550"/>
      <c r="AD207" s="1550"/>
      <c r="AE207" s="1550"/>
      <c r="AF207" s="1550"/>
      <c r="AG207" s="1550"/>
      <c r="AH207" s="1550"/>
      <c r="AI207" s="1550"/>
      <c r="AJ207" s="1550"/>
      <c r="AK207" s="1550"/>
      <c r="AL207" s="1550"/>
      <c r="AM207" s="1550"/>
      <c r="AN207" s="1550"/>
      <c r="AO207" s="1550"/>
      <c r="AP207" s="1550"/>
      <c r="AQ207" s="1550"/>
      <c r="AR207" s="1550"/>
      <c r="AS207" s="1550"/>
      <c r="AT207" s="1550"/>
      <c r="AU207" s="1550"/>
      <c r="AV207" s="1550"/>
      <c r="AW207" s="1550"/>
      <c r="AX207" s="1550"/>
      <c r="AY207" s="1550"/>
      <c r="AZ207" s="1550"/>
      <c r="BA207" s="1550"/>
      <c r="BB207" s="1550"/>
      <c r="BC207" s="1550"/>
      <c r="BD207" s="1550"/>
      <c r="BE207" s="1550"/>
      <c r="BF207" s="1550"/>
      <c r="BG207" s="1550"/>
      <c r="BH207" s="1550"/>
      <c r="BI207" s="1550"/>
      <c r="BJ207" s="1550"/>
      <c r="BK207" s="1550"/>
      <c r="BL207" s="1550"/>
      <c r="BM207" s="1550"/>
      <c r="BN207" s="1550"/>
      <c r="BO207" s="1550"/>
      <c r="BP207" s="1550"/>
      <c r="BQ207" s="1550"/>
      <c r="BR207" s="1550"/>
      <c r="BS207" s="1550"/>
      <c r="BT207" s="1550"/>
      <c r="BU207" s="1550"/>
      <c r="BV207" s="1550"/>
      <c r="BW207" s="1550"/>
      <c r="BX207" s="1550"/>
      <c r="BY207" s="1550"/>
      <c r="BZ207" s="1550"/>
      <c r="CA207" s="1550"/>
      <c r="CB207" s="1550"/>
      <c r="CC207" s="1550"/>
      <c r="CD207" s="1550"/>
      <c r="CE207" s="1550"/>
      <c r="CF207" s="1550"/>
      <c r="CG207" s="1550"/>
      <c r="CH207" s="1550"/>
      <c r="CI207" s="1550"/>
      <c r="CJ207" s="1550"/>
      <c r="CK207" s="1550"/>
      <c r="CL207" s="1550"/>
      <c r="CM207" s="1550"/>
      <c r="CN207" s="1550"/>
      <c r="CO207" s="1550"/>
      <c r="CP207" s="1550"/>
      <c r="CQ207" s="1550"/>
      <c r="CR207" s="1550"/>
      <c r="CS207" s="1550"/>
      <c r="CT207" s="1550"/>
      <c r="CU207" s="1550"/>
      <c r="CV207" s="1550"/>
      <c r="CW207" s="1550"/>
      <c r="CX207" s="1550"/>
      <c r="CY207" s="1550"/>
      <c r="CZ207" s="1550"/>
      <c r="DA207" s="1550"/>
      <c r="DB207" s="1550"/>
      <c r="DC207" s="1550"/>
      <c r="DD207" s="1550"/>
      <c r="DE207" s="1550"/>
      <c r="DF207" s="1550"/>
      <c r="DG207" s="1550"/>
      <c r="DH207" s="1550"/>
      <c r="DI207" s="1550"/>
    </row>
    <row r="208" spans="1:113" s="1552" customFormat="1" ht="15" customHeight="1" x14ac:dyDescent="0.25">
      <c r="A208" s="1660"/>
      <c r="B208" s="2399"/>
      <c r="C208" s="2402" t="s">
        <v>1131</v>
      </c>
      <c r="D208" s="2402"/>
      <c r="E208" s="2402"/>
      <c r="F208" s="2094"/>
      <c r="G208" s="1668"/>
      <c r="H208" s="1668"/>
      <c r="I208" s="1669"/>
      <c r="J208" s="1670">
        <f t="shared" si="9"/>
        <v>0</v>
      </c>
      <c r="K208" s="2095">
        <f t="shared" si="10"/>
        <v>0</v>
      </c>
      <c r="L208" s="1671"/>
      <c r="M208" s="1668"/>
      <c r="N208" s="1668"/>
      <c r="O208" s="1669"/>
      <c r="P208" s="1670">
        <f t="shared" si="5"/>
        <v>0</v>
      </c>
      <c r="Q208" s="1670">
        <f t="shared" si="6"/>
        <v>0</v>
      </c>
      <c r="R208" s="1671"/>
      <c r="S208" s="1668"/>
      <c r="T208" s="1668"/>
      <c r="U208" s="1669"/>
      <c r="V208" s="1670">
        <f t="shared" si="7"/>
        <v>0</v>
      </c>
      <c r="W208" s="1670">
        <f t="shared" si="8"/>
        <v>0</v>
      </c>
      <c r="X208" s="1672"/>
      <c r="Y208" s="1554"/>
      <c r="Z208" s="1550"/>
      <c r="AA208" s="1550"/>
      <c r="AB208" s="1550"/>
      <c r="AC208" s="1550"/>
      <c r="AD208" s="1550"/>
      <c r="AE208" s="1550"/>
      <c r="AF208" s="1550"/>
      <c r="AG208" s="1550"/>
      <c r="AH208" s="1550"/>
      <c r="AI208" s="1550"/>
      <c r="AJ208" s="1550"/>
      <c r="AK208" s="1550"/>
      <c r="AL208" s="1550"/>
      <c r="AM208" s="1550"/>
      <c r="AN208" s="1550"/>
      <c r="AO208" s="1550"/>
      <c r="AP208" s="1550"/>
      <c r="AQ208" s="1550"/>
      <c r="AR208" s="1550"/>
      <c r="AS208" s="1550"/>
      <c r="AT208" s="1550"/>
      <c r="AU208" s="1550"/>
      <c r="AV208" s="1550"/>
      <c r="AW208" s="1550"/>
      <c r="AX208" s="1550"/>
      <c r="AY208" s="1550"/>
      <c r="AZ208" s="1550"/>
      <c r="BA208" s="1550"/>
      <c r="BB208" s="1550"/>
      <c r="BC208" s="1550"/>
      <c r="BD208" s="1550"/>
      <c r="BE208" s="1550"/>
      <c r="BF208" s="1550"/>
      <c r="BG208" s="1550"/>
      <c r="BH208" s="1550"/>
      <c r="BI208" s="1550"/>
      <c r="BJ208" s="1550"/>
      <c r="BK208" s="1550"/>
      <c r="BL208" s="1550"/>
      <c r="BM208" s="1550"/>
      <c r="BN208" s="1550"/>
      <c r="BO208" s="1550"/>
      <c r="BP208" s="1550"/>
      <c r="BQ208" s="1550"/>
      <c r="BR208" s="1550"/>
      <c r="BS208" s="1550"/>
      <c r="BT208" s="1550"/>
      <c r="BU208" s="1550"/>
      <c r="BV208" s="1550"/>
      <c r="BW208" s="1550"/>
      <c r="BX208" s="1550"/>
      <c r="BY208" s="1550"/>
      <c r="BZ208" s="1550"/>
      <c r="CA208" s="1550"/>
      <c r="CB208" s="1550"/>
      <c r="CC208" s="1550"/>
      <c r="CD208" s="1550"/>
      <c r="CE208" s="1550"/>
      <c r="CF208" s="1550"/>
      <c r="CG208" s="1550"/>
      <c r="CH208" s="1550"/>
      <c r="CI208" s="1550"/>
      <c r="CJ208" s="1550"/>
      <c r="CK208" s="1550"/>
      <c r="CL208" s="1550"/>
      <c r="CM208" s="1550"/>
      <c r="CN208" s="1550"/>
      <c r="CO208" s="1550"/>
      <c r="CP208" s="1550"/>
      <c r="CQ208" s="1550"/>
      <c r="CR208" s="1550"/>
      <c r="CS208" s="1550"/>
      <c r="CT208" s="1550"/>
      <c r="CU208" s="1550"/>
      <c r="CV208" s="1550"/>
      <c r="CW208" s="1550"/>
      <c r="CX208" s="1550"/>
      <c r="CY208" s="1550"/>
      <c r="CZ208" s="1550"/>
      <c r="DA208" s="1550"/>
      <c r="DB208" s="1550"/>
      <c r="DC208" s="1550"/>
      <c r="DD208" s="1550"/>
      <c r="DE208" s="1550"/>
      <c r="DF208" s="1550"/>
      <c r="DG208" s="1550"/>
      <c r="DH208" s="1550"/>
      <c r="DI208" s="1550"/>
    </row>
    <row r="209" spans="1:153" s="1552" customFormat="1" ht="15" customHeight="1" x14ac:dyDescent="0.25">
      <c r="A209" s="1660"/>
      <c r="B209" s="2400"/>
      <c r="C209" s="2403" t="s">
        <v>1132</v>
      </c>
      <c r="D209" s="2403"/>
      <c r="E209" s="2403"/>
      <c r="F209" s="2096"/>
      <c r="G209" s="1674"/>
      <c r="H209" s="1674"/>
      <c r="I209" s="1675"/>
      <c r="J209" s="1676">
        <f t="shared" si="9"/>
        <v>0</v>
      </c>
      <c r="K209" s="2097">
        <f t="shared" si="10"/>
        <v>0</v>
      </c>
      <c r="L209" s="1677"/>
      <c r="M209" s="1674"/>
      <c r="N209" s="1674"/>
      <c r="O209" s="1675"/>
      <c r="P209" s="1676">
        <f t="shared" si="5"/>
        <v>0</v>
      </c>
      <c r="Q209" s="1676">
        <f t="shared" si="6"/>
        <v>0</v>
      </c>
      <c r="R209" s="1677"/>
      <c r="S209" s="1674"/>
      <c r="T209" s="1674"/>
      <c r="U209" s="1675"/>
      <c r="V209" s="1676">
        <f t="shared" si="7"/>
        <v>0</v>
      </c>
      <c r="W209" s="1676">
        <f t="shared" si="8"/>
        <v>0</v>
      </c>
      <c r="X209" s="1678"/>
      <c r="Y209" s="1554"/>
      <c r="Z209" s="1550"/>
      <c r="AA209" s="1550"/>
      <c r="AB209" s="1550"/>
      <c r="AC209" s="1550"/>
      <c r="AD209" s="1550"/>
      <c r="AE209" s="1550"/>
      <c r="AF209" s="1550"/>
      <c r="AG209" s="1550"/>
      <c r="AH209" s="1550"/>
      <c r="AI209" s="1550"/>
      <c r="AJ209" s="1550"/>
      <c r="AK209" s="1550"/>
      <c r="AL209" s="1550"/>
      <c r="AM209" s="1550"/>
      <c r="AN209" s="1550"/>
      <c r="AO209" s="1550"/>
      <c r="AP209" s="1550"/>
      <c r="AQ209" s="1550"/>
      <c r="AR209" s="1550"/>
      <c r="AS209" s="1550"/>
      <c r="AT209" s="1550"/>
      <c r="AU209" s="1550"/>
      <c r="AV209" s="1550"/>
      <c r="AW209" s="1550"/>
      <c r="AX209" s="1550"/>
      <c r="AY209" s="1550"/>
      <c r="AZ209" s="1550"/>
      <c r="BA209" s="1550"/>
      <c r="BB209" s="1550"/>
      <c r="BC209" s="1550"/>
      <c r="BD209" s="1550"/>
      <c r="BE209" s="1550"/>
      <c r="BF209" s="1550"/>
      <c r="BG209" s="1550"/>
      <c r="BH209" s="1550"/>
      <c r="BI209" s="1550"/>
      <c r="BJ209" s="1550"/>
      <c r="BK209" s="1550"/>
      <c r="BL209" s="1550"/>
      <c r="BM209" s="1550"/>
      <c r="BN209" s="1550"/>
      <c r="BO209" s="1550"/>
      <c r="BP209" s="1550"/>
      <c r="BQ209" s="1550"/>
      <c r="BR209" s="1550"/>
      <c r="BS209" s="1550"/>
      <c r="BT209" s="1550"/>
      <c r="BU209" s="1550"/>
      <c r="BV209" s="1550"/>
      <c r="BW209" s="1550"/>
      <c r="BX209" s="1550"/>
      <c r="BY209" s="1550"/>
      <c r="BZ209" s="1550"/>
      <c r="CA209" s="1550"/>
      <c r="CB209" s="1550"/>
      <c r="CC209" s="1550"/>
      <c r="CD209" s="1550"/>
      <c r="CE209" s="1550"/>
      <c r="CF209" s="1550"/>
      <c r="CG209" s="1550"/>
      <c r="CH209" s="1550"/>
      <c r="CI209" s="1550"/>
      <c r="CJ209" s="1550"/>
      <c r="CK209" s="1550"/>
      <c r="CL209" s="1550"/>
      <c r="CM209" s="1550"/>
      <c r="CN209" s="1550"/>
      <c r="CO209" s="1550"/>
      <c r="CP209" s="1550"/>
      <c r="CQ209" s="1550"/>
      <c r="CR209" s="1550"/>
      <c r="CS209" s="1550"/>
      <c r="CT209" s="1550"/>
      <c r="CU209" s="1550"/>
      <c r="CV209" s="1550"/>
      <c r="CW209" s="1550"/>
      <c r="CX209" s="1550"/>
      <c r="CY209" s="1550"/>
      <c r="CZ209" s="1550"/>
      <c r="DA209" s="1550"/>
      <c r="DB209" s="1550"/>
      <c r="DC209" s="1550"/>
      <c r="DD209" s="1550"/>
      <c r="DE209" s="1550"/>
      <c r="DF209" s="1550"/>
      <c r="DG209" s="1550"/>
      <c r="DH209" s="1550"/>
      <c r="DI209" s="1550"/>
    </row>
    <row r="210" spans="1:153" s="1552" customFormat="1" ht="15" customHeight="1" x14ac:dyDescent="0.25">
      <c r="A210" s="1556"/>
      <c r="B210" s="2399" t="s">
        <v>1142</v>
      </c>
      <c r="C210" s="2401" t="s">
        <v>1129</v>
      </c>
      <c r="D210" s="2401"/>
      <c r="E210" s="2401"/>
      <c r="F210" s="2094"/>
      <c r="G210" s="1668"/>
      <c r="H210" s="1668"/>
      <c r="I210" s="1669"/>
      <c r="J210" s="1665">
        <f t="shared" si="9"/>
        <v>0</v>
      </c>
      <c r="K210" s="2093">
        <f t="shared" si="10"/>
        <v>0</v>
      </c>
      <c r="L210" s="1671"/>
      <c r="M210" s="1668"/>
      <c r="N210" s="1668"/>
      <c r="O210" s="1669"/>
      <c r="P210" s="1665">
        <f t="shared" si="5"/>
        <v>0</v>
      </c>
      <c r="Q210" s="1665">
        <f t="shared" si="6"/>
        <v>0</v>
      </c>
      <c r="R210" s="1671"/>
      <c r="S210" s="1668"/>
      <c r="T210" s="1668"/>
      <c r="U210" s="1669"/>
      <c r="V210" s="1665">
        <f t="shared" si="7"/>
        <v>0</v>
      </c>
      <c r="W210" s="1665">
        <f t="shared" si="8"/>
        <v>0</v>
      </c>
      <c r="X210" s="1672"/>
      <c r="Y210" s="1554"/>
      <c r="Z210" s="1550"/>
      <c r="AA210" s="1550"/>
      <c r="AB210" s="1550"/>
      <c r="AC210" s="1550"/>
      <c r="AD210" s="1550"/>
      <c r="AE210" s="1550"/>
      <c r="AF210" s="1550"/>
      <c r="AG210" s="1550"/>
      <c r="AH210" s="1550"/>
      <c r="AI210" s="1550"/>
      <c r="AJ210" s="1550"/>
      <c r="AK210" s="1550"/>
      <c r="AL210" s="1550"/>
      <c r="AM210" s="1550"/>
      <c r="AN210" s="1550"/>
      <c r="AO210" s="1550"/>
      <c r="AP210" s="1550"/>
      <c r="AQ210" s="1550"/>
      <c r="AR210" s="1550"/>
      <c r="AS210" s="1550"/>
      <c r="AT210" s="1550"/>
      <c r="AU210" s="1550"/>
      <c r="AV210" s="1550"/>
      <c r="AW210" s="1550"/>
      <c r="AX210" s="1550"/>
      <c r="AY210" s="1550"/>
      <c r="AZ210" s="1550"/>
      <c r="BA210" s="1550"/>
      <c r="BB210" s="1550"/>
      <c r="BC210" s="1550"/>
      <c r="BD210" s="1550"/>
      <c r="BE210" s="1550"/>
      <c r="BF210" s="1550"/>
      <c r="BG210" s="1550"/>
      <c r="BH210" s="1550"/>
      <c r="BI210" s="1550"/>
      <c r="BJ210" s="1550"/>
      <c r="BK210" s="1550"/>
      <c r="BL210" s="1550"/>
      <c r="BM210" s="1550"/>
      <c r="BN210" s="1550"/>
      <c r="BO210" s="1550"/>
      <c r="BP210" s="1550"/>
      <c r="BQ210" s="1550"/>
      <c r="BR210" s="1550"/>
      <c r="BS210" s="1550"/>
      <c r="BT210" s="1550"/>
      <c r="BU210" s="1550"/>
      <c r="BV210" s="1550"/>
      <c r="BW210" s="1550"/>
      <c r="BX210" s="1550"/>
      <c r="BY210" s="1550"/>
      <c r="BZ210" s="1550"/>
      <c r="CA210" s="1550"/>
      <c r="CB210" s="1550"/>
      <c r="CC210" s="1550"/>
      <c r="CD210" s="1550"/>
      <c r="CE210" s="1550"/>
      <c r="CF210" s="1550"/>
      <c r="CG210" s="1550"/>
      <c r="CH210" s="1550"/>
      <c r="CI210" s="1550"/>
      <c r="CJ210" s="1550"/>
      <c r="CK210" s="1550"/>
      <c r="CL210" s="1550"/>
      <c r="CM210" s="1550"/>
      <c r="CN210" s="1550"/>
      <c r="CO210" s="1550"/>
      <c r="CP210" s="1550"/>
      <c r="CQ210" s="1550"/>
      <c r="CR210" s="1550"/>
      <c r="CS210" s="1550"/>
      <c r="CT210" s="1550"/>
      <c r="CU210" s="1550"/>
      <c r="CV210" s="1550"/>
      <c r="CW210" s="1550"/>
      <c r="CX210" s="1550"/>
      <c r="CY210" s="1550"/>
      <c r="CZ210" s="1550"/>
      <c r="DA210" s="1550"/>
      <c r="DB210" s="1550"/>
      <c r="DC210" s="1550"/>
      <c r="DD210" s="1550"/>
      <c r="DE210" s="1550"/>
      <c r="DF210" s="1550"/>
      <c r="DG210" s="1550"/>
      <c r="DH210" s="1550"/>
      <c r="DI210" s="1550"/>
    </row>
    <row r="211" spans="1:153" s="1552" customFormat="1" ht="15" customHeight="1" x14ac:dyDescent="0.25">
      <c r="A211" s="1556"/>
      <c r="B211" s="2399"/>
      <c r="C211" s="2402" t="s">
        <v>1130</v>
      </c>
      <c r="D211" s="2402"/>
      <c r="E211" s="2402"/>
      <c r="F211" s="2094"/>
      <c r="G211" s="1668"/>
      <c r="H211" s="1668"/>
      <c r="I211" s="1669"/>
      <c r="J211" s="1670">
        <f t="shared" si="9"/>
        <v>0</v>
      </c>
      <c r="K211" s="2095">
        <f t="shared" si="10"/>
        <v>0</v>
      </c>
      <c r="L211" s="1671"/>
      <c r="M211" s="1668"/>
      <c r="N211" s="1668"/>
      <c r="O211" s="1669"/>
      <c r="P211" s="1670">
        <f t="shared" si="5"/>
        <v>0</v>
      </c>
      <c r="Q211" s="1670">
        <f t="shared" si="6"/>
        <v>0</v>
      </c>
      <c r="R211" s="1671"/>
      <c r="S211" s="1668"/>
      <c r="T211" s="1668"/>
      <c r="U211" s="1669"/>
      <c r="V211" s="1670">
        <f t="shared" si="7"/>
        <v>0</v>
      </c>
      <c r="W211" s="1670">
        <f t="shared" si="8"/>
        <v>0</v>
      </c>
      <c r="X211" s="1672"/>
      <c r="Y211" s="1554"/>
      <c r="Z211" s="1550"/>
      <c r="AA211" s="1550"/>
      <c r="AB211" s="1550"/>
      <c r="AC211" s="1550"/>
      <c r="AD211" s="1550"/>
      <c r="AE211" s="1550"/>
      <c r="AF211" s="1550"/>
      <c r="AG211" s="1550"/>
      <c r="AH211" s="1550"/>
      <c r="AI211" s="1550"/>
      <c r="AJ211" s="1550"/>
      <c r="AK211" s="1550"/>
      <c r="AL211" s="1550"/>
      <c r="AM211" s="1550"/>
      <c r="AN211" s="1550"/>
      <c r="AO211" s="1550"/>
      <c r="AP211" s="1550"/>
      <c r="AQ211" s="1550"/>
      <c r="AR211" s="1550"/>
      <c r="AS211" s="1550"/>
      <c r="AT211" s="1550"/>
      <c r="AU211" s="1550"/>
      <c r="AV211" s="1550"/>
      <c r="AW211" s="1550"/>
      <c r="AX211" s="1550"/>
      <c r="AY211" s="1550"/>
      <c r="AZ211" s="1550"/>
      <c r="BA211" s="1550"/>
      <c r="BB211" s="1550"/>
      <c r="BC211" s="1550"/>
      <c r="BD211" s="1550"/>
      <c r="BE211" s="1550"/>
      <c r="BF211" s="1550"/>
      <c r="BG211" s="1550"/>
      <c r="BH211" s="1550"/>
      <c r="BI211" s="1550"/>
      <c r="BJ211" s="1550"/>
      <c r="BK211" s="1550"/>
      <c r="BL211" s="1550"/>
      <c r="BM211" s="1550"/>
      <c r="BN211" s="1550"/>
      <c r="BO211" s="1550"/>
      <c r="BP211" s="1550"/>
      <c r="BQ211" s="1550"/>
      <c r="BR211" s="1550"/>
      <c r="BS211" s="1550"/>
      <c r="BT211" s="1550"/>
      <c r="BU211" s="1550"/>
      <c r="BV211" s="1550"/>
      <c r="BW211" s="1550"/>
      <c r="BX211" s="1550"/>
      <c r="BY211" s="1550"/>
      <c r="BZ211" s="1550"/>
      <c r="CA211" s="1550"/>
      <c r="CB211" s="1550"/>
      <c r="CC211" s="1550"/>
      <c r="CD211" s="1550"/>
      <c r="CE211" s="1550"/>
      <c r="CF211" s="1550"/>
      <c r="CG211" s="1550"/>
      <c r="CH211" s="1550"/>
      <c r="CI211" s="1550"/>
      <c r="CJ211" s="1550"/>
      <c r="CK211" s="1550"/>
      <c r="CL211" s="1550"/>
      <c r="CM211" s="1550"/>
      <c r="CN211" s="1550"/>
      <c r="CO211" s="1550"/>
      <c r="CP211" s="1550"/>
      <c r="CQ211" s="1550"/>
      <c r="CR211" s="1550"/>
      <c r="CS211" s="1550"/>
      <c r="CT211" s="1550"/>
      <c r="CU211" s="1550"/>
      <c r="CV211" s="1550"/>
      <c r="CW211" s="1550"/>
      <c r="CX211" s="1550"/>
      <c r="CY211" s="1550"/>
      <c r="CZ211" s="1550"/>
      <c r="DA211" s="1550"/>
      <c r="DB211" s="1550"/>
      <c r="DC211" s="1550"/>
      <c r="DD211" s="1550"/>
      <c r="DE211" s="1550"/>
      <c r="DF211" s="1550"/>
      <c r="DG211" s="1550"/>
      <c r="DH211" s="1550"/>
      <c r="DI211" s="1550"/>
    </row>
    <row r="212" spans="1:153" s="1552" customFormat="1" ht="15" customHeight="1" x14ac:dyDescent="0.25">
      <c r="A212" s="1660"/>
      <c r="B212" s="2399"/>
      <c r="C212" s="2402" t="s">
        <v>1131</v>
      </c>
      <c r="D212" s="2402"/>
      <c r="E212" s="2402"/>
      <c r="F212" s="2094"/>
      <c r="G212" s="1668"/>
      <c r="H212" s="1668"/>
      <c r="I212" s="1669"/>
      <c r="J212" s="1670">
        <f t="shared" si="9"/>
        <v>0</v>
      </c>
      <c r="K212" s="2095">
        <f t="shared" si="10"/>
        <v>0</v>
      </c>
      <c r="L212" s="1671"/>
      <c r="M212" s="1668"/>
      <c r="N212" s="1668"/>
      <c r="O212" s="1669"/>
      <c r="P212" s="1670">
        <f t="shared" si="5"/>
        <v>0</v>
      </c>
      <c r="Q212" s="1670">
        <f t="shared" si="6"/>
        <v>0</v>
      </c>
      <c r="R212" s="1671"/>
      <c r="S212" s="1668"/>
      <c r="T212" s="1668"/>
      <c r="U212" s="1669"/>
      <c r="V212" s="1670">
        <f t="shared" si="7"/>
        <v>0</v>
      </c>
      <c r="W212" s="1670">
        <f t="shared" si="8"/>
        <v>0</v>
      </c>
      <c r="X212" s="1672"/>
      <c r="Y212" s="1554"/>
      <c r="Z212" s="1550"/>
      <c r="AA212" s="1550"/>
      <c r="AB212" s="1550"/>
      <c r="AC212" s="1550"/>
      <c r="AD212" s="1550"/>
      <c r="AE212" s="1550"/>
      <c r="AF212" s="1550"/>
      <c r="AG212" s="1550"/>
      <c r="AH212" s="1550"/>
      <c r="AI212" s="1550"/>
      <c r="AJ212" s="1550"/>
      <c r="AK212" s="1550"/>
      <c r="AL212" s="1550"/>
      <c r="AM212" s="1550"/>
      <c r="AN212" s="1550"/>
      <c r="AO212" s="1550"/>
      <c r="AP212" s="1550"/>
      <c r="AQ212" s="1550"/>
      <c r="AR212" s="1550"/>
      <c r="AS212" s="1550"/>
      <c r="AT212" s="1550"/>
      <c r="AU212" s="1550"/>
      <c r="AV212" s="1550"/>
      <c r="AW212" s="1550"/>
      <c r="AX212" s="1550"/>
      <c r="AY212" s="1550"/>
      <c r="AZ212" s="1550"/>
      <c r="BA212" s="1550"/>
      <c r="BB212" s="1550"/>
      <c r="BC212" s="1550"/>
      <c r="BD212" s="1550"/>
      <c r="BE212" s="1550"/>
      <c r="BF212" s="1550"/>
      <c r="BG212" s="1550"/>
      <c r="BH212" s="1550"/>
      <c r="BI212" s="1550"/>
      <c r="BJ212" s="1550"/>
      <c r="BK212" s="1550"/>
      <c r="BL212" s="1550"/>
      <c r="BM212" s="1550"/>
      <c r="BN212" s="1550"/>
      <c r="BO212" s="1550"/>
      <c r="BP212" s="1550"/>
      <c r="BQ212" s="1550"/>
      <c r="BR212" s="1550"/>
      <c r="BS212" s="1550"/>
      <c r="BT212" s="1550"/>
      <c r="BU212" s="1550"/>
      <c r="BV212" s="1550"/>
      <c r="BW212" s="1550"/>
      <c r="BX212" s="1550"/>
      <c r="BY212" s="1550"/>
      <c r="BZ212" s="1550"/>
      <c r="CA212" s="1550"/>
      <c r="CB212" s="1550"/>
      <c r="CC212" s="1550"/>
      <c r="CD212" s="1550"/>
      <c r="CE212" s="1550"/>
      <c r="CF212" s="1550"/>
      <c r="CG212" s="1550"/>
      <c r="CH212" s="1550"/>
      <c r="CI212" s="1550"/>
      <c r="CJ212" s="1550"/>
      <c r="CK212" s="1550"/>
      <c r="CL212" s="1550"/>
      <c r="CM212" s="1550"/>
      <c r="CN212" s="1550"/>
      <c r="CO212" s="1550"/>
      <c r="CP212" s="1550"/>
      <c r="CQ212" s="1550"/>
      <c r="CR212" s="1550"/>
      <c r="CS212" s="1550"/>
      <c r="CT212" s="1550"/>
      <c r="CU212" s="1550"/>
      <c r="CV212" s="1550"/>
      <c r="CW212" s="1550"/>
      <c r="CX212" s="1550"/>
      <c r="CY212" s="1550"/>
      <c r="CZ212" s="1550"/>
      <c r="DA212" s="1550"/>
      <c r="DB212" s="1550"/>
      <c r="DC212" s="1550"/>
      <c r="DD212" s="1550"/>
      <c r="DE212" s="1550"/>
      <c r="DF212" s="1550"/>
      <c r="DG212" s="1550"/>
      <c r="DH212" s="1550"/>
      <c r="DI212" s="1550"/>
    </row>
    <row r="213" spans="1:153" s="1552" customFormat="1" ht="15" customHeight="1" x14ac:dyDescent="0.25">
      <c r="A213" s="1660"/>
      <c r="B213" s="2400"/>
      <c r="C213" s="2403" t="s">
        <v>1132</v>
      </c>
      <c r="D213" s="2403"/>
      <c r="E213" s="2403"/>
      <c r="F213" s="2096"/>
      <c r="G213" s="1674"/>
      <c r="H213" s="1674"/>
      <c r="I213" s="1675"/>
      <c r="J213" s="1676">
        <f t="shared" si="9"/>
        <v>0</v>
      </c>
      <c r="K213" s="2097">
        <f t="shared" si="10"/>
        <v>0</v>
      </c>
      <c r="L213" s="1677"/>
      <c r="M213" s="1674"/>
      <c r="N213" s="1674"/>
      <c r="O213" s="1675"/>
      <c r="P213" s="1676">
        <f t="shared" si="5"/>
        <v>0</v>
      </c>
      <c r="Q213" s="1676">
        <f t="shared" si="6"/>
        <v>0</v>
      </c>
      <c r="R213" s="1677"/>
      <c r="S213" s="1674"/>
      <c r="T213" s="1674"/>
      <c r="U213" s="1675"/>
      <c r="V213" s="1676">
        <f t="shared" si="7"/>
        <v>0</v>
      </c>
      <c r="W213" s="1676">
        <f t="shared" si="8"/>
        <v>0</v>
      </c>
      <c r="X213" s="1678"/>
      <c r="Y213" s="1554"/>
      <c r="Z213" s="1550"/>
      <c r="AA213" s="1550"/>
      <c r="AB213" s="1550"/>
      <c r="AC213" s="1550"/>
      <c r="AD213" s="1550"/>
      <c r="AE213" s="1550"/>
      <c r="AF213" s="1550"/>
      <c r="AG213" s="1550"/>
      <c r="AH213" s="1550"/>
      <c r="AI213" s="1550"/>
      <c r="AJ213" s="1550"/>
      <c r="AK213" s="1550"/>
      <c r="AL213" s="1550"/>
      <c r="AM213" s="1550"/>
      <c r="AN213" s="1550"/>
      <c r="AO213" s="1550"/>
      <c r="AP213" s="1550"/>
      <c r="AQ213" s="1550"/>
      <c r="AR213" s="1550"/>
      <c r="AS213" s="1550"/>
      <c r="AT213" s="1550"/>
      <c r="AU213" s="1550"/>
      <c r="AV213" s="1550"/>
      <c r="AW213" s="1550"/>
      <c r="AX213" s="1550"/>
      <c r="AY213" s="1550"/>
      <c r="AZ213" s="1550"/>
      <c r="BA213" s="1550"/>
      <c r="BB213" s="1550"/>
      <c r="BC213" s="1550"/>
      <c r="BD213" s="1550"/>
      <c r="BE213" s="1550"/>
      <c r="BF213" s="1550"/>
      <c r="BG213" s="1550"/>
      <c r="BH213" s="1550"/>
      <c r="BI213" s="1550"/>
      <c r="BJ213" s="1550"/>
      <c r="BK213" s="1550"/>
      <c r="BL213" s="1550"/>
      <c r="BM213" s="1550"/>
      <c r="BN213" s="1550"/>
      <c r="BO213" s="1550"/>
      <c r="BP213" s="1550"/>
      <c r="BQ213" s="1550"/>
      <c r="BR213" s="1550"/>
      <c r="BS213" s="1550"/>
      <c r="BT213" s="1550"/>
      <c r="BU213" s="1550"/>
      <c r="BV213" s="1550"/>
      <c r="BW213" s="1550"/>
      <c r="BX213" s="1550"/>
      <c r="BY213" s="1550"/>
      <c r="BZ213" s="1550"/>
      <c r="CA213" s="1550"/>
      <c r="CB213" s="1550"/>
      <c r="CC213" s="1550"/>
      <c r="CD213" s="1550"/>
      <c r="CE213" s="1550"/>
      <c r="CF213" s="1550"/>
      <c r="CG213" s="1550"/>
      <c r="CH213" s="1550"/>
      <c r="CI213" s="1550"/>
      <c r="CJ213" s="1550"/>
      <c r="CK213" s="1550"/>
      <c r="CL213" s="1550"/>
      <c r="CM213" s="1550"/>
      <c r="CN213" s="1550"/>
      <c r="CO213" s="1550"/>
      <c r="CP213" s="1550"/>
      <c r="CQ213" s="1550"/>
      <c r="CR213" s="1550"/>
      <c r="CS213" s="1550"/>
      <c r="CT213" s="1550"/>
      <c r="CU213" s="1550"/>
      <c r="CV213" s="1550"/>
      <c r="CW213" s="1550"/>
      <c r="CX213" s="1550"/>
      <c r="CY213" s="1550"/>
      <c r="CZ213" s="1550"/>
      <c r="DA213" s="1550"/>
      <c r="DB213" s="1550"/>
      <c r="DC213" s="1550"/>
      <c r="DD213" s="1550"/>
      <c r="DE213" s="1550"/>
      <c r="DF213" s="1550"/>
      <c r="DG213" s="1550"/>
      <c r="DH213" s="1550"/>
      <c r="DI213" s="1550"/>
    </row>
    <row r="214" spans="1:153" s="1552" customFormat="1" ht="15" customHeight="1" x14ac:dyDescent="0.25">
      <c r="A214" s="1660"/>
      <c r="B214" s="1698" t="s">
        <v>839</v>
      </c>
      <c r="C214" s="2404" t="s">
        <v>1143</v>
      </c>
      <c r="D214" s="2404"/>
      <c r="E214" s="2404"/>
      <c r="F214" s="2096"/>
      <c r="G214" s="1674"/>
      <c r="H214" s="1674"/>
      <c r="I214" s="1675"/>
      <c r="J214" s="1676">
        <f t="shared" si="9"/>
        <v>0</v>
      </c>
      <c r="K214" s="2097">
        <f t="shared" si="10"/>
        <v>0</v>
      </c>
      <c r="L214" s="1673"/>
      <c r="M214" s="1674"/>
      <c r="N214" s="1674"/>
      <c r="O214" s="1675"/>
      <c r="P214" s="1676">
        <f t="shared" si="5"/>
        <v>0</v>
      </c>
      <c r="Q214" s="1676">
        <f t="shared" si="6"/>
        <v>0</v>
      </c>
      <c r="R214" s="1673"/>
      <c r="S214" s="1674"/>
      <c r="T214" s="1674"/>
      <c r="U214" s="1675"/>
      <c r="V214" s="1676">
        <f t="shared" si="7"/>
        <v>0</v>
      </c>
      <c r="W214" s="1676">
        <f t="shared" si="8"/>
        <v>0</v>
      </c>
      <c r="X214" s="1679"/>
      <c r="Y214" s="1554"/>
      <c r="Z214" s="1550"/>
      <c r="AA214" s="1550"/>
      <c r="AB214" s="1550"/>
      <c r="AC214" s="1550"/>
      <c r="AD214" s="1550"/>
      <c r="AE214" s="1550"/>
      <c r="AF214" s="1550"/>
      <c r="AG214" s="1550"/>
      <c r="AH214" s="1550"/>
      <c r="AI214" s="1550"/>
      <c r="AJ214" s="1550"/>
      <c r="AK214" s="1550"/>
      <c r="AL214" s="1550"/>
      <c r="AM214" s="1550"/>
      <c r="AN214" s="1550"/>
      <c r="AO214" s="1550"/>
      <c r="AP214" s="1550"/>
      <c r="AQ214" s="1550"/>
      <c r="AR214" s="1550"/>
      <c r="AS214" s="1550"/>
      <c r="AT214" s="1550"/>
      <c r="AU214" s="1550"/>
      <c r="AV214" s="1550"/>
      <c r="AW214" s="1550"/>
      <c r="AX214" s="1550"/>
      <c r="AY214" s="1550"/>
      <c r="AZ214" s="1550"/>
      <c r="BA214" s="1550"/>
      <c r="BB214" s="1550"/>
      <c r="BC214" s="1550"/>
      <c r="BD214" s="1550"/>
      <c r="BE214" s="1550"/>
      <c r="BF214" s="1550"/>
      <c r="BG214" s="1550"/>
      <c r="BH214" s="1550"/>
      <c r="BI214" s="1550"/>
      <c r="BJ214" s="1550"/>
      <c r="BK214" s="1550"/>
      <c r="BL214" s="1550"/>
      <c r="BM214" s="1550"/>
      <c r="BN214" s="1550"/>
      <c r="BO214" s="1550"/>
      <c r="BP214" s="1550"/>
      <c r="BQ214" s="1550"/>
      <c r="BR214" s="1550"/>
      <c r="BS214" s="1550"/>
      <c r="BT214" s="1550"/>
      <c r="BU214" s="1550"/>
      <c r="BV214" s="1550"/>
      <c r="BW214" s="1550"/>
      <c r="BX214" s="1550"/>
      <c r="BY214" s="1550"/>
      <c r="BZ214" s="1550"/>
      <c r="CA214" s="1550"/>
      <c r="CB214" s="1550"/>
      <c r="CC214" s="1550"/>
      <c r="CD214" s="1550"/>
      <c r="CE214" s="1550"/>
      <c r="CF214" s="1550"/>
      <c r="CG214" s="1550"/>
      <c r="CH214" s="1550"/>
      <c r="CI214" s="1550"/>
      <c r="CJ214" s="1550"/>
      <c r="CK214" s="1550"/>
      <c r="CL214" s="1550"/>
      <c r="CM214" s="1550"/>
      <c r="CN214" s="1550"/>
      <c r="CO214" s="1550"/>
      <c r="CP214" s="1550"/>
      <c r="CQ214" s="1550"/>
      <c r="CR214" s="1550"/>
      <c r="CS214" s="1550"/>
      <c r="CT214" s="1550"/>
      <c r="CU214" s="1550"/>
      <c r="CV214" s="1550"/>
      <c r="CW214" s="1550"/>
      <c r="CX214" s="1550"/>
      <c r="CY214" s="1550"/>
      <c r="CZ214" s="1550"/>
      <c r="DA214" s="1550"/>
      <c r="DB214" s="1550"/>
      <c r="DC214" s="1550"/>
      <c r="DD214" s="1550"/>
      <c r="DE214" s="1550"/>
      <c r="DF214" s="1550"/>
      <c r="DG214" s="1550"/>
      <c r="DH214" s="1550"/>
      <c r="DI214" s="1550"/>
    </row>
    <row r="215" spans="1:153" ht="15" customHeight="1" x14ac:dyDescent="0.25">
      <c r="A215" s="1590"/>
      <c r="B215" s="1557" t="s">
        <v>1144</v>
      </c>
      <c r="C215" s="1557"/>
      <c r="D215" s="1557"/>
      <c r="E215" s="1557"/>
      <c r="F215" s="1680"/>
      <c r="G215" s="1680"/>
      <c r="H215" s="1680"/>
      <c r="I215" s="1680"/>
      <c r="J215" s="1680"/>
      <c r="K215" s="1681">
        <f>SUM(K170:K214)</f>
        <v>0</v>
      </c>
      <c r="L215" s="1682"/>
      <c r="M215" s="1680"/>
      <c r="N215" s="1680"/>
      <c r="O215" s="1680"/>
      <c r="P215" s="1680"/>
      <c r="Q215" s="1683">
        <f>SUM(Q170:Q214)</f>
        <v>0</v>
      </c>
      <c r="R215" s="1680"/>
      <c r="S215" s="1680"/>
      <c r="T215" s="1680"/>
      <c r="U215" s="1680"/>
      <c r="V215" s="1680"/>
      <c r="W215" s="1684">
        <f>SUM(W170:W214)</f>
        <v>0</v>
      </c>
      <c r="X215" s="1680"/>
      <c r="Y215" s="1554"/>
      <c r="Z215" s="1550"/>
      <c r="CV215" s="1609"/>
      <c r="CW215" s="1609"/>
      <c r="CX215" s="1609"/>
      <c r="CY215" s="1609"/>
      <c r="CZ215" s="1609"/>
      <c r="DA215" s="1609"/>
      <c r="DB215" s="1609"/>
      <c r="DC215" s="1609"/>
      <c r="DD215" s="1609"/>
      <c r="DE215" s="1609"/>
      <c r="DF215" s="1609"/>
      <c r="DG215" s="1609"/>
      <c r="DH215" s="1609"/>
      <c r="DI215" s="1609"/>
    </row>
    <row r="216" spans="1:153" s="1602" customFormat="1" ht="15" customHeight="1" x14ac:dyDescent="0.25">
      <c r="A216" s="1590"/>
      <c r="B216" s="1685"/>
      <c r="C216" s="1685"/>
      <c r="D216" s="1685"/>
      <c r="E216" s="1685"/>
      <c r="F216" s="1686"/>
      <c r="G216" s="1686"/>
      <c r="H216" s="1686"/>
      <c r="I216" s="1686"/>
      <c r="J216" s="1686"/>
      <c r="K216" s="1687"/>
      <c r="L216" s="1686"/>
      <c r="M216" s="1686"/>
      <c r="N216" s="1686"/>
      <c r="O216" s="1686"/>
      <c r="P216" s="1686"/>
      <c r="Q216" s="1687"/>
      <c r="R216" s="1686"/>
      <c r="S216" s="1686"/>
      <c r="T216" s="1686"/>
      <c r="U216" s="1686"/>
      <c r="V216" s="1686"/>
      <c r="W216" s="1687"/>
      <c r="X216" s="1688"/>
      <c r="Y216" s="1576"/>
      <c r="Z216" s="1558"/>
      <c r="AA216" s="1689"/>
      <c r="AB216" s="1689"/>
      <c r="AC216" s="1689"/>
      <c r="AD216" s="1689"/>
      <c r="AE216" s="1689"/>
      <c r="AF216" s="1689"/>
      <c r="AG216" s="1689"/>
      <c r="AH216" s="1689"/>
      <c r="AI216" s="1689"/>
      <c r="AJ216" s="1689"/>
      <c r="AK216" s="1689"/>
      <c r="AL216" s="1689"/>
      <c r="AM216" s="1689"/>
      <c r="AN216" s="1689"/>
      <c r="AO216" s="1689"/>
      <c r="AP216" s="1689"/>
      <c r="AQ216" s="1689"/>
      <c r="AR216" s="1689"/>
      <c r="AS216" s="1689"/>
      <c r="AT216" s="1689"/>
      <c r="AU216" s="1689"/>
      <c r="AV216" s="1689"/>
      <c r="AW216" s="1689"/>
      <c r="AX216" s="1689"/>
      <c r="AY216" s="1689"/>
      <c r="AZ216" s="1689"/>
      <c r="BA216" s="1689"/>
      <c r="BB216" s="1689"/>
      <c r="BC216" s="1689"/>
      <c r="BD216" s="1689"/>
      <c r="BE216" s="1689"/>
      <c r="BF216" s="1689"/>
      <c r="BG216" s="1689"/>
      <c r="BH216" s="1689"/>
      <c r="BI216" s="1689"/>
      <c r="BJ216" s="1689"/>
      <c r="BK216" s="1689"/>
      <c r="BL216" s="1689"/>
      <c r="BM216" s="1689"/>
      <c r="BN216" s="1689"/>
      <c r="BO216" s="1689"/>
      <c r="BP216" s="1689"/>
      <c r="BQ216" s="1689"/>
      <c r="BR216" s="1689"/>
      <c r="BS216" s="1689"/>
      <c r="BT216" s="1689"/>
      <c r="BU216" s="1689"/>
      <c r="BV216" s="1689"/>
      <c r="BW216" s="1689"/>
      <c r="BX216" s="1689"/>
      <c r="BY216" s="1689"/>
      <c r="BZ216" s="1689"/>
      <c r="CA216" s="1689"/>
      <c r="CB216" s="1689"/>
      <c r="CC216" s="1689"/>
      <c r="CD216" s="1689"/>
      <c r="CE216" s="1689"/>
      <c r="CF216" s="1689"/>
      <c r="CG216" s="1689"/>
      <c r="CH216" s="1689"/>
      <c r="CI216" s="1689"/>
      <c r="CJ216" s="1689"/>
      <c r="CK216" s="1689"/>
      <c r="CL216" s="1689"/>
      <c r="CM216" s="1689"/>
      <c r="CN216" s="1689"/>
      <c r="CO216" s="1689"/>
      <c r="CP216" s="1689"/>
      <c r="CQ216" s="1689"/>
      <c r="CR216" s="1689"/>
      <c r="CS216" s="1689"/>
      <c r="CT216" s="1689"/>
      <c r="CU216" s="1689"/>
      <c r="CV216" s="1689"/>
      <c r="CW216" s="1689"/>
      <c r="CX216" s="1689"/>
      <c r="CY216" s="1689"/>
      <c r="CZ216" s="1689"/>
      <c r="DA216" s="1689"/>
      <c r="DB216" s="1689"/>
      <c r="DC216" s="1689"/>
      <c r="DD216" s="1689"/>
      <c r="DE216" s="1689"/>
      <c r="DF216" s="1689"/>
      <c r="DG216" s="1689"/>
      <c r="DH216" s="1689"/>
      <c r="DI216" s="1689"/>
    </row>
    <row r="217" spans="1:153" ht="15" customHeight="1" x14ac:dyDescent="0.25">
      <c r="A217" s="1590"/>
      <c r="B217" s="1557" t="s">
        <v>1145</v>
      </c>
      <c r="C217" s="1557"/>
      <c r="D217" s="1557"/>
      <c r="E217" s="1557"/>
      <c r="F217" s="1557"/>
      <c r="G217" s="1591"/>
      <c r="H217" s="1591"/>
      <c r="I217" s="1591"/>
      <c r="J217" s="1591"/>
      <c r="K217" s="1591">
        <f>K215+Q215+W215</f>
        <v>0</v>
      </c>
      <c r="L217" s="1559"/>
      <c r="M217" s="1559"/>
      <c r="N217" s="1559"/>
      <c r="O217" s="1559"/>
      <c r="P217" s="1559"/>
      <c r="Q217" s="1559"/>
      <c r="R217" s="1559"/>
      <c r="S217" s="1559"/>
      <c r="T217" s="1559"/>
      <c r="U217" s="1559"/>
      <c r="V217" s="1559"/>
      <c r="W217" s="1559"/>
      <c r="X217" s="1559"/>
      <c r="Y217" s="1575"/>
      <c r="Z217" s="1549"/>
      <c r="AA217" s="1549"/>
      <c r="AB217" s="1549"/>
      <c r="AC217" s="1549"/>
      <c r="AD217" s="1549"/>
      <c r="AE217" s="1549"/>
      <c r="AF217" s="1549"/>
      <c r="AG217" s="1549"/>
      <c r="AH217" s="1549"/>
      <c r="AI217" s="1549"/>
      <c r="AJ217" s="1549"/>
      <c r="AK217" s="1549"/>
      <c r="AL217" s="1549"/>
      <c r="AM217" s="1549"/>
      <c r="AN217" s="1549"/>
      <c r="AO217" s="1549"/>
      <c r="AP217" s="1549"/>
      <c r="AQ217" s="1549"/>
      <c r="AR217" s="1549"/>
      <c r="AS217" s="1549"/>
      <c r="AT217" s="1549"/>
      <c r="AU217" s="1549"/>
      <c r="AV217" s="1549"/>
      <c r="AW217" s="1549"/>
      <c r="AX217" s="1549"/>
      <c r="AY217" s="1549"/>
      <c r="AZ217" s="1549"/>
      <c r="BA217" s="1549"/>
      <c r="BB217" s="1549"/>
      <c r="BC217" s="1549"/>
      <c r="BD217" s="1549"/>
      <c r="BE217" s="1549"/>
      <c r="BF217" s="1549"/>
      <c r="BG217" s="1549"/>
      <c r="BH217" s="1549"/>
      <c r="BI217" s="1549"/>
      <c r="BJ217" s="1549"/>
      <c r="BK217" s="1549"/>
      <c r="BL217" s="1549"/>
      <c r="BM217" s="1549"/>
      <c r="BN217" s="1549"/>
      <c r="BO217" s="1549"/>
      <c r="BP217" s="1549"/>
      <c r="BQ217" s="1549"/>
      <c r="BR217" s="1549"/>
      <c r="BS217" s="1549"/>
      <c r="BT217" s="1549"/>
      <c r="BU217" s="1549"/>
      <c r="BV217" s="1549"/>
      <c r="BW217" s="1549"/>
      <c r="BX217" s="1549"/>
      <c r="BY217" s="1549"/>
      <c r="BZ217" s="1549"/>
      <c r="CA217" s="1549"/>
      <c r="CB217" s="1549"/>
      <c r="CC217" s="1549"/>
      <c r="CD217" s="1549"/>
      <c r="CE217" s="1549"/>
      <c r="CF217" s="1549"/>
      <c r="CG217" s="1549"/>
      <c r="CH217" s="1549"/>
      <c r="CI217" s="1549"/>
      <c r="CJ217" s="1549"/>
      <c r="CK217" s="1549"/>
      <c r="CL217" s="1549"/>
      <c r="CM217" s="1549"/>
      <c r="CN217" s="1549"/>
      <c r="CO217" s="1549"/>
      <c r="CP217" s="1549"/>
      <c r="CQ217" s="1549"/>
      <c r="CR217" s="1549"/>
      <c r="CS217" s="1549"/>
      <c r="CT217" s="1549"/>
      <c r="CU217" s="1549"/>
      <c r="CV217" s="1549"/>
      <c r="CW217" s="1549"/>
      <c r="CX217" s="1549"/>
      <c r="CY217" s="1549"/>
      <c r="CZ217" s="1549"/>
      <c r="DA217" s="1549"/>
      <c r="DB217" s="1549"/>
      <c r="DC217" s="1549"/>
      <c r="DD217" s="1549"/>
      <c r="DE217" s="1549"/>
      <c r="DF217" s="1549"/>
      <c r="DG217" s="1549"/>
      <c r="DH217" s="1549"/>
      <c r="DI217" s="1549"/>
      <c r="DJ217" s="1551"/>
      <c r="DK217" s="1551"/>
      <c r="DL217" s="1551"/>
      <c r="DM217" s="1551"/>
      <c r="DN217" s="1551"/>
      <c r="DO217" s="1551"/>
      <c r="DP217" s="1551"/>
      <c r="DQ217" s="1551"/>
      <c r="DR217" s="1551"/>
      <c r="DS217" s="1551"/>
      <c r="DT217" s="1551"/>
      <c r="DU217" s="1551"/>
      <c r="DV217" s="1551"/>
      <c r="DW217" s="1551"/>
      <c r="DX217" s="1551"/>
      <c r="DY217" s="1551"/>
      <c r="DZ217" s="1551"/>
      <c r="EA217" s="1551"/>
      <c r="EB217" s="1551"/>
      <c r="EC217" s="1551"/>
      <c r="ED217" s="1551"/>
      <c r="EE217" s="1551"/>
      <c r="EF217" s="1551"/>
      <c r="EG217" s="1551"/>
      <c r="EH217" s="1551"/>
      <c r="EI217" s="1551"/>
      <c r="EJ217" s="1551"/>
      <c r="EK217" s="1551"/>
      <c r="EL217" s="1551"/>
      <c r="EM217" s="1551"/>
      <c r="EN217" s="1551"/>
      <c r="EO217" s="1551"/>
      <c r="EP217" s="1551"/>
      <c r="EQ217" s="1551"/>
      <c r="ER217" s="1551"/>
      <c r="ES217" s="1551"/>
      <c r="ET217" s="1551"/>
      <c r="EU217" s="1551"/>
      <c r="EV217" s="1551"/>
      <c r="EW217" s="1551"/>
    </row>
    <row r="218" spans="1:153" s="1552" customFormat="1" ht="15" customHeight="1" x14ac:dyDescent="0.25">
      <c r="A218" s="1660"/>
      <c r="B218" s="1560"/>
      <c r="C218" s="1561"/>
      <c r="D218" s="1553"/>
      <c r="E218" s="1553"/>
      <c r="F218" s="1553"/>
      <c r="G218" s="1553"/>
      <c r="H218" s="1553"/>
      <c r="I218" s="1553"/>
      <c r="J218" s="1553"/>
      <c r="K218" s="1553"/>
      <c r="L218" s="1553"/>
      <c r="M218" s="1553"/>
      <c r="N218" s="1553"/>
      <c r="O218" s="1553"/>
      <c r="P218" s="1553"/>
      <c r="Q218" s="1553"/>
      <c r="R218" s="1553"/>
      <c r="S218" s="1553"/>
      <c r="T218" s="1553"/>
      <c r="U218" s="1553"/>
      <c r="V218" s="1553"/>
      <c r="W218" s="1553"/>
      <c r="X218" s="1553"/>
      <c r="Y218" s="1554"/>
      <c r="Z218" s="1550"/>
      <c r="AA218" s="1550"/>
      <c r="AB218" s="1550"/>
      <c r="AC218" s="1550"/>
      <c r="AD218" s="1550"/>
      <c r="AE218" s="1550"/>
      <c r="AF218" s="1550"/>
      <c r="AG218" s="1550"/>
      <c r="AH218" s="1550"/>
      <c r="AI218" s="1550"/>
      <c r="AJ218" s="1550"/>
      <c r="AK218" s="1550"/>
      <c r="AL218" s="1550"/>
      <c r="AM218" s="1550"/>
      <c r="AN218" s="1550"/>
      <c r="AO218" s="1550"/>
      <c r="AP218" s="1550"/>
      <c r="AQ218" s="1550"/>
      <c r="AR218" s="1550"/>
      <c r="AS218" s="1550"/>
      <c r="AT218" s="1550"/>
      <c r="AU218" s="1550"/>
      <c r="AV218" s="1550"/>
      <c r="AW218" s="1550"/>
      <c r="AX218" s="1550"/>
      <c r="AY218" s="1550"/>
      <c r="AZ218" s="1550"/>
      <c r="BA218" s="1550"/>
      <c r="BB218" s="1550"/>
      <c r="BC218" s="1550"/>
      <c r="BD218" s="1550"/>
      <c r="BE218" s="1550"/>
      <c r="BF218" s="1550"/>
      <c r="BG218" s="1550"/>
      <c r="BH218" s="1550"/>
      <c r="BI218" s="1550"/>
      <c r="BJ218" s="1550"/>
      <c r="BK218" s="1550"/>
      <c r="BL218" s="1550"/>
      <c r="BM218" s="1550"/>
      <c r="BN218" s="1550"/>
      <c r="BO218" s="1550"/>
      <c r="BP218" s="1550"/>
      <c r="BQ218" s="1550"/>
      <c r="BR218" s="1550"/>
      <c r="BS218" s="1550"/>
      <c r="BT218" s="1550"/>
      <c r="BU218" s="1550"/>
      <c r="BV218" s="1550"/>
      <c r="BW218" s="1550"/>
      <c r="BX218" s="1550"/>
      <c r="BY218" s="1550"/>
      <c r="BZ218" s="1550"/>
      <c r="CA218" s="1550"/>
      <c r="CB218" s="1550"/>
      <c r="CC218" s="1550"/>
      <c r="CD218" s="1550"/>
      <c r="CE218" s="1550"/>
      <c r="CF218" s="1550"/>
      <c r="CG218" s="1550"/>
      <c r="CH218" s="1550"/>
      <c r="CI218" s="1550"/>
      <c r="CJ218" s="1550"/>
      <c r="CK218" s="1550"/>
      <c r="CL218" s="1550"/>
      <c r="CM218" s="1550"/>
      <c r="CN218" s="1550"/>
      <c r="CO218" s="1550"/>
      <c r="CP218" s="1550"/>
      <c r="CQ218" s="1550"/>
      <c r="CR218" s="1550"/>
      <c r="CS218" s="1550"/>
      <c r="CT218" s="1550"/>
      <c r="CU218" s="1550"/>
      <c r="CV218" s="1550"/>
      <c r="CW218" s="1550"/>
      <c r="CX218" s="1550"/>
      <c r="CY218" s="1550"/>
      <c r="CZ218" s="1550"/>
      <c r="DA218" s="1550"/>
      <c r="DB218" s="1550"/>
      <c r="DC218" s="1550"/>
      <c r="DD218" s="1550"/>
      <c r="DE218" s="1550"/>
      <c r="DF218" s="1550"/>
      <c r="DG218" s="1550"/>
      <c r="DH218" s="1550"/>
      <c r="DI218" s="1550"/>
    </row>
    <row r="219" spans="1:153" s="471" customFormat="1" ht="45" customHeight="1" x14ac:dyDescent="0.25">
      <c r="A219" s="1540" t="s">
        <v>1146</v>
      </c>
      <c r="B219" s="1595"/>
      <c r="C219" s="1596"/>
      <c r="D219" s="1596"/>
      <c r="E219" s="1596"/>
      <c r="F219" s="1596"/>
      <c r="G219" s="1596"/>
      <c r="H219" s="1596"/>
      <c r="I219" s="1597"/>
      <c r="J219" s="1597"/>
      <c r="K219" s="1597"/>
      <c r="L219" s="1597"/>
      <c r="M219" s="1597"/>
      <c r="N219" s="1597"/>
      <c r="O219" s="1597"/>
      <c r="P219" s="1597"/>
      <c r="Q219" s="1597"/>
      <c r="R219" s="1597"/>
      <c r="S219" s="1597"/>
      <c r="T219" s="1597"/>
      <c r="U219" s="1597"/>
      <c r="V219" s="1597"/>
      <c r="W219" s="1597"/>
      <c r="X219" s="1597"/>
      <c r="Y219" s="1598"/>
      <c r="Z219" s="1597"/>
      <c r="AA219" s="1597"/>
      <c r="AB219" s="1597"/>
      <c r="AC219" s="1597"/>
      <c r="AD219" s="1597"/>
      <c r="AE219" s="1597"/>
      <c r="AF219" s="1597"/>
      <c r="AG219" s="1597"/>
      <c r="AH219" s="1597"/>
      <c r="AI219" s="1597"/>
      <c r="AJ219" s="1597"/>
      <c r="AK219" s="1597"/>
      <c r="AL219" s="1597"/>
      <c r="AM219" s="1597"/>
      <c r="AN219" s="1597"/>
      <c r="AO219" s="1597"/>
      <c r="AP219" s="1597"/>
      <c r="AQ219" s="1597"/>
      <c r="AR219" s="1597"/>
      <c r="AS219" s="1597"/>
      <c r="AT219" s="1597"/>
      <c r="AU219" s="1597"/>
      <c r="AV219" s="1597"/>
      <c r="AW219" s="1597"/>
      <c r="AX219" s="1597"/>
      <c r="AY219" s="1597"/>
      <c r="AZ219" s="1597"/>
      <c r="BA219" s="1597"/>
      <c r="BB219" s="1597"/>
      <c r="BC219" s="1597"/>
      <c r="BD219" s="1597"/>
      <c r="BE219" s="1597"/>
      <c r="BF219" s="1597"/>
      <c r="BG219" s="1597"/>
      <c r="BH219" s="1597"/>
      <c r="BI219" s="1597"/>
      <c r="BJ219" s="1597"/>
      <c r="BK219" s="1597"/>
      <c r="BL219" s="1597"/>
      <c r="BM219" s="1597"/>
      <c r="BN219" s="1597"/>
      <c r="BO219" s="1597"/>
      <c r="BP219" s="1597"/>
      <c r="BQ219" s="1597"/>
      <c r="BR219" s="1597"/>
      <c r="BS219" s="1597"/>
      <c r="BT219" s="1597"/>
      <c r="BU219" s="1597"/>
      <c r="BV219" s="1597"/>
      <c r="BW219" s="1597"/>
      <c r="BX219" s="1597"/>
      <c r="BY219" s="1597"/>
      <c r="BZ219" s="1597"/>
      <c r="CA219" s="1597"/>
      <c r="CB219" s="1597"/>
      <c r="CC219" s="1597"/>
      <c r="CD219" s="1597"/>
      <c r="CE219" s="1597"/>
      <c r="CF219" s="1597"/>
      <c r="CG219" s="1597"/>
      <c r="CH219" s="1597"/>
      <c r="CI219" s="1597"/>
      <c r="CJ219" s="1597"/>
      <c r="CK219" s="1597"/>
      <c r="CL219" s="1597"/>
      <c r="CM219" s="1597"/>
      <c r="CN219" s="1597"/>
      <c r="CO219" s="1597"/>
      <c r="CP219" s="1597"/>
      <c r="CQ219" s="1597"/>
      <c r="CR219" s="1597"/>
      <c r="CS219" s="1597"/>
      <c r="CT219" s="1597"/>
      <c r="CU219" s="1597"/>
      <c r="CV219" s="1597"/>
      <c r="CW219" s="1597"/>
      <c r="CX219" s="1597"/>
      <c r="CY219" s="1597"/>
      <c r="CZ219" s="1597"/>
      <c r="DA219" s="1597"/>
      <c r="DB219" s="1597"/>
      <c r="DC219" s="1597"/>
      <c r="DD219" s="1597"/>
      <c r="DE219" s="1597"/>
      <c r="DF219" s="1597"/>
      <c r="DG219" s="1597"/>
      <c r="DH219" s="1597"/>
      <c r="DI219" s="1597"/>
      <c r="DJ219" s="1597"/>
      <c r="DK219" s="1597"/>
      <c r="DL219" s="1597"/>
      <c r="DM219" s="1597"/>
      <c r="DN219" s="1597"/>
      <c r="DO219" s="1597"/>
      <c r="DP219" s="1597"/>
      <c r="DQ219" s="1597"/>
      <c r="DR219" s="1597"/>
      <c r="DS219" s="1597"/>
      <c r="DT219" s="1597"/>
      <c r="DU219" s="1597"/>
      <c r="DV219" s="1597"/>
      <c r="DW219" s="1597"/>
      <c r="DX219" s="1597"/>
      <c r="DY219" s="1597"/>
      <c r="DZ219" s="1597"/>
      <c r="EA219" s="1597"/>
      <c r="EB219" s="1597"/>
      <c r="EC219" s="1597"/>
      <c r="ED219" s="1597"/>
      <c r="EE219" s="1597"/>
      <c r="EF219" s="1597"/>
      <c r="EG219" s="1597"/>
      <c r="EH219" s="1597"/>
      <c r="EI219" s="1597"/>
      <c r="EJ219" s="1597"/>
      <c r="EK219" s="1597"/>
      <c r="EL219" s="1597"/>
      <c r="EM219" s="1597"/>
      <c r="EN219" s="1597"/>
      <c r="EO219" s="1597"/>
      <c r="EP219" s="1597"/>
      <c r="EQ219" s="1597"/>
      <c r="ER219" s="1597"/>
      <c r="ES219" s="1597"/>
      <c r="ET219" s="1597"/>
      <c r="EU219" s="1597"/>
      <c r="EV219" s="1597"/>
      <c r="EW219" s="1598"/>
    </row>
    <row r="220" spans="1:153" ht="15" customHeight="1" x14ac:dyDescent="0.25">
      <c r="A220" s="1608"/>
      <c r="B220" s="1503" t="s">
        <v>486</v>
      </c>
      <c r="C220" s="1503"/>
      <c r="D220" s="1503"/>
      <c r="E220" s="1503"/>
      <c r="F220" s="2368" t="s">
        <v>1046</v>
      </c>
      <c r="G220" s="2368"/>
      <c r="H220" s="2368"/>
      <c r="I220" s="2368"/>
      <c r="J220" s="2368"/>
      <c r="K220" s="2368"/>
      <c r="L220" s="2368"/>
      <c r="M220" s="1559"/>
      <c r="N220" s="1559"/>
      <c r="O220" s="1559"/>
      <c r="P220" s="1559"/>
      <c r="Q220" s="1559"/>
      <c r="R220" s="1559"/>
      <c r="S220" s="1559"/>
      <c r="T220" s="1559"/>
      <c r="U220" s="1559"/>
      <c r="V220" s="1559"/>
      <c r="W220" s="1559"/>
      <c r="X220" s="1559"/>
      <c r="Y220" s="1577"/>
      <c r="Z220" s="1559"/>
      <c r="AA220" s="1559"/>
      <c r="AB220" s="1559"/>
      <c r="AC220" s="1559"/>
      <c r="AD220" s="1559"/>
      <c r="AE220" s="1559"/>
      <c r="AF220" s="1559"/>
      <c r="AG220" s="1559"/>
      <c r="AH220" s="1559"/>
      <c r="AI220" s="1559"/>
      <c r="AJ220" s="1559"/>
      <c r="AK220" s="1559"/>
      <c r="AL220" s="1559"/>
      <c r="AM220" s="1559"/>
      <c r="AN220" s="1559"/>
      <c r="AO220" s="1559"/>
      <c r="AP220" s="1559"/>
      <c r="AQ220" s="1559"/>
      <c r="AR220" s="1559"/>
      <c r="AS220" s="1559"/>
      <c r="AT220" s="1559"/>
      <c r="AU220" s="1559"/>
      <c r="AV220" s="1559"/>
      <c r="AW220" s="1559"/>
      <c r="AX220" s="1559"/>
      <c r="AY220" s="1559"/>
      <c r="AZ220" s="1559"/>
      <c r="BA220" s="1559"/>
      <c r="BB220" s="1559"/>
      <c r="BC220" s="1559"/>
      <c r="BD220" s="1559"/>
      <c r="CV220" s="1609"/>
      <c r="CW220" s="1609"/>
      <c r="CX220" s="1609"/>
      <c r="CY220" s="1609"/>
      <c r="CZ220" s="1609"/>
      <c r="DA220" s="1609"/>
      <c r="DB220" s="1609"/>
      <c r="DC220" s="1609"/>
      <c r="DD220" s="1609"/>
      <c r="DE220" s="1609"/>
      <c r="DF220" s="1609"/>
      <c r="DG220" s="1609"/>
      <c r="DH220" s="1609"/>
      <c r="DI220" s="1609"/>
    </row>
    <row r="221" spans="1:153" ht="15" customHeight="1" x14ac:dyDescent="0.25">
      <c r="A221" s="1608"/>
      <c r="B221" s="1503" t="s">
        <v>990</v>
      </c>
      <c r="C221" s="1503"/>
      <c r="D221" s="1503"/>
      <c r="E221" s="1503"/>
      <c r="F221" s="2379" t="s">
        <v>1102</v>
      </c>
      <c r="G221" s="2370"/>
      <c r="H221" s="2370"/>
      <c r="I221" s="2370"/>
      <c r="J221" s="2370"/>
      <c r="K221" s="2370"/>
      <c r="L221" s="2370"/>
      <c r="M221" s="1559"/>
      <c r="N221" s="1559"/>
      <c r="O221" s="1559"/>
      <c r="P221" s="1559"/>
      <c r="Q221" s="1559"/>
      <c r="R221" s="1559"/>
      <c r="S221" s="1559"/>
      <c r="T221" s="1559"/>
      <c r="U221" s="1559"/>
      <c r="V221" s="1559"/>
      <c r="W221" s="1559"/>
      <c r="X221" s="1559"/>
      <c r="Y221" s="1577"/>
      <c r="Z221" s="1559"/>
      <c r="AA221" s="1559"/>
      <c r="AB221" s="1559"/>
      <c r="AC221" s="1559"/>
      <c r="AD221" s="1559"/>
      <c r="AE221" s="1559"/>
      <c r="AF221" s="1559"/>
      <c r="AG221" s="1559"/>
      <c r="AH221" s="1559"/>
      <c r="AI221" s="1559"/>
      <c r="AJ221" s="1559"/>
      <c r="AK221" s="1559"/>
      <c r="AL221" s="1559"/>
      <c r="AM221" s="1559"/>
      <c r="AN221" s="1559"/>
      <c r="AO221" s="1559"/>
      <c r="AP221" s="1559"/>
      <c r="AQ221" s="1559"/>
      <c r="AR221" s="1559"/>
      <c r="AS221" s="1559"/>
      <c r="AT221" s="1559"/>
      <c r="AU221" s="1559"/>
      <c r="AV221" s="1559"/>
      <c r="AW221" s="1559"/>
      <c r="AX221" s="1559"/>
      <c r="AY221" s="1559"/>
      <c r="AZ221" s="1559"/>
      <c r="BA221" s="1559"/>
      <c r="BB221" s="1559"/>
      <c r="BC221" s="1559"/>
      <c r="BD221" s="1559"/>
      <c r="CV221" s="1609"/>
      <c r="CW221" s="1609"/>
      <c r="CX221" s="1609"/>
      <c r="CY221" s="1609"/>
      <c r="CZ221" s="1609"/>
      <c r="DA221" s="1609"/>
      <c r="DB221" s="1609"/>
      <c r="DC221" s="1609"/>
      <c r="DD221" s="1609"/>
      <c r="DE221" s="1609"/>
      <c r="DF221" s="1609"/>
      <c r="DG221" s="1609"/>
      <c r="DH221" s="1609"/>
      <c r="DI221" s="1609"/>
    </row>
    <row r="222" spans="1:153" s="471" customFormat="1" ht="15" customHeight="1" x14ac:dyDescent="0.25">
      <c r="A222" s="1590"/>
      <c r="B222" s="466"/>
      <c r="C222" s="466"/>
      <c r="D222" s="466"/>
      <c r="E222" s="466"/>
      <c r="F222" s="466"/>
      <c r="G222" s="466"/>
      <c r="H222" s="466"/>
      <c r="I222" s="466"/>
      <c r="J222" s="466"/>
      <c r="K222" s="466"/>
      <c r="L222" s="466"/>
      <c r="M222" s="466"/>
      <c r="N222" s="466"/>
      <c r="O222" s="466"/>
      <c r="P222" s="466"/>
      <c r="Q222" s="466"/>
      <c r="R222" s="466"/>
      <c r="S222" s="466"/>
      <c r="T222" s="466"/>
      <c r="U222" s="466"/>
      <c r="V222" s="466"/>
      <c r="W222" s="466"/>
      <c r="X222" s="466"/>
      <c r="Y222" s="1607"/>
      <c r="Z222" s="466"/>
      <c r="AA222" s="466"/>
      <c r="AB222" s="466"/>
      <c r="AC222" s="466"/>
      <c r="AD222" s="466"/>
      <c r="AE222" s="466"/>
      <c r="AF222" s="466"/>
      <c r="AG222" s="466"/>
      <c r="AH222" s="466"/>
      <c r="AI222" s="466"/>
      <c r="AJ222" s="466"/>
      <c r="AK222" s="466"/>
      <c r="AL222" s="466"/>
      <c r="AM222" s="466"/>
      <c r="AN222" s="466"/>
      <c r="AO222" s="466"/>
      <c r="AP222" s="466"/>
      <c r="AQ222" s="466"/>
      <c r="AR222" s="466"/>
      <c r="AS222" s="466"/>
      <c r="AT222" s="466"/>
      <c r="AU222" s="466"/>
      <c r="AV222" s="466"/>
      <c r="AW222" s="466"/>
      <c r="AX222" s="466"/>
      <c r="AY222" s="466"/>
      <c r="AZ222" s="466"/>
      <c r="BA222" s="466"/>
      <c r="BB222" s="466"/>
      <c r="BC222" s="466"/>
      <c r="BD222" s="466"/>
      <c r="BE222" s="466"/>
      <c r="BF222" s="466"/>
      <c r="BG222" s="466"/>
      <c r="BH222" s="466"/>
      <c r="BI222" s="466"/>
      <c r="BJ222" s="466"/>
      <c r="BK222" s="466"/>
      <c r="BL222" s="466"/>
      <c r="BM222" s="466"/>
      <c r="BN222" s="466"/>
      <c r="BO222" s="466"/>
      <c r="BP222" s="466"/>
      <c r="BQ222" s="466"/>
      <c r="BR222" s="466"/>
      <c r="BS222" s="466"/>
      <c r="BT222" s="466"/>
      <c r="BU222" s="466"/>
      <c r="BV222" s="466"/>
      <c r="BW222" s="466"/>
      <c r="BX222" s="466"/>
      <c r="BY222" s="466"/>
      <c r="BZ222" s="466"/>
      <c r="CA222" s="466"/>
      <c r="CB222" s="466"/>
      <c r="CC222" s="466"/>
      <c r="CD222" s="466"/>
      <c r="CE222" s="466"/>
      <c r="CF222" s="466"/>
      <c r="CG222" s="466"/>
      <c r="CH222" s="466"/>
      <c r="CI222" s="466"/>
      <c r="CJ222" s="466"/>
      <c r="CK222" s="466"/>
      <c r="CL222" s="466"/>
      <c r="CM222" s="466"/>
      <c r="CN222" s="466"/>
      <c r="CO222" s="466"/>
      <c r="CP222" s="466"/>
      <c r="CQ222" s="466"/>
      <c r="CR222" s="466"/>
      <c r="CS222" s="466"/>
      <c r="CT222" s="466"/>
      <c r="CU222" s="466"/>
      <c r="CV222" s="466"/>
      <c r="CW222" s="466"/>
      <c r="CX222" s="466"/>
      <c r="CY222" s="466"/>
      <c r="CZ222" s="466"/>
      <c r="DA222" s="466"/>
      <c r="DB222" s="466"/>
      <c r="DC222" s="466"/>
      <c r="DD222" s="466"/>
      <c r="DE222" s="466"/>
      <c r="DF222" s="466"/>
      <c r="DG222" s="466"/>
      <c r="DH222" s="466"/>
      <c r="DI222" s="466"/>
      <c r="EW222" s="1587"/>
    </row>
    <row r="223" spans="1:153" s="1552" customFormat="1" ht="15" customHeight="1" x14ac:dyDescent="0.25">
      <c r="A223" s="1660"/>
      <c r="B223" s="2380"/>
      <c r="C223" s="2380"/>
      <c r="D223" s="1548"/>
      <c r="E223" s="1548"/>
      <c r="F223" s="2383" t="s">
        <v>1293</v>
      </c>
      <c r="G223" s="2384"/>
      <c r="H223" s="2384"/>
      <c r="I223" s="2384"/>
      <c r="J223" s="2384"/>
      <c r="K223" s="2385"/>
      <c r="L223" s="2386" t="s">
        <v>1294</v>
      </c>
      <c r="M223" s="2384"/>
      <c r="N223" s="2384"/>
      <c r="O223" s="2384"/>
      <c r="P223" s="2384"/>
      <c r="Q223" s="2385"/>
      <c r="R223" s="2386" t="s">
        <v>54</v>
      </c>
      <c r="S223" s="2384"/>
      <c r="T223" s="2384"/>
      <c r="U223" s="2384"/>
      <c r="V223" s="2384"/>
      <c r="W223" s="2385"/>
      <c r="X223" s="2393" t="s">
        <v>1123</v>
      </c>
      <c r="Y223" s="1554"/>
      <c r="Z223" s="1550"/>
      <c r="AA223" s="1550"/>
      <c r="AB223" s="1550"/>
      <c r="AC223" s="1550"/>
      <c r="AD223" s="1550"/>
      <c r="AE223" s="1550"/>
      <c r="AF223" s="1550"/>
      <c r="AG223" s="1550"/>
      <c r="AH223" s="1550"/>
      <c r="AI223" s="1550"/>
      <c r="AJ223" s="1550"/>
      <c r="AK223" s="1550"/>
      <c r="AL223" s="1550"/>
      <c r="AM223" s="1550"/>
      <c r="AN223" s="1550"/>
      <c r="AO223" s="1550"/>
      <c r="AP223" s="1550"/>
      <c r="AQ223" s="1550"/>
      <c r="AR223" s="1550"/>
      <c r="AS223" s="1550"/>
      <c r="AT223" s="1550"/>
      <c r="AU223" s="1550"/>
      <c r="AV223" s="1550"/>
      <c r="AW223" s="1550"/>
      <c r="AX223" s="1550"/>
      <c r="AY223" s="1550"/>
      <c r="AZ223" s="1550"/>
      <c r="BA223" s="1550"/>
      <c r="BB223" s="1550"/>
      <c r="BC223" s="1550"/>
      <c r="BD223" s="1550"/>
      <c r="BE223" s="1550"/>
      <c r="BF223" s="1550"/>
      <c r="BG223" s="1550"/>
      <c r="BH223" s="1550"/>
      <c r="BI223" s="1550"/>
      <c r="BJ223" s="1550"/>
      <c r="BK223" s="1550"/>
      <c r="BL223" s="1550"/>
      <c r="BM223" s="1550"/>
      <c r="BN223" s="1550"/>
      <c r="BO223" s="1550"/>
      <c r="BP223" s="1550"/>
      <c r="BQ223" s="1550"/>
      <c r="BR223" s="1550"/>
      <c r="BS223" s="1550"/>
      <c r="BT223" s="1550"/>
      <c r="BU223" s="1550"/>
      <c r="BV223" s="1550"/>
      <c r="BW223" s="1550"/>
      <c r="BX223" s="1550"/>
      <c r="BY223" s="1550"/>
      <c r="BZ223" s="1550"/>
      <c r="CA223" s="1550"/>
      <c r="CB223" s="1550"/>
      <c r="CC223" s="1550"/>
      <c r="CD223" s="1550"/>
      <c r="CE223" s="1550"/>
      <c r="CF223" s="1550"/>
      <c r="CG223" s="1550"/>
      <c r="CH223" s="1550"/>
      <c r="CI223" s="1550"/>
      <c r="CJ223" s="1550"/>
      <c r="CK223" s="1550"/>
      <c r="CL223" s="1550"/>
      <c r="CM223" s="1550"/>
      <c r="CN223" s="1550"/>
      <c r="CO223" s="1550"/>
      <c r="CP223" s="1550"/>
      <c r="CQ223" s="1550"/>
      <c r="CR223" s="1550"/>
      <c r="CS223" s="1550"/>
      <c r="CT223" s="1550"/>
      <c r="CU223" s="1550"/>
      <c r="CV223" s="1550"/>
      <c r="CW223" s="1550"/>
      <c r="CX223" s="1550"/>
      <c r="CY223" s="1550"/>
      <c r="CZ223" s="1550"/>
      <c r="DA223" s="1550"/>
      <c r="DB223" s="1550"/>
      <c r="DC223" s="1550"/>
      <c r="DD223" s="1550"/>
      <c r="DE223" s="1550"/>
      <c r="DF223" s="1550"/>
      <c r="DG223" s="1550"/>
      <c r="DH223" s="1550"/>
      <c r="DI223" s="1550"/>
    </row>
    <row r="224" spans="1:153" s="1552" customFormat="1" ht="15" customHeight="1" x14ac:dyDescent="0.25">
      <c r="A224" s="1660"/>
      <c r="B224" s="2381"/>
      <c r="C224" s="2381"/>
      <c r="D224" s="1553"/>
      <c r="E224" s="1553"/>
      <c r="F224" s="2395" t="s">
        <v>1108</v>
      </c>
      <c r="G224" s="2396"/>
      <c r="H224" s="2388" t="s">
        <v>1109</v>
      </c>
      <c r="I224" s="2396"/>
      <c r="J224" s="2389" t="s">
        <v>1147</v>
      </c>
      <c r="K224" s="2406"/>
      <c r="L224" s="2397" t="s">
        <v>1108</v>
      </c>
      <c r="M224" s="2387"/>
      <c r="N224" s="2387" t="s">
        <v>1109</v>
      </c>
      <c r="O224" s="2388"/>
      <c r="P224" s="2389" t="s">
        <v>1147</v>
      </c>
      <c r="Q224" s="2406"/>
      <c r="R224" s="2397" t="s">
        <v>1108</v>
      </c>
      <c r="S224" s="2387"/>
      <c r="T224" s="2387" t="s">
        <v>1109</v>
      </c>
      <c r="U224" s="2388"/>
      <c r="V224" s="2389" t="s">
        <v>1147</v>
      </c>
      <c r="W224" s="2406"/>
      <c r="X224" s="2394"/>
      <c r="Y224" s="1554"/>
      <c r="Z224" s="1550"/>
      <c r="AA224" s="1550"/>
      <c r="AB224" s="1550"/>
      <c r="AC224" s="1550"/>
      <c r="AD224" s="1550"/>
      <c r="AE224" s="1550"/>
      <c r="AF224" s="1550"/>
      <c r="AG224" s="1550"/>
      <c r="AH224" s="1550"/>
      <c r="AI224" s="1550"/>
      <c r="AJ224" s="1550"/>
      <c r="AK224" s="1550"/>
      <c r="AL224" s="1550"/>
      <c r="AM224" s="1550"/>
      <c r="AN224" s="1550"/>
      <c r="AO224" s="1550"/>
      <c r="AP224" s="1550"/>
      <c r="AQ224" s="1550"/>
      <c r="AR224" s="1550"/>
      <c r="AS224" s="1550"/>
      <c r="AT224" s="1550"/>
      <c r="AU224" s="1550"/>
      <c r="AV224" s="1550"/>
      <c r="AW224" s="1550"/>
      <c r="AX224" s="1550"/>
      <c r="AY224" s="1550"/>
      <c r="AZ224" s="1550"/>
      <c r="BA224" s="1550"/>
      <c r="BB224" s="1550"/>
      <c r="BC224" s="1550"/>
      <c r="BD224" s="1550"/>
      <c r="BE224" s="1550"/>
      <c r="BF224" s="1550"/>
      <c r="BG224" s="1550"/>
      <c r="BH224" s="1550"/>
      <c r="BI224" s="1550"/>
      <c r="BJ224" s="1550"/>
      <c r="BK224" s="1550"/>
      <c r="BL224" s="1550"/>
      <c r="BM224" s="1550"/>
      <c r="BN224" s="1550"/>
      <c r="BO224" s="1550"/>
      <c r="BP224" s="1550"/>
      <c r="BQ224" s="1550"/>
      <c r="BR224" s="1550"/>
      <c r="BS224" s="1550"/>
      <c r="BT224" s="1550"/>
      <c r="BU224" s="1550"/>
      <c r="BV224" s="1550"/>
      <c r="BW224" s="1550"/>
      <c r="BX224" s="1550"/>
      <c r="BY224" s="1550"/>
      <c r="BZ224" s="1550"/>
      <c r="CA224" s="1550"/>
      <c r="CB224" s="1550"/>
      <c r="CC224" s="1550"/>
      <c r="CD224" s="1550"/>
      <c r="CE224" s="1550"/>
      <c r="CF224" s="1550"/>
      <c r="CG224" s="1550"/>
      <c r="CH224" s="1550"/>
      <c r="CI224" s="1550"/>
      <c r="CJ224" s="1550"/>
      <c r="CK224" s="1550"/>
      <c r="CL224" s="1550"/>
      <c r="CM224" s="1550"/>
      <c r="CN224" s="1550"/>
      <c r="CO224" s="1550"/>
      <c r="CP224" s="1550"/>
      <c r="CQ224" s="1550"/>
      <c r="CR224" s="1550"/>
      <c r="CS224" s="1550"/>
      <c r="CT224" s="1550"/>
      <c r="CU224" s="1550"/>
      <c r="CV224" s="1550"/>
      <c r="CW224" s="1550"/>
      <c r="CX224" s="1550"/>
      <c r="CY224" s="1550"/>
      <c r="CZ224" s="1550"/>
      <c r="DA224" s="1550"/>
      <c r="DB224" s="1550"/>
      <c r="DC224" s="1550"/>
      <c r="DD224" s="1550"/>
      <c r="DE224" s="1550"/>
      <c r="DF224" s="1550"/>
      <c r="DG224" s="1550"/>
      <c r="DH224" s="1550"/>
      <c r="DI224" s="1550"/>
    </row>
    <row r="225" spans="1:113" s="1552" customFormat="1" ht="47.25" customHeight="1" x14ac:dyDescent="0.25">
      <c r="A225" s="1660"/>
      <c r="B225" s="2382"/>
      <c r="C225" s="2382"/>
      <c r="D225" s="1555"/>
      <c r="E225" s="1555"/>
      <c r="F225" s="2088" t="s">
        <v>1124</v>
      </c>
      <c r="G225" s="1662" t="s">
        <v>1125</v>
      </c>
      <c r="H225" s="1662" t="s">
        <v>1124</v>
      </c>
      <c r="I225" s="1662" t="s">
        <v>1125</v>
      </c>
      <c r="J225" s="2390"/>
      <c r="K225" s="2407"/>
      <c r="L225" s="1661" t="s">
        <v>1124</v>
      </c>
      <c r="M225" s="1662" t="s">
        <v>1126</v>
      </c>
      <c r="N225" s="1662" t="s">
        <v>1124</v>
      </c>
      <c r="O225" s="1662" t="s">
        <v>1126</v>
      </c>
      <c r="P225" s="2390"/>
      <c r="Q225" s="2407"/>
      <c r="R225" s="1661" t="s">
        <v>1124</v>
      </c>
      <c r="S225" s="1662" t="s">
        <v>1127</v>
      </c>
      <c r="T225" s="1662" t="s">
        <v>1124</v>
      </c>
      <c r="U225" s="1662" t="s">
        <v>1127</v>
      </c>
      <c r="V225" s="2390"/>
      <c r="W225" s="2407"/>
      <c r="X225" s="2405"/>
      <c r="Y225" s="1554"/>
      <c r="Z225" s="1550"/>
      <c r="AA225" s="1550"/>
      <c r="AB225" s="1550"/>
      <c r="AC225" s="1550"/>
      <c r="AD225" s="1550"/>
      <c r="AE225" s="1550"/>
      <c r="AF225" s="1550"/>
      <c r="AG225" s="1550"/>
      <c r="AH225" s="1550"/>
      <c r="AI225" s="1550"/>
      <c r="AJ225" s="1550"/>
      <c r="AK225" s="1550"/>
      <c r="AL225" s="1550"/>
      <c r="AM225" s="1550"/>
      <c r="AN225" s="1550"/>
      <c r="AO225" s="1550"/>
      <c r="AP225" s="1550"/>
      <c r="AQ225" s="1550"/>
      <c r="AR225" s="1550"/>
      <c r="AS225" s="1550"/>
      <c r="AT225" s="1550"/>
      <c r="AU225" s="1550"/>
      <c r="AV225" s="1550"/>
      <c r="AW225" s="1550"/>
      <c r="AX225" s="1550"/>
      <c r="AY225" s="1550"/>
      <c r="AZ225" s="1550"/>
      <c r="BA225" s="1550"/>
      <c r="BB225" s="1550"/>
      <c r="BC225" s="1550"/>
      <c r="BD225" s="1550"/>
      <c r="BE225" s="1550"/>
      <c r="BF225" s="1550"/>
      <c r="BG225" s="1550"/>
      <c r="BH225" s="1550"/>
      <c r="BI225" s="1550"/>
      <c r="BJ225" s="1550"/>
      <c r="BK225" s="1550"/>
      <c r="BL225" s="1550"/>
      <c r="BM225" s="1550"/>
      <c r="BN225" s="1550"/>
      <c r="BO225" s="1550"/>
      <c r="BP225" s="1550"/>
      <c r="BQ225" s="1550"/>
      <c r="BR225" s="1550"/>
      <c r="BS225" s="1550"/>
      <c r="BT225" s="1550"/>
      <c r="BU225" s="1550"/>
      <c r="BV225" s="1550"/>
      <c r="BW225" s="1550"/>
      <c r="BX225" s="1550"/>
      <c r="BY225" s="1550"/>
      <c r="BZ225" s="1550"/>
      <c r="CA225" s="1550"/>
      <c r="CB225" s="1550"/>
      <c r="CC225" s="1550"/>
      <c r="CD225" s="1550"/>
      <c r="CE225" s="1550"/>
      <c r="CF225" s="1550"/>
      <c r="CG225" s="1550"/>
      <c r="CH225" s="1550"/>
      <c r="CI225" s="1550"/>
      <c r="CJ225" s="1550"/>
      <c r="CK225" s="1550"/>
      <c r="CL225" s="1550"/>
      <c r="CM225" s="1550"/>
      <c r="CN225" s="1550"/>
      <c r="CO225" s="1550"/>
      <c r="CP225" s="1550"/>
      <c r="CQ225" s="1550"/>
      <c r="CR225" s="1550"/>
      <c r="CS225" s="1550"/>
      <c r="CT225" s="1550"/>
      <c r="CU225" s="1550"/>
      <c r="CV225" s="1550"/>
      <c r="CW225" s="1550"/>
      <c r="CX225" s="1550"/>
      <c r="CY225" s="1550"/>
      <c r="CZ225" s="1550"/>
      <c r="DA225" s="1550"/>
      <c r="DB225" s="1550"/>
      <c r="DC225" s="1550"/>
      <c r="DD225" s="1550"/>
      <c r="DE225" s="1550"/>
      <c r="DF225" s="1550"/>
      <c r="DG225" s="1550"/>
      <c r="DH225" s="1550"/>
      <c r="DI225" s="1550"/>
    </row>
    <row r="226" spans="1:113" s="1552" customFormat="1" ht="15" customHeight="1" x14ac:dyDescent="0.25">
      <c r="A226" s="1556"/>
      <c r="B226" s="2398" t="s">
        <v>1148</v>
      </c>
      <c r="C226" s="2401" t="s">
        <v>1149</v>
      </c>
      <c r="D226" s="2401"/>
      <c r="E226" s="2401"/>
      <c r="F226" s="2089"/>
      <c r="G226" s="1663"/>
      <c r="H226" s="1663"/>
      <c r="I226" s="1664"/>
      <c r="J226" s="2408">
        <f>SUM(G226:G229)-$J$279*SUM(I226:I229)</f>
        <v>0</v>
      </c>
      <c r="K226" s="2409"/>
      <c r="L226" s="1666"/>
      <c r="M226" s="1663"/>
      <c r="N226" s="1663"/>
      <c r="O226" s="1664"/>
      <c r="P226" s="2408">
        <f>SUM(M226:M229)-$P$279*SUM(O226:O229)</f>
        <v>0</v>
      </c>
      <c r="Q226" s="2409"/>
      <c r="R226" s="1666"/>
      <c r="S226" s="1663"/>
      <c r="T226" s="1663"/>
      <c r="U226" s="1664"/>
      <c r="V226" s="2408">
        <f>SUM(S226:S229)-$V$279*SUM(U226:U229)</f>
        <v>0</v>
      </c>
      <c r="W226" s="2409"/>
      <c r="X226" s="1664"/>
      <c r="Y226" s="1554"/>
      <c r="Z226" s="1550"/>
      <c r="AA226" s="1550"/>
      <c r="AB226" s="1550"/>
      <c r="AC226" s="1550"/>
      <c r="AD226" s="1550"/>
      <c r="AE226" s="1550"/>
      <c r="AF226" s="1550"/>
      <c r="AG226" s="1550"/>
      <c r="AH226" s="1550"/>
      <c r="AI226" s="1550"/>
      <c r="AJ226" s="1550"/>
      <c r="AK226" s="1550"/>
      <c r="AL226" s="1550"/>
      <c r="AM226" s="1550"/>
      <c r="AN226" s="1550"/>
      <c r="AO226" s="1550"/>
      <c r="AP226" s="1550"/>
      <c r="AQ226" s="1550"/>
      <c r="AR226" s="1550"/>
      <c r="AS226" s="1550"/>
      <c r="AT226" s="1550"/>
      <c r="AU226" s="1550"/>
      <c r="AV226" s="1550"/>
      <c r="AW226" s="1550"/>
      <c r="AX226" s="1550"/>
      <c r="AY226" s="1550"/>
      <c r="AZ226" s="1550"/>
      <c r="BA226" s="1550"/>
      <c r="BB226" s="1550"/>
      <c r="BC226" s="1550"/>
      <c r="BD226" s="1550"/>
      <c r="BE226" s="1550"/>
      <c r="BF226" s="1550"/>
      <c r="BG226" s="1550"/>
      <c r="BH226" s="1550"/>
      <c r="BI226" s="1550"/>
      <c r="BJ226" s="1550"/>
      <c r="BK226" s="1550"/>
      <c r="BL226" s="1550"/>
      <c r="BM226" s="1550"/>
      <c r="BN226" s="1550"/>
      <c r="BO226" s="1550"/>
      <c r="BP226" s="1550"/>
      <c r="BQ226" s="1550"/>
      <c r="BR226" s="1550"/>
      <c r="BS226" s="1550"/>
      <c r="BT226" s="1550"/>
      <c r="BU226" s="1550"/>
      <c r="BV226" s="1550"/>
      <c r="BW226" s="1550"/>
      <c r="BX226" s="1550"/>
      <c r="BY226" s="1550"/>
      <c r="BZ226" s="1550"/>
      <c r="CA226" s="1550"/>
      <c r="CB226" s="1550"/>
      <c r="CC226" s="1550"/>
      <c r="CD226" s="1550"/>
      <c r="CE226" s="1550"/>
      <c r="CF226" s="1550"/>
      <c r="CG226" s="1550"/>
      <c r="CH226" s="1550"/>
      <c r="CI226" s="1550"/>
      <c r="CJ226" s="1550"/>
      <c r="CK226" s="1550"/>
      <c r="CL226" s="1550"/>
      <c r="CM226" s="1550"/>
      <c r="CN226" s="1550"/>
      <c r="CO226" s="1550"/>
      <c r="CP226" s="1550"/>
      <c r="CQ226" s="1550"/>
      <c r="CR226" s="1550"/>
      <c r="CS226" s="1550"/>
      <c r="CT226" s="1550"/>
      <c r="CU226" s="1550"/>
      <c r="CV226" s="1550"/>
      <c r="CW226" s="1550"/>
      <c r="CX226" s="1550"/>
      <c r="CY226" s="1550"/>
      <c r="CZ226" s="1550"/>
      <c r="DA226" s="1550"/>
      <c r="DB226" s="1550"/>
      <c r="DC226" s="1550"/>
      <c r="DD226" s="1550"/>
      <c r="DE226" s="1550"/>
      <c r="DF226" s="1550"/>
      <c r="DG226" s="1550"/>
      <c r="DH226" s="1550"/>
      <c r="DI226" s="1550"/>
    </row>
    <row r="227" spans="1:113" s="1552" customFormat="1" ht="15" customHeight="1" x14ac:dyDescent="0.25">
      <c r="A227" s="1556"/>
      <c r="B227" s="2399"/>
      <c r="C227" s="2402" t="s">
        <v>1150</v>
      </c>
      <c r="D227" s="2402"/>
      <c r="E227" s="2402"/>
      <c r="F227" s="2090"/>
      <c r="G227" s="1668"/>
      <c r="H227" s="1668"/>
      <c r="I227" s="1669"/>
      <c r="J227" s="2410"/>
      <c r="K227" s="2411"/>
      <c r="L227" s="1671"/>
      <c r="M227" s="1668"/>
      <c r="N227" s="1668"/>
      <c r="O227" s="1669"/>
      <c r="P227" s="2410"/>
      <c r="Q227" s="2411"/>
      <c r="R227" s="1671"/>
      <c r="S227" s="1668"/>
      <c r="T227" s="1668"/>
      <c r="U227" s="1669"/>
      <c r="V227" s="2410"/>
      <c r="W227" s="2411"/>
      <c r="X227" s="1669"/>
      <c r="Y227" s="1554"/>
      <c r="Z227" s="1550"/>
      <c r="AA227" s="1550"/>
      <c r="AB227" s="1550"/>
      <c r="AC227" s="1550"/>
      <c r="AD227" s="1550"/>
      <c r="AE227" s="1550"/>
      <c r="AF227" s="1550"/>
      <c r="AG227" s="1550"/>
      <c r="AH227" s="1550"/>
      <c r="AI227" s="1550"/>
      <c r="AJ227" s="1550"/>
      <c r="AK227" s="1550"/>
      <c r="AL227" s="1550"/>
      <c r="AM227" s="1550"/>
      <c r="AN227" s="1550"/>
      <c r="AO227" s="1550"/>
      <c r="AP227" s="1550"/>
      <c r="AQ227" s="1550"/>
      <c r="AR227" s="1550"/>
      <c r="AS227" s="1550"/>
      <c r="AT227" s="1550"/>
      <c r="AU227" s="1550"/>
      <c r="AV227" s="1550"/>
      <c r="AW227" s="1550"/>
      <c r="AX227" s="1550"/>
      <c r="AY227" s="1550"/>
      <c r="AZ227" s="1550"/>
      <c r="BA227" s="1550"/>
      <c r="BB227" s="1550"/>
      <c r="BC227" s="1550"/>
      <c r="BD227" s="1550"/>
      <c r="BE227" s="1550"/>
      <c r="BF227" s="1550"/>
      <c r="BG227" s="1550"/>
      <c r="BH227" s="1550"/>
      <c r="BI227" s="1550"/>
      <c r="BJ227" s="1550"/>
      <c r="BK227" s="1550"/>
      <c r="BL227" s="1550"/>
      <c r="BM227" s="1550"/>
      <c r="BN227" s="1550"/>
      <c r="BO227" s="1550"/>
      <c r="BP227" s="1550"/>
      <c r="BQ227" s="1550"/>
      <c r="BR227" s="1550"/>
      <c r="BS227" s="1550"/>
      <c r="BT227" s="1550"/>
      <c r="BU227" s="1550"/>
      <c r="BV227" s="1550"/>
      <c r="BW227" s="1550"/>
      <c r="BX227" s="1550"/>
      <c r="BY227" s="1550"/>
      <c r="BZ227" s="1550"/>
      <c r="CA227" s="1550"/>
      <c r="CB227" s="1550"/>
      <c r="CC227" s="1550"/>
      <c r="CD227" s="1550"/>
      <c r="CE227" s="1550"/>
      <c r="CF227" s="1550"/>
      <c r="CG227" s="1550"/>
      <c r="CH227" s="1550"/>
      <c r="CI227" s="1550"/>
      <c r="CJ227" s="1550"/>
      <c r="CK227" s="1550"/>
      <c r="CL227" s="1550"/>
      <c r="CM227" s="1550"/>
      <c r="CN227" s="1550"/>
      <c r="CO227" s="1550"/>
      <c r="CP227" s="1550"/>
      <c r="CQ227" s="1550"/>
      <c r="CR227" s="1550"/>
      <c r="CS227" s="1550"/>
      <c r="CT227" s="1550"/>
      <c r="CU227" s="1550"/>
      <c r="CV227" s="1550"/>
      <c r="CW227" s="1550"/>
      <c r="CX227" s="1550"/>
      <c r="CY227" s="1550"/>
      <c r="CZ227" s="1550"/>
      <c r="DA227" s="1550"/>
      <c r="DB227" s="1550"/>
      <c r="DC227" s="1550"/>
      <c r="DD227" s="1550"/>
      <c r="DE227" s="1550"/>
      <c r="DF227" s="1550"/>
      <c r="DG227" s="1550"/>
      <c r="DH227" s="1550"/>
      <c r="DI227" s="1550"/>
    </row>
    <row r="228" spans="1:113" s="1552" customFormat="1" ht="15" customHeight="1" x14ac:dyDescent="0.25">
      <c r="A228" s="1556"/>
      <c r="B228" s="2399"/>
      <c r="C228" s="2402" t="s">
        <v>1151</v>
      </c>
      <c r="D228" s="2402"/>
      <c r="E228" s="2402"/>
      <c r="F228" s="2090"/>
      <c r="G228" s="1668"/>
      <c r="H228" s="1668"/>
      <c r="I228" s="1669"/>
      <c r="J228" s="2410"/>
      <c r="K228" s="2411"/>
      <c r="L228" s="1671"/>
      <c r="M228" s="1668"/>
      <c r="N228" s="1668"/>
      <c r="O228" s="1669"/>
      <c r="P228" s="2410"/>
      <c r="Q228" s="2411"/>
      <c r="R228" s="1671"/>
      <c r="S228" s="1668"/>
      <c r="T228" s="1668"/>
      <c r="U228" s="1669"/>
      <c r="V228" s="2410"/>
      <c r="W228" s="2411"/>
      <c r="X228" s="1669"/>
      <c r="Y228" s="1554"/>
      <c r="Z228" s="1550"/>
      <c r="AA228" s="1550"/>
      <c r="AB228" s="1550"/>
      <c r="AC228" s="1550"/>
      <c r="AD228" s="1550"/>
      <c r="AE228" s="1550"/>
      <c r="AF228" s="1550"/>
      <c r="AG228" s="1550"/>
      <c r="AH228" s="1550"/>
      <c r="AI228" s="1550"/>
      <c r="AJ228" s="1550"/>
      <c r="AK228" s="1550"/>
      <c r="AL228" s="1550"/>
      <c r="AM228" s="1550"/>
      <c r="AN228" s="1550"/>
      <c r="AO228" s="1550"/>
      <c r="AP228" s="1550"/>
      <c r="AQ228" s="1550"/>
      <c r="AR228" s="1550"/>
      <c r="AS228" s="1550"/>
      <c r="AT228" s="1550"/>
      <c r="AU228" s="1550"/>
      <c r="AV228" s="1550"/>
      <c r="AW228" s="1550"/>
      <c r="AX228" s="1550"/>
      <c r="AY228" s="1550"/>
      <c r="AZ228" s="1550"/>
      <c r="BA228" s="1550"/>
      <c r="BB228" s="1550"/>
      <c r="BC228" s="1550"/>
      <c r="BD228" s="1550"/>
      <c r="BE228" s="1550"/>
      <c r="BF228" s="1550"/>
      <c r="BG228" s="1550"/>
      <c r="BH228" s="1550"/>
      <c r="BI228" s="1550"/>
      <c r="BJ228" s="1550"/>
      <c r="BK228" s="1550"/>
      <c r="BL228" s="1550"/>
      <c r="BM228" s="1550"/>
      <c r="BN228" s="1550"/>
      <c r="BO228" s="1550"/>
      <c r="BP228" s="1550"/>
      <c r="BQ228" s="1550"/>
      <c r="BR228" s="1550"/>
      <c r="BS228" s="1550"/>
      <c r="BT228" s="1550"/>
      <c r="BU228" s="1550"/>
      <c r="BV228" s="1550"/>
      <c r="BW228" s="1550"/>
      <c r="BX228" s="1550"/>
      <c r="BY228" s="1550"/>
      <c r="BZ228" s="1550"/>
      <c r="CA228" s="1550"/>
      <c r="CB228" s="1550"/>
      <c r="CC228" s="1550"/>
      <c r="CD228" s="1550"/>
      <c r="CE228" s="1550"/>
      <c r="CF228" s="1550"/>
      <c r="CG228" s="1550"/>
      <c r="CH228" s="1550"/>
      <c r="CI228" s="1550"/>
      <c r="CJ228" s="1550"/>
      <c r="CK228" s="1550"/>
      <c r="CL228" s="1550"/>
      <c r="CM228" s="1550"/>
      <c r="CN228" s="1550"/>
      <c r="CO228" s="1550"/>
      <c r="CP228" s="1550"/>
      <c r="CQ228" s="1550"/>
      <c r="CR228" s="1550"/>
      <c r="CS228" s="1550"/>
      <c r="CT228" s="1550"/>
      <c r="CU228" s="1550"/>
      <c r="CV228" s="1550"/>
      <c r="CW228" s="1550"/>
      <c r="CX228" s="1550"/>
      <c r="CY228" s="1550"/>
      <c r="CZ228" s="1550"/>
      <c r="DA228" s="1550"/>
      <c r="DB228" s="1550"/>
      <c r="DC228" s="1550"/>
      <c r="DD228" s="1550"/>
      <c r="DE228" s="1550"/>
      <c r="DF228" s="1550"/>
      <c r="DG228" s="1550"/>
      <c r="DH228" s="1550"/>
      <c r="DI228" s="1550"/>
    </row>
    <row r="229" spans="1:113" s="1552" customFormat="1" ht="15" customHeight="1" x14ac:dyDescent="0.25">
      <c r="A229" s="1556"/>
      <c r="B229" s="2400"/>
      <c r="C229" s="2403" t="s">
        <v>1152</v>
      </c>
      <c r="D229" s="2403"/>
      <c r="E229" s="2403"/>
      <c r="F229" s="2091"/>
      <c r="G229" s="1674"/>
      <c r="H229" s="1674"/>
      <c r="I229" s="1675"/>
      <c r="J229" s="2412"/>
      <c r="K229" s="2413"/>
      <c r="L229" s="1677"/>
      <c r="M229" s="1674"/>
      <c r="N229" s="1674"/>
      <c r="O229" s="1675"/>
      <c r="P229" s="2412"/>
      <c r="Q229" s="2413"/>
      <c r="R229" s="1677"/>
      <c r="S229" s="1674"/>
      <c r="T229" s="1674"/>
      <c r="U229" s="1675"/>
      <c r="V229" s="2412"/>
      <c r="W229" s="2413"/>
      <c r="X229" s="1675"/>
      <c r="Y229" s="1554"/>
      <c r="Z229" s="1550"/>
      <c r="AA229" s="1550"/>
      <c r="AB229" s="1550"/>
      <c r="AC229" s="1550"/>
      <c r="AD229" s="1550"/>
      <c r="AE229" s="1550"/>
      <c r="AF229" s="1550"/>
      <c r="AG229" s="1550"/>
      <c r="AH229" s="1550"/>
      <c r="AI229" s="1550"/>
      <c r="AJ229" s="1550"/>
      <c r="AK229" s="1550"/>
      <c r="AL229" s="1550"/>
      <c r="AM229" s="1550"/>
      <c r="AN229" s="1550"/>
      <c r="AO229" s="1550"/>
      <c r="AP229" s="1550"/>
      <c r="AQ229" s="1550"/>
      <c r="AR229" s="1550"/>
      <c r="AS229" s="1550"/>
      <c r="AT229" s="1550"/>
      <c r="AU229" s="1550"/>
      <c r="AV229" s="1550"/>
      <c r="AW229" s="1550"/>
      <c r="AX229" s="1550"/>
      <c r="AY229" s="1550"/>
      <c r="AZ229" s="1550"/>
      <c r="BA229" s="1550"/>
      <c r="BB229" s="1550"/>
      <c r="BC229" s="1550"/>
      <c r="BD229" s="1550"/>
      <c r="BE229" s="1550"/>
      <c r="BF229" s="1550"/>
      <c r="BG229" s="1550"/>
      <c r="BH229" s="1550"/>
      <c r="BI229" s="1550"/>
      <c r="BJ229" s="1550"/>
      <c r="BK229" s="1550"/>
      <c r="BL229" s="1550"/>
      <c r="BM229" s="1550"/>
      <c r="BN229" s="1550"/>
      <c r="BO229" s="1550"/>
      <c r="BP229" s="1550"/>
      <c r="BQ229" s="1550"/>
      <c r="BR229" s="1550"/>
      <c r="BS229" s="1550"/>
      <c r="BT229" s="1550"/>
      <c r="BU229" s="1550"/>
      <c r="BV229" s="1550"/>
      <c r="BW229" s="1550"/>
      <c r="BX229" s="1550"/>
      <c r="BY229" s="1550"/>
      <c r="BZ229" s="1550"/>
      <c r="CA229" s="1550"/>
      <c r="CB229" s="1550"/>
      <c r="CC229" s="1550"/>
      <c r="CD229" s="1550"/>
      <c r="CE229" s="1550"/>
      <c r="CF229" s="1550"/>
      <c r="CG229" s="1550"/>
      <c r="CH229" s="1550"/>
      <c r="CI229" s="1550"/>
      <c r="CJ229" s="1550"/>
      <c r="CK229" s="1550"/>
      <c r="CL229" s="1550"/>
      <c r="CM229" s="1550"/>
      <c r="CN229" s="1550"/>
      <c r="CO229" s="1550"/>
      <c r="CP229" s="1550"/>
      <c r="CQ229" s="1550"/>
      <c r="CR229" s="1550"/>
      <c r="CS229" s="1550"/>
      <c r="CT229" s="1550"/>
      <c r="CU229" s="1550"/>
      <c r="CV229" s="1550"/>
      <c r="CW229" s="1550"/>
      <c r="CX229" s="1550"/>
      <c r="CY229" s="1550"/>
      <c r="CZ229" s="1550"/>
      <c r="DA229" s="1550"/>
      <c r="DB229" s="1550"/>
      <c r="DC229" s="1550"/>
      <c r="DD229" s="1550"/>
      <c r="DE229" s="1550"/>
      <c r="DF229" s="1550"/>
      <c r="DG229" s="1550"/>
      <c r="DH229" s="1550"/>
      <c r="DI229" s="1550"/>
    </row>
    <row r="230" spans="1:113" s="1552" customFormat="1" ht="15" customHeight="1" x14ac:dyDescent="0.25">
      <c r="A230" s="1556"/>
      <c r="B230" s="2398" t="s">
        <v>1153</v>
      </c>
      <c r="C230" s="2401" t="s">
        <v>1149</v>
      </c>
      <c r="D230" s="2401"/>
      <c r="E230" s="2401"/>
      <c r="F230" s="2089"/>
      <c r="G230" s="1663"/>
      <c r="H230" s="1663"/>
      <c r="I230" s="1664"/>
      <c r="J230" s="2408">
        <f>SUM(G230:G233)-$J$279*SUM(I230:I233)</f>
        <v>0</v>
      </c>
      <c r="K230" s="2409"/>
      <c r="L230" s="1666"/>
      <c r="M230" s="1663"/>
      <c r="N230" s="1663"/>
      <c r="O230" s="1664"/>
      <c r="P230" s="2408">
        <f>SUM(M230:M233)-$P$279*SUM(O230:O233)</f>
        <v>0</v>
      </c>
      <c r="Q230" s="2409"/>
      <c r="R230" s="1666"/>
      <c r="S230" s="1663"/>
      <c r="T230" s="1663"/>
      <c r="U230" s="1664"/>
      <c r="V230" s="2408">
        <f>SUM(S230:S233)-$V$279*SUM(U230:U233)</f>
        <v>0</v>
      </c>
      <c r="W230" s="2409"/>
      <c r="X230" s="1664"/>
      <c r="Y230" s="1554"/>
      <c r="Z230" s="1550"/>
      <c r="AA230" s="1550"/>
      <c r="AB230" s="1550"/>
      <c r="AC230" s="1550"/>
      <c r="AD230" s="1550"/>
      <c r="AE230" s="1550"/>
      <c r="AF230" s="1550"/>
      <c r="AG230" s="1550"/>
      <c r="AH230" s="1550"/>
      <c r="AI230" s="1550"/>
      <c r="AJ230" s="1550"/>
      <c r="AK230" s="1550"/>
      <c r="AL230" s="1550"/>
      <c r="AM230" s="1550"/>
      <c r="AN230" s="1550"/>
      <c r="AO230" s="1550"/>
      <c r="AP230" s="1550"/>
      <c r="AQ230" s="1550"/>
      <c r="AR230" s="1550"/>
      <c r="AS230" s="1550"/>
      <c r="AT230" s="1550"/>
      <c r="AU230" s="1550"/>
      <c r="AV230" s="1550"/>
      <c r="AW230" s="1550"/>
      <c r="AX230" s="1550"/>
      <c r="AY230" s="1550"/>
      <c r="AZ230" s="1550"/>
      <c r="BA230" s="1550"/>
      <c r="BB230" s="1550"/>
      <c r="BC230" s="1550"/>
      <c r="BD230" s="1550"/>
      <c r="BE230" s="1550"/>
      <c r="BF230" s="1550"/>
      <c r="BG230" s="1550"/>
      <c r="BH230" s="1550"/>
      <c r="BI230" s="1550"/>
      <c r="BJ230" s="1550"/>
      <c r="BK230" s="1550"/>
      <c r="BL230" s="1550"/>
      <c r="BM230" s="1550"/>
      <c r="BN230" s="1550"/>
      <c r="BO230" s="1550"/>
      <c r="BP230" s="1550"/>
      <c r="BQ230" s="1550"/>
      <c r="BR230" s="1550"/>
      <c r="BS230" s="1550"/>
      <c r="BT230" s="1550"/>
      <c r="BU230" s="1550"/>
      <c r="BV230" s="1550"/>
      <c r="BW230" s="1550"/>
      <c r="BX230" s="1550"/>
      <c r="BY230" s="1550"/>
      <c r="BZ230" s="1550"/>
      <c r="CA230" s="1550"/>
      <c r="CB230" s="1550"/>
      <c r="CC230" s="1550"/>
      <c r="CD230" s="1550"/>
      <c r="CE230" s="1550"/>
      <c r="CF230" s="1550"/>
      <c r="CG230" s="1550"/>
      <c r="CH230" s="1550"/>
      <c r="CI230" s="1550"/>
      <c r="CJ230" s="1550"/>
      <c r="CK230" s="1550"/>
      <c r="CL230" s="1550"/>
      <c r="CM230" s="1550"/>
      <c r="CN230" s="1550"/>
      <c r="CO230" s="1550"/>
      <c r="CP230" s="1550"/>
      <c r="CQ230" s="1550"/>
      <c r="CR230" s="1550"/>
      <c r="CS230" s="1550"/>
      <c r="CT230" s="1550"/>
      <c r="CU230" s="1550"/>
      <c r="CV230" s="1550"/>
      <c r="CW230" s="1550"/>
      <c r="CX230" s="1550"/>
      <c r="CY230" s="1550"/>
      <c r="CZ230" s="1550"/>
      <c r="DA230" s="1550"/>
      <c r="DB230" s="1550"/>
      <c r="DC230" s="1550"/>
      <c r="DD230" s="1550"/>
      <c r="DE230" s="1550"/>
      <c r="DF230" s="1550"/>
      <c r="DG230" s="1550"/>
      <c r="DH230" s="1550"/>
      <c r="DI230" s="1550"/>
    </row>
    <row r="231" spans="1:113" s="1552" customFormat="1" ht="15" customHeight="1" x14ac:dyDescent="0.25">
      <c r="A231" s="1556"/>
      <c r="B231" s="2399"/>
      <c r="C231" s="2402" t="s">
        <v>1150</v>
      </c>
      <c r="D231" s="2402"/>
      <c r="E231" s="2402"/>
      <c r="F231" s="2090"/>
      <c r="G231" s="1668"/>
      <c r="H231" s="1668"/>
      <c r="I231" s="1669"/>
      <c r="J231" s="2410"/>
      <c r="K231" s="2411"/>
      <c r="L231" s="1671"/>
      <c r="M231" s="1668"/>
      <c r="N231" s="1668"/>
      <c r="O231" s="1669"/>
      <c r="P231" s="2410"/>
      <c r="Q231" s="2411"/>
      <c r="R231" s="1671"/>
      <c r="S231" s="1668"/>
      <c r="T231" s="1668"/>
      <c r="U231" s="1669"/>
      <c r="V231" s="2410"/>
      <c r="W231" s="2411"/>
      <c r="X231" s="1669"/>
      <c r="Y231" s="1554"/>
      <c r="Z231" s="1550"/>
      <c r="AA231" s="1550"/>
      <c r="AB231" s="1550"/>
      <c r="AC231" s="1550"/>
      <c r="AD231" s="1550"/>
      <c r="AE231" s="1550"/>
      <c r="AF231" s="1550"/>
      <c r="AG231" s="1550"/>
      <c r="AH231" s="1550"/>
      <c r="AI231" s="1550"/>
      <c r="AJ231" s="1550"/>
      <c r="AK231" s="1550"/>
      <c r="AL231" s="1550"/>
      <c r="AM231" s="1550"/>
      <c r="AN231" s="1550"/>
      <c r="AO231" s="1550"/>
      <c r="AP231" s="1550"/>
      <c r="AQ231" s="1550"/>
      <c r="AR231" s="1550"/>
      <c r="AS231" s="1550"/>
      <c r="AT231" s="1550"/>
      <c r="AU231" s="1550"/>
      <c r="AV231" s="1550"/>
      <c r="AW231" s="1550"/>
      <c r="AX231" s="1550"/>
      <c r="AY231" s="1550"/>
      <c r="AZ231" s="1550"/>
      <c r="BA231" s="1550"/>
      <c r="BB231" s="1550"/>
      <c r="BC231" s="1550"/>
      <c r="BD231" s="1550"/>
      <c r="BE231" s="1550"/>
      <c r="BF231" s="1550"/>
      <c r="BG231" s="1550"/>
      <c r="BH231" s="1550"/>
      <c r="BI231" s="1550"/>
      <c r="BJ231" s="1550"/>
      <c r="BK231" s="1550"/>
      <c r="BL231" s="1550"/>
      <c r="BM231" s="1550"/>
      <c r="BN231" s="1550"/>
      <c r="BO231" s="1550"/>
      <c r="BP231" s="1550"/>
      <c r="BQ231" s="1550"/>
      <c r="BR231" s="1550"/>
      <c r="BS231" s="1550"/>
      <c r="BT231" s="1550"/>
      <c r="BU231" s="1550"/>
      <c r="BV231" s="1550"/>
      <c r="BW231" s="1550"/>
      <c r="BX231" s="1550"/>
      <c r="BY231" s="1550"/>
      <c r="BZ231" s="1550"/>
      <c r="CA231" s="1550"/>
      <c r="CB231" s="1550"/>
      <c r="CC231" s="1550"/>
      <c r="CD231" s="1550"/>
      <c r="CE231" s="1550"/>
      <c r="CF231" s="1550"/>
      <c r="CG231" s="1550"/>
      <c r="CH231" s="1550"/>
      <c r="CI231" s="1550"/>
      <c r="CJ231" s="1550"/>
      <c r="CK231" s="1550"/>
      <c r="CL231" s="1550"/>
      <c r="CM231" s="1550"/>
      <c r="CN231" s="1550"/>
      <c r="CO231" s="1550"/>
      <c r="CP231" s="1550"/>
      <c r="CQ231" s="1550"/>
      <c r="CR231" s="1550"/>
      <c r="CS231" s="1550"/>
      <c r="CT231" s="1550"/>
      <c r="CU231" s="1550"/>
      <c r="CV231" s="1550"/>
      <c r="CW231" s="1550"/>
      <c r="CX231" s="1550"/>
      <c r="CY231" s="1550"/>
      <c r="CZ231" s="1550"/>
      <c r="DA231" s="1550"/>
      <c r="DB231" s="1550"/>
      <c r="DC231" s="1550"/>
      <c r="DD231" s="1550"/>
      <c r="DE231" s="1550"/>
      <c r="DF231" s="1550"/>
      <c r="DG231" s="1550"/>
      <c r="DH231" s="1550"/>
      <c r="DI231" s="1550"/>
    </row>
    <row r="232" spans="1:113" s="1552" customFormat="1" ht="15" customHeight="1" x14ac:dyDescent="0.25">
      <c r="A232" s="1556"/>
      <c r="B232" s="2399"/>
      <c r="C232" s="2402" t="s">
        <v>1151</v>
      </c>
      <c r="D232" s="2402"/>
      <c r="E232" s="2402"/>
      <c r="F232" s="2090"/>
      <c r="G232" s="1668"/>
      <c r="H232" s="1668"/>
      <c r="I232" s="1669"/>
      <c r="J232" s="2410"/>
      <c r="K232" s="2411"/>
      <c r="L232" s="1671"/>
      <c r="M232" s="1668"/>
      <c r="N232" s="1668"/>
      <c r="O232" s="1669"/>
      <c r="P232" s="2410"/>
      <c r="Q232" s="2411"/>
      <c r="R232" s="1671"/>
      <c r="S232" s="1668"/>
      <c r="T232" s="1668"/>
      <c r="U232" s="1669"/>
      <c r="V232" s="2410"/>
      <c r="W232" s="2411"/>
      <c r="X232" s="1669"/>
      <c r="Y232" s="1554"/>
      <c r="Z232" s="1550"/>
      <c r="AA232" s="1550"/>
      <c r="AB232" s="1550"/>
      <c r="AC232" s="1550"/>
      <c r="AD232" s="1550"/>
      <c r="AE232" s="1550"/>
      <c r="AF232" s="1550"/>
      <c r="AG232" s="1550"/>
      <c r="AH232" s="1550"/>
      <c r="AI232" s="1550"/>
      <c r="AJ232" s="1550"/>
      <c r="AK232" s="1550"/>
      <c r="AL232" s="1550"/>
      <c r="AM232" s="1550"/>
      <c r="AN232" s="1550"/>
      <c r="AO232" s="1550"/>
      <c r="AP232" s="1550"/>
      <c r="AQ232" s="1550"/>
      <c r="AR232" s="1550"/>
      <c r="AS232" s="1550"/>
      <c r="AT232" s="1550"/>
      <c r="AU232" s="1550"/>
      <c r="AV232" s="1550"/>
      <c r="AW232" s="1550"/>
      <c r="AX232" s="1550"/>
      <c r="AY232" s="1550"/>
      <c r="AZ232" s="1550"/>
      <c r="BA232" s="1550"/>
      <c r="BB232" s="1550"/>
      <c r="BC232" s="1550"/>
      <c r="BD232" s="1550"/>
      <c r="BE232" s="1550"/>
      <c r="BF232" s="1550"/>
      <c r="BG232" s="1550"/>
      <c r="BH232" s="1550"/>
      <c r="BI232" s="1550"/>
      <c r="BJ232" s="1550"/>
      <c r="BK232" s="1550"/>
      <c r="BL232" s="1550"/>
      <c r="BM232" s="1550"/>
      <c r="BN232" s="1550"/>
      <c r="BO232" s="1550"/>
      <c r="BP232" s="1550"/>
      <c r="BQ232" s="1550"/>
      <c r="BR232" s="1550"/>
      <c r="BS232" s="1550"/>
      <c r="BT232" s="1550"/>
      <c r="BU232" s="1550"/>
      <c r="BV232" s="1550"/>
      <c r="BW232" s="1550"/>
      <c r="BX232" s="1550"/>
      <c r="BY232" s="1550"/>
      <c r="BZ232" s="1550"/>
      <c r="CA232" s="1550"/>
      <c r="CB232" s="1550"/>
      <c r="CC232" s="1550"/>
      <c r="CD232" s="1550"/>
      <c r="CE232" s="1550"/>
      <c r="CF232" s="1550"/>
      <c r="CG232" s="1550"/>
      <c r="CH232" s="1550"/>
      <c r="CI232" s="1550"/>
      <c r="CJ232" s="1550"/>
      <c r="CK232" s="1550"/>
      <c r="CL232" s="1550"/>
      <c r="CM232" s="1550"/>
      <c r="CN232" s="1550"/>
      <c r="CO232" s="1550"/>
      <c r="CP232" s="1550"/>
      <c r="CQ232" s="1550"/>
      <c r="CR232" s="1550"/>
      <c r="CS232" s="1550"/>
      <c r="CT232" s="1550"/>
      <c r="CU232" s="1550"/>
      <c r="CV232" s="1550"/>
      <c r="CW232" s="1550"/>
      <c r="CX232" s="1550"/>
      <c r="CY232" s="1550"/>
      <c r="CZ232" s="1550"/>
      <c r="DA232" s="1550"/>
      <c r="DB232" s="1550"/>
      <c r="DC232" s="1550"/>
      <c r="DD232" s="1550"/>
      <c r="DE232" s="1550"/>
      <c r="DF232" s="1550"/>
      <c r="DG232" s="1550"/>
      <c r="DH232" s="1550"/>
      <c r="DI232" s="1550"/>
    </row>
    <row r="233" spans="1:113" s="1552" customFormat="1" ht="15" customHeight="1" x14ac:dyDescent="0.25">
      <c r="A233" s="1556"/>
      <c r="B233" s="2400"/>
      <c r="C233" s="2403" t="s">
        <v>1152</v>
      </c>
      <c r="D233" s="2403"/>
      <c r="E233" s="2403"/>
      <c r="F233" s="2091"/>
      <c r="G233" s="1674"/>
      <c r="H233" s="1674"/>
      <c r="I233" s="1675"/>
      <c r="J233" s="2412"/>
      <c r="K233" s="2413"/>
      <c r="L233" s="1677"/>
      <c r="M233" s="1674"/>
      <c r="N233" s="1674"/>
      <c r="O233" s="1675"/>
      <c r="P233" s="2412"/>
      <c r="Q233" s="2413"/>
      <c r="R233" s="1677"/>
      <c r="S233" s="1674"/>
      <c r="T233" s="1674"/>
      <c r="U233" s="1675"/>
      <c r="V233" s="2412"/>
      <c r="W233" s="2413"/>
      <c r="X233" s="1675"/>
      <c r="Y233" s="1554"/>
      <c r="Z233" s="1550"/>
      <c r="AA233" s="1550"/>
      <c r="AB233" s="1550"/>
      <c r="AC233" s="1550"/>
      <c r="AD233" s="1550"/>
      <c r="AE233" s="1550"/>
      <c r="AF233" s="1550"/>
      <c r="AG233" s="1550"/>
      <c r="AH233" s="1550"/>
      <c r="AI233" s="1550"/>
      <c r="AJ233" s="1550"/>
      <c r="AK233" s="1550"/>
      <c r="AL233" s="1550"/>
      <c r="AM233" s="1550"/>
      <c r="AN233" s="1550"/>
      <c r="AO233" s="1550"/>
      <c r="AP233" s="1550"/>
      <c r="AQ233" s="1550"/>
      <c r="AR233" s="1550"/>
      <c r="AS233" s="1550"/>
      <c r="AT233" s="1550"/>
      <c r="AU233" s="1550"/>
      <c r="AV233" s="1550"/>
      <c r="AW233" s="1550"/>
      <c r="AX233" s="1550"/>
      <c r="AY233" s="1550"/>
      <c r="AZ233" s="1550"/>
      <c r="BA233" s="1550"/>
      <c r="BB233" s="1550"/>
      <c r="BC233" s="1550"/>
      <c r="BD233" s="1550"/>
      <c r="BE233" s="1550"/>
      <c r="BF233" s="1550"/>
      <c r="BG233" s="1550"/>
      <c r="BH233" s="1550"/>
      <c r="BI233" s="1550"/>
      <c r="BJ233" s="1550"/>
      <c r="BK233" s="1550"/>
      <c r="BL233" s="1550"/>
      <c r="BM233" s="1550"/>
      <c r="BN233" s="1550"/>
      <c r="BO233" s="1550"/>
      <c r="BP233" s="1550"/>
      <c r="BQ233" s="1550"/>
      <c r="BR233" s="1550"/>
      <c r="BS233" s="1550"/>
      <c r="BT233" s="1550"/>
      <c r="BU233" s="1550"/>
      <c r="BV233" s="1550"/>
      <c r="BW233" s="1550"/>
      <c r="BX233" s="1550"/>
      <c r="BY233" s="1550"/>
      <c r="BZ233" s="1550"/>
      <c r="CA233" s="1550"/>
      <c r="CB233" s="1550"/>
      <c r="CC233" s="1550"/>
      <c r="CD233" s="1550"/>
      <c r="CE233" s="1550"/>
      <c r="CF233" s="1550"/>
      <c r="CG233" s="1550"/>
      <c r="CH233" s="1550"/>
      <c r="CI233" s="1550"/>
      <c r="CJ233" s="1550"/>
      <c r="CK233" s="1550"/>
      <c r="CL233" s="1550"/>
      <c r="CM233" s="1550"/>
      <c r="CN233" s="1550"/>
      <c r="CO233" s="1550"/>
      <c r="CP233" s="1550"/>
      <c r="CQ233" s="1550"/>
      <c r="CR233" s="1550"/>
      <c r="CS233" s="1550"/>
      <c r="CT233" s="1550"/>
      <c r="CU233" s="1550"/>
      <c r="CV233" s="1550"/>
      <c r="CW233" s="1550"/>
      <c r="CX233" s="1550"/>
      <c r="CY233" s="1550"/>
      <c r="CZ233" s="1550"/>
      <c r="DA233" s="1550"/>
      <c r="DB233" s="1550"/>
      <c r="DC233" s="1550"/>
      <c r="DD233" s="1550"/>
      <c r="DE233" s="1550"/>
      <c r="DF233" s="1550"/>
      <c r="DG233" s="1550"/>
      <c r="DH233" s="1550"/>
      <c r="DI233" s="1550"/>
    </row>
    <row r="234" spans="1:113" s="1552" customFormat="1" ht="15" customHeight="1" x14ac:dyDescent="0.25">
      <c r="A234" s="1556"/>
      <c r="B234" s="2398" t="s">
        <v>1154</v>
      </c>
      <c r="C234" s="2401" t="s">
        <v>1149</v>
      </c>
      <c r="D234" s="2401"/>
      <c r="E234" s="2401"/>
      <c r="F234" s="2089"/>
      <c r="G234" s="1663"/>
      <c r="H234" s="1663"/>
      <c r="I234" s="1664"/>
      <c r="J234" s="2408">
        <f>SUM(G234:G237)-$J$279*SUM(I234:I237)</f>
        <v>0</v>
      </c>
      <c r="K234" s="2409"/>
      <c r="L234" s="1666"/>
      <c r="M234" s="1663"/>
      <c r="N234" s="1663"/>
      <c r="O234" s="1664"/>
      <c r="P234" s="2408">
        <f>SUM(M234:M237)-$P$279*SUM(O234:O237)</f>
        <v>0</v>
      </c>
      <c r="Q234" s="2409"/>
      <c r="R234" s="1666"/>
      <c r="S234" s="1663"/>
      <c r="T234" s="1663"/>
      <c r="U234" s="1664"/>
      <c r="V234" s="2408">
        <f>SUM(S234:S237)-$V$279*SUM(U234:U237)</f>
        <v>0</v>
      </c>
      <c r="W234" s="2409"/>
      <c r="X234" s="1664"/>
      <c r="Y234" s="1554"/>
      <c r="Z234" s="1550"/>
      <c r="AA234" s="1550"/>
      <c r="AB234" s="1550"/>
      <c r="AC234" s="1550"/>
      <c r="AD234" s="1550"/>
      <c r="AE234" s="1550"/>
      <c r="AF234" s="1550"/>
      <c r="AG234" s="1550"/>
      <c r="AH234" s="1550"/>
      <c r="AI234" s="1550"/>
      <c r="AJ234" s="1550"/>
      <c r="AK234" s="1550"/>
      <c r="AL234" s="1550"/>
      <c r="AM234" s="1550"/>
      <c r="AN234" s="1550"/>
      <c r="AO234" s="1550"/>
      <c r="AP234" s="1550"/>
      <c r="AQ234" s="1550"/>
      <c r="AR234" s="1550"/>
      <c r="AS234" s="1550"/>
      <c r="AT234" s="1550"/>
      <c r="AU234" s="1550"/>
      <c r="AV234" s="1550"/>
      <c r="AW234" s="1550"/>
      <c r="AX234" s="1550"/>
      <c r="AY234" s="1550"/>
      <c r="AZ234" s="1550"/>
      <c r="BA234" s="1550"/>
      <c r="BB234" s="1550"/>
      <c r="BC234" s="1550"/>
      <c r="BD234" s="1550"/>
      <c r="BE234" s="1550"/>
      <c r="BF234" s="1550"/>
      <c r="BG234" s="1550"/>
      <c r="BH234" s="1550"/>
      <c r="BI234" s="1550"/>
      <c r="BJ234" s="1550"/>
      <c r="BK234" s="1550"/>
      <c r="BL234" s="1550"/>
      <c r="BM234" s="1550"/>
      <c r="BN234" s="1550"/>
      <c r="BO234" s="1550"/>
      <c r="BP234" s="1550"/>
      <c r="BQ234" s="1550"/>
      <c r="BR234" s="1550"/>
      <c r="BS234" s="1550"/>
      <c r="BT234" s="1550"/>
      <c r="BU234" s="1550"/>
      <c r="BV234" s="1550"/>
      <c r="BW234" s="1550"/>
      <c r="BX234" s="1550"/>
      <c r="BY234" s="1550"/>
      <c r="BZ234" s="1550"/>
      <c r="CA234" s="1550"/>
      <c r="CB234" s="1550"/>
      <c r="CC234" s="1550"/>
      <c r="CD234" s="1550"/>
      <c r="CE234" s="1550"/>
      <c r="CF234" s="1550"/>
      <c r="CG234" s="1550"/>
      <c r="CH234" s="1550"/>
      <c r="CI234" s="1550"/>
      <c r="CJ234" s="1550"/>
      <c r="CK234" s="1550"/>
      <c r="CL234" s="1550"/>
      <c r="CM234" s="1550"/>
      <c r="CN234" s="1550"/>
      <c r="CO234" s="1550"/>
      <c r="CP234" s="1550"/>
      <c r="CQ234" s="1550"/>
      <c r="CR234" s="1550"/>
      <c r="CS234" s="1550"/>
      <c r="CT234" s="1550"/>
      <c r="CU234" s="1550"/>
      <c r="CV234" s="1550"/>
      <c r="CW234" s="1550"/>
      <c r="CX234" s="1550"/>
      <c r="CY234" s="1550"/>
      <c r="CZ234" s="1550"/>
      <c r="DA234" s="1550"/>
      <c r="DB234" s="1550"/>
      <c r="DC234" s="1550"/>
      <c r="DD234" s="1550"/>
      <c r="DE234" s="1550"/>
      <c r="DF234" s="1550"/>
      <c r="DG234" s="1550"/>
      <c r="DH234" s="1550"/>
      <c r="DI234" s="1550"/>
    </row>
    <row r="235" spans="1:113" s="1552" customFormat="1" ht="15" customHeight="1" x14ac:dyDescent="0.25">
      <c r="A235" s="1556"/>
      <c r="B235" s="2399"/>
      <c r="C235" s="2402" t="s">
        <v>1150</v>
      </c>
      <c r="D235" s="2402"/>
      <c r="E235" s="2402"/>
      <c r="F235" s="2090"/>
      <c r="G235" s="1668"/>
      <c r="H235" s="1668"/>
      <c r="I235" s="1669"/>
      <c r="J235" s="2410"/>
      <c r="K235" s="2411"/>
      <c r="L235" s="1671"/>
      <c r="M235" s="1668"/>
      <c r="N235" s="1668"/>
      <c r="O235" s="1669"/>
      <c r="P235" s="2410"/>
      <c r="Q235" s="2411"/>
      <c r="R235" s="1671"/>
      <c r="S235" s="1668"/>
      <c r="T235" s="1668"/>
      <c r="U235" s="1669"/>
      <c r="V235" s="2410"/>
      <c r="W235" s="2411"/>
      <c r="X235" s="1669"/>
      <c r="Y235" s="1554"/>
      <c r="Z235" s="1550"/>
      <c r="AA235" s="1550"/>
      <c r="AB235" s="1550"/>
      <c r="AC235" s="1550"/>
      <c r="AD235" s="1550"/>
      <c r="AE235" s="1550"/>
      <c r="AF235" s="1550"/>
      <c r="AG235" s="1550"/>
      <c r="AH235" s="1550"/>
      <c r="AI235" s="1550"/>
      <c r="AJ235" s="1550"/>
      <c r="AK235" s="1550"/>
      <c r="AL235" s="1550"/>
      <c r="AM235" s="1550"/>
      <c r="AN235" s="1550"/>
      <c r="AO235" s="1550"/>
      <c r="AP235" s="1550"/>
      <c r="AQ235" s="1550"/>
      <c r="AR235" s="1550"/>
      <c r="AS235" s="1550"/>
      <c r="AT235" s="1550"/>
      <c r="AU235" s="1550"/>
      <c r="AV235" s="1550"/>
      <c r="AW235" s="1550"/>
      <c r="AX235" s="1550"/>
      <c r="AY235" s="1550"/>
      <c r="AZ235" s="1550"/>
      <c r="BA235" s="1550"/>
      <c r="BB235" s="1550"/>
      <c r="BC235" s="1550"/>
      <c r="BD235" s="1550"/>
      <c r="BE235" s="1550"/>
      <c r="BF235" s="1550"/>
      <c r="BG235" s="1550"/>
      <c r="BH235" s="1550"/>
      <c r="BI235" s="1550"/>
      <c r="BJ235" s="1550"/>
      <c r="BK235" s="1550"/>
      <c r="BL235" s="1550"/>
      <c r="BM235" s="1550"/>
      <c r="BN235" s="1550"/>
      <c r="BO235" s="1550"/>
      <c r="BP235" s="1550"/>
      <c r="BQ235" s="1550"/>
      <c r="BR235" s="1550"/>
      <c r="BS235" s="1550"/>
      <c r="BT235" s="1550"/>
      <c r="BU235" s="1550"/>
      <c r="BV235" s="1550"/>
      <c r="BW235" s="1550"/>
      <c r="BX235" s="1550"/>
      <c r="BY235" s="1550"/>
      <c r="BZ235" s="1550"/>
      <c r="CA235" s="1550"/>
      <c r="CB235" s="1550"/>
      <c r="CC235" s="1550"/>
      <c r="CD235" s="1550"/>
      <c r="CE235" s="1550"/>
      <c r="CF235" s="1550"/>
      <c r="CG235" s="1550"/>
      <c r="CH235" s="1550"/>
      <c r="CI235" s="1550"/>
      <c r="CJ235" s="1550"/>
      <c r="CK235" s="1550"/>
      <c r="CL235" s="1550"/>
      <c r="CM235" s="1550"/>
      <c r="CN235" s="1550"/>
      <c r="CO235" s="1550"/>
      <c r="CP235" s="1550"/>
      <c r="CQ235" s="1550"/>
      <c r="CR235" s="1550"/>
      <c r="CS235" s="1550"/>
      <c r="CT235" s="1550"/>
      <c r="CU235" s="1550"/>
      <c r="CV235" s="1550"/>
      <c r="CW235" s="1550"/>
      <c r="CX235" s="1550"/>
      <c r="CY235" s="1550"/>
      <c r="CZ235" s="1550"/>
      <c r="DA235" s="1550"/>
      <c r="DB235" s="1550"/>
      <c r="DC235" s="1550"/>
      <c r="DD235" s="1550"/>
      <c r="DE235" s="1550"/>
      <c r="DF235" s="1550"/>
      <c r="DG235" s="1550"/>
      <c r="DH235" s="1550"/>
      <c r="DI235" s="1550"/>
    </row>
    <row r="236" spans="1:113" s="1552" customFormat="1" ht="15" customHeight="1" x14ac:dyDescent="0.25">
      <c r="A236" s="1556"/>
      <c r="B236" s="2399"/>
      <c r="C236" s="2402" t="s">
        <v>1151</v>
      </c>
      <c r="D236" s="2402"/>
      <c r="E236" s="2402"/>
      <c r="F236" s="2090"/>
      <c r="G236" s="1668"/>
      <c r="H236" s="1668"/>
      <c r="I236" s="1669"/>
      <c r="J236" s="2410"/>
      <c r="K236" s="2411"/>
      <c r="L236" s="1671"/>
      <c r="M236" s="1668"/>
      <c r="N236" s="1668"/>
      <c r="O236" s="1669"/>
      <c r="P236" s="2410"/>
      <c r="Q236" s="2411"/>
      <c r="R236" s="1671"/>
      <c r="S236" s="1668"/>
      <c r="T236" s="1668"/>
      <c r="U236" s="1669"/>
      <c r="V236" s="2410"/>
      <c r="W236" s="2411"/>
      <c r="X236" s="1669"/>
      <c r="Y236" s="1554"/>
      <c r="Z236" s="1550"/>
      <c r="AA236" s="1550"/>
      <c r="AB236" s="1550"/>
      <c r="AC236" s="1550"/>
      <c r="AD236" s="1550"/>
      <c r="AE236" s="1550"/>
      <c r="AF236" s="1550"/>
      <c r="AG236" s="1550"/>
      <c r="AH236" s="1550"/>
      <c r="AI236" s="1550"/>
      <c r="AJ236" s="1550"/>
      <c r="AK236" s="1550"/>
      <c r="AL236" s="1550"/>
      <c r="AM236" s="1550"/>
      <c r="AN236" s="1550"/>
      <c r="AO236" s="1550"/>
      <c r="AP236" s="1550"/>
      <c r="AQ236" s="1550"/>
      <c r="AR236" s="1550"/>
      <c r="AS236" s="1550"/>
      <c r="AT236" s="1550"/>
      <c r="AU236" s="1550"/>
      <c r="AV236" s="1550"/>
      <c r="AW236" s="1550"/>
      <c r="AX236" s="1550"/>
      <c r="AY236" s="1550"/>
      <c r="AZ236" s="1550"/>
      <c r="BA236" s="1550"/>
      <c r="BB236" s="1550"/>
      <c r="BC236" s="1550"/>
      <c r="BD236" s="1550"/>
      <c r="BE236" s="1550"/>
      <c r="BF236" s="1550"/>
      <c r="BG236" s="1550"/>
      <c r="BH236" s="1550"/>
      <c r="BI236" s="1550"/>
      <c r="BJ236" s="1550"/>
      <c r="BK236" s="1550"/>
      <c r="BL236" s="1550"/>
      <c r="BM236" s="1550"/>
      <c r="BN236" s="1550"/>
      <c r="BO236" s="1550"/>
      <c r="BP236" s="1550"/>
      <c r="BQ236" s="1550"/>
      <c r="BR236" s="1550"/>
      <c r="BS236" s="1550"/>
      <c r="BT236" s="1550"/>
      <c r="BU236" s="1550"/>
      <c r="BV236" s="1550"/>
      <c r="BW236" s="1550"/>
      <c r="BX236" s="1550"/>
      <c r="BY236" s="1550"/>
      <c r="BZ236" s="1550"/>
      <c r="CA236" s="1550"/>
      <c r="CB236" s="1550"/>
      <c r="CC236" s="1550"/>
      <c r="CD236" s="1550"/>
      <c r="CE236" s="1550"/>
      <c r="CF236" s="1550"/>
      <c r="CG236" s="1550"/>
      <c r="CH236" s="1550"/>
      <c r="CI236" s="1550"/>
      <c r="CJ236" s="1550"/>
      <c r="CK236" s="1550"/>
      <c r="CL236" s="1550"/>
      <c r="CM236" s="1550"/>
      <c r="CN236" s="1550"/>
      <c r="CO236" s="1550"/>
      <c r="CP236" s="1550"/>
      <c r="CQ236" s="1550"/>
      <c r="CR236" s="1550"/>
      <c r="CS236" s="1550"/>
      <c r="CT236" s="1550"/>
      <c r="CU236" s="1550"/>
      <c r="CV236" s="1550"/>
      <c r="CW236" s="1550"/>
      <c r="CX236" s="1550"/>
      <c r="CY236" s="1550"/>
      <c r="CZ236" s="1550"/>
      <c r="DA236" s="1550"/>
      <c r="DB236" s="1550"/>
      <c r="DC236" s="1550"/>
      <c r="DD236" s="1550"/>
      <c r="DE236" s="1550"/>
      <c r="DF236" s="1550"/>
      <c r="DG236" s="1550"/>
      <c r="DH236" s="1550"/>
      <c r="DI236" s="1550"/>
    </row>
    <row r="237" spans="1:113" s="1552" customFormat="1" ht="15" customHeight="1" x14ac:dyDescent="0.25">
      <c r="A237" s="1556"/>
      <c r="B237" s="2400"/>
      <c r="C237" s="2403" t="s">
        <v>1152</v>
      </c>
      <c r="D237" s="2403"/>
      <c r="E237" s="2403"/>
      <c r="F237" s="2091"/>
      <c r="G237" s="1674"/>
      <c r="H237" s="1674"/>
      <c r="I237" s="1675"/>
      <c r="J237" s="2412"/>
      <c r="K237" s="2413"/>
      <c r="L237" s="1677"/>
      <c r="M237" s="1674"/>
      <c r="N237" s="1674"/>
      <c r="O237" s="1675"/>
      <c r="P237" s="2412"/>
      <c r="Q237" s="2413"/>
      <c r="R237" s="1677"/>
      <c r="S237" s="1674"/>
      <c r="T237" s="1674"/>
      <c r="U237" s="1675"/>
      <c r="V237" s="2412"/>
      <c r="W237" s="2413"/>
      <c r="X237" s="1675"/>
      <c r="Y237" s="1554"/>
      <c r="Z237" s="1550"/>
      <c r="AA237" s="1550"/>
      <c r="AB237" s="1550"/>
      <c r="AC237" s="1550"/>
      <c r="AD237" s="1550"/>
      <c r="AE237" s="1550"/>
      <c r="AF237" s="1550"/>
      <c r="AG237" s="1550"/>
      <c r="AH237" s="1550"/>
      <c r="AI237" s="1550"/>
      <c r="AJ237" s="1550"/>
      <c r="AK237" s="1550"/>
      <c r="AL237" s="1550"/>
      <c r="AM237" s="1550"/>
      <c r="AN237" s="1550"/>
      <c r="AO237" s="1550"/>
      <c r="AP237" s="1550"/>
      <c r="AQ237" s="1550"/>
      <c r="AR237" s="1550"/>
      <c r="AS237" s="1550"/>
      <c r="AT237" s="1550"/>
      <c r="AU237" s="1550"/>
      <c r="AV237" s="1550"/>
      <c r="AW237" s="1550"/>
      <c r="AX237" s="1550"/>
      <c r="AY237" s="1550"/>
      <c r="AZ237" s="1550"/>
      <c r="BA237" s="1550"/>
      <c r="BB237" s="1550"/>
      <c r="BC237" s="1550"/>
      <c r="BD237" s="1550"/>
      <c r="BE237" s="1550"/>
      <c r="BF237" s="1550"/>
      <c r="BG237" s="1550"/>
      <c r="BH237" s="1550"/>
      <c r="BI237" s="1550"/>
      <c r="BJ237" s="1550"/>
      <c r="BK237" s="1550"/>
      <c r="BL237" s="1550"/>
      <c r="BM237" s="1550"/>
      <c r="BN237" s="1550"/>
      <c r="BO237" s="1550"/>
      <c r="BP237" s="1550"/>
      <c r="BQ237" s="1550"/>
      <c r="BR237" s="1550"/>
      <c r="BS237" s="1550"/>
      <c r="BT237" s="1550"/>
      <c r="BU237" s="1550"/>
      <c r="BV237" s="1550"/>
      <c r="BW237" s="1550"/>
      <c r="BX237" s="1550"/>
      <c r="BY237" s="1550"/>
      <c r="BZ237" s="1550"/>
      <c r="CA237" s="1550"/>
      <c r="CB237" s="1550"/>
      <c r="CC237" s="1550"/>
      <c r="CD237" s="1550"/>
      <c r="CE237" s="1550"/>
      <c r="CF237" s="1550"/>
      <c r="CG237" s="1550"/>
      <c r="CH237" s="1550"/>
      <c r="CI237" s="1550"/>
      <c r="CJ237" s="1550"/>
      <c r="CK237" s="1550"/>
      <c r="CL237" s="1550"/>
      <c r="CM237" s="1550"/>
      <c r="CN237" s="1550"/>
      <c r="CO237" s="1550"/>
      <c r="CP237" s="1550"/>
      <c r="CQ237" s="1550"/>
      <c r="CR237" s="1550"/>
      <c r="CS237" s="1550"/>
      <c r="CT237" s="1550"/>
      <c r="CU237" s="1550"/>
      <c r="CV237" s="1550"/>
      <c r="CW237" s="1550"/>
      <c r="CX237" s="1550"/>
      <c r="CY237" s="1550"/>
      <c r="CZ237" s="1550"/>
      <c r="DA237" s="1550"/>
      <c r="DB237" s="1550"/>
      <c r="DC237" s="1550"/>
      <c r="DD237" s="1550"/>
      <c r="DE237" s="1550"/>
      <c r="DF237" s="1550"/>
      <c r="DG237" s="1550"/>
      <c r="DH237" s="1550"/>
      <c r="DI237" s="1550"/>
    </row>
    <row r="238" spans="1:113" s="1552" customFormat="1" ht="15.75" customHeight="1" x14ac:dyDescent="0.25">
      <c r="A238" s="1556"/>
      <c r="B238" s="2398" t="s">
        <v>1155</v>
      </c>
      <c r="C238" s="2401" t="s">
        <v>1149</v>
      </c>
      <c r="D238" s="2401"/>
      <c r="E238" s="2401"/>
      <c r="F238" s="2089"/>
      <c r="G238" s="1663"/>
      <c r="H238" s="1663"/>
      <c r="I238" s="1664"/>
      <c r="J238" s="2408">
        <f>SUM(G238:G241)-$J$279*SUM(I238:I241)</f>
        <v>0</v>
      </c>
      <c r="K238" s="2409"/>
      <c r="L238" s="1666"/>
      <c r="M238" s="1663"/>
      <c r="N238" s="1663"/>
      <c r="O238" s="1664"/>
      <c r="P238" s="2408">
        <f>SUM(M238:M241)-$P$279*SUM(O238:O241)</f>
        <v>0</v>
      </c>
      <c r="Q238" s="2409"/>
      <c r="R238" s="1666"/>
      <c r="S238" s="1663"/>
      <c r="T238" s="1663"/>
      <c r="U238" s="1664"/>
      <c r="V238" s="2408">
        <f>SUM(S238:S241)-$V$279*SUM(U238:U241)</f>
        <v>0</v>
      </c>
      <c r="W238" s="2409"/>
      <c r="X238" s="1664"/>
      <c r="Y238" s="1554"/>
      <c r="Z238" s="1550"/>
      <c r="AA238" s="1550"/>
      <c r="AB238" s="1550"/>
      <c r="AC238" s="1550"/>
      <c r="AD238" s="1550"/>
      <c r="AE238" s="1550"/>
      <c r="AF238" s="1550"/>
      <c r="AG238" s="1550"/>
      <c r="AH238" s="1550"/>
      <c r="AI238" s="1550"/>
      <c r="AJ238" s="1550"/>
      <c r="AK238" s="1550"/>
      <c r="AL238" s="1550"/>
      <c r="AM238" s="1550"/>
      <c r="AN238" s="1550"/>
      <c r="AO238" s="1550"/>
      <c r="AP238" s="1550"/>
      <c r="AQ238" s="1550"/>
      <c r="AR238" s="1550"/>
      <c r="AS238" s="1550"/>
      <c r="AT238" s="1550"/>
      <c r="AU238" s="1550"/>
      <c r="AV238" s="1550"/>
      <c r="AW238" s="1550"/>
      <c r="AX238" s="1550"/>
      <c r="AY238" s="1550"/>
      <c r="AZ238" s="1550"/>
      <c r="BA238" s="1550"/>
      <c r="BB238" s="1550"/>
      <c r="BC238" s="1550"/>
      <c r="BD238" s="1550"/>
      <c r="BE238" s="1550"/>
      <c r="BF238" s="1550"/>
      <c r="BG238" s="1550"/>
      <c r="BH238" s="1550"/>
      <c r="BI238" s="1550"/>
      <c r="BJ238" s="1550"/>
      <c r="BK238" s="1550"/>
      <c r="BL238" s="1550"/>
      <c r="BM238" s="1550"/>
      <c r="BN238" s="1550"/>
      <c r="BO238" s="1550"/>
      <c r="BP238" s="1550"/>
      <c r="BQ238" s="1550"/>
      <c r="BR238" s="1550"/>
      <c r="BS238" s="1550"/>
      <c r="BT238" s="1550"/>
      <c r="BU238" s="1550"/>
      <c r="BV238" s="1550"/>
      <c r="BW238" s="1550"/>
      <c r="BX238" s="1550"/>
      <c r="BY238" s="1550"/>
      <c r="BZ238" s="1550"/>
      <c r="CA238" s="1550"/>
      <c r="CB238" s="1550"/>
      <c r="CC238" s="1550"/>
      <c r="CD238" s="1550"/>
      <c r="CE238" s="1550"/>
      <c r="CF238" s="1550"/>
      <c r="CG238" s="1550"/>
      <c r="CH238" s="1550"/>
      <c r="CI238" s="1550"/>
      <c r="CJ238" s="1550"/>
      <c r="CK238" s="1550"/>
      <c r="CL238" s="1550"/>
      <c r="CM238" s="1550"/>
      <c r="CN238" s="1550"/>
      <c r="CO238" s="1550"/>
      <c r="CP238" s="1550"/>
      <c r="CQ238" s="1550"/>
      <c r="CR238" s="1550"/>
      <c r="CS238" s="1550"/>
      <c r="CT238" s="1550"/>
      <c r="CU238" s="1550"/>
      <c r="CV238" s="1550"/>
      <c r="CW238" s="1550"/>
      <c r="CX238" s="1550"/>
      <c r="CY238" s="1550"/>
      <c r="CZ238" s="1550"/>
      <c r="DA238" s="1550"/>
      <c r="DB238" s="1550"/>
      <c r="DC238" s="1550"/>
      <c r="DD238" s="1550"/>
      <c r="DE238" s="1550"/>
      <c r="DF238" s="1550"/>
      <c r="DG238" s="1550"/>
      <c r="DH238" s="1550"/>
      <c r="DI238" s="1550"/>
    </row>
    <row r="239" spans="1:113" s="1552" customFormat="1" ht="15" customHeight="1" x14ac:dyDescent="0.25">
      <c r="A239" s="1556"/>
      <c r="B239" s="2399"/>
      <c r="C239" s="2402" t="s">
        <v>1150</v>
      </c>
      <c r="D239" s="2402"/>
      <c r="E239" s="2402"/>
      <c r="F239" s="2090"/>
      <c r="G239" s="1668"/>
      <c r="H239" s="1668"/>
      <c r="I239" s="1669"/>
      <c r="J239" s="2410"/>
      <c r="K239" s="2411"/>
      <c r="L239" s="1671"/>
      <c r="M239" s="1668"/>
      <c r="N239" s="1668"/>
      <c r="O239" s="1669"/>
      <c r="P239" s="2410"/>
      <c r="Q239" s="2411"/>
      <c r="R239" s="1671"/>
      <c r="S239" s="1668"/>
      <c r="T239" s="1668"/>
      <c r="U239" s="1669"/>
      <c r="V239" s="2410"/>
      <c r="W239" s="2411"/>
      <c r="X239" s="1669"/>
      <c r="Y239" s="1554"/>
      <c r="Z239" s="1550"/>
      <c r="AA239" s="1550"/>
      <c r="AB239" s="1550"/>
      <c r="AC239" s="1550"/>
      <c r="AD239" s="1550"/>
      <c r="AE239" s="1550"/>
      <c r="AF239" s="1550"/>
      <c r="AG239" s="1550"/>
      <c r="AH239" s="1550"/>
      <c r="AI239" s="1550"/>
      <c r="AJ239" s="1550"/>
      <c r="AK239" s="1550"/>
      <c r="AL239" s="1550"/>
      <c r="AM239" s="1550"/>
      <c r="AN239" s="1550"/>
      <c r="AO239" s="1550"/>
      <c r="AP239" s="1550"/>
      <c r="AQ239" s="1550"/>
      <c r="AR239" s="1550"/>
      <c r="AS239" s="1550"/>
      <c r="AT239" s="1550"/>
      <c r="AU239" s="1550"/>
      <c r="AV239" s="1550"/>
      <c r="AW239" s="1550"/>
      <c r="AX239" s="1550"/>
      <c r="AY239" s="1550"/>
      <c r="AZ239" s="1550"/>
      <c r="BA239" s="1550"/>
      <c r="BB239" s="1550"/>
      <c r="BC239" s="1550"/>
      <c r="BD239" s="1550"/>
      <c r="BE239" s="1550"/>
      <c r="BF239" s="1550"/>
      <c r="BG239" s="1550"/>
      <c r="BH239" s="1550"/>
      <c r="BI239" s="1550"/>
      <c r="BJ239" s="1550"/>
      <c r="BK239" s="1550"/>
      <c r="BL239" s="1550"/>
      <c r="BM239" s="1550"/>
      <c r="BN239" s="1550"/>
      <c r="BO239" s="1550"/>
      <c r="BP239" s="1550"/>
      <c r="BQ239" s="1550"/>
      <c r="BR239" s="1550"/>
      <c r="BS239" s="1550"/>
      <c r="BT239" s="1550"/>
      <c r="BU239" s="1550"/>
      <c r="BV239" s="1550"/>
      <c r="BW239" s="1550"/>
      <c r="BX239" s="1550"/>
      <c r="BY239" s="1550"/>
      <c r="BZ239" s="1550"/>
      <c r="CA239" s="1550"/>
      <c r="CB239" s="1550"/>
      <c r="CC239" s="1550"/>
      <c r="CD239" s="1550"/>
      <c r="CE239" s="1550"/>
      <c r="CF239" s="1550"/>
      <c r="CG239" s="1550"/>
      <c r="CH239" s="1550"/>
      <c r="CI239" s="1550"/>
      <c r="CJ239" s="1550"/>
      <c r="CK239" s="1550"/>
      <c r="CL239" s="1550"/>
      <c r="CM239" s="1550"/>
      <c r="CN239" s="1550"/>
      <c r="CO239" s="1550"/>
      <c r="CP239" s="1550"/>
      <c r="CQ239" s="1550"/>
      <c r="CR239" s="1550"/>
      <c r="CS239" s="1550"/>
      <c r="CT239" s="1550"/>
      <c r="CU239" s="1550"/>
      <c r="CV239" s="1550"/>
      <c r="CW239" s="1550"/>
      <c r="CX239" s="1550"/>
      <c r="CY239" s="1550"/>
      <c r="CZ239" s="1550"/>
      <c r="DA239" s="1550"/>
      <c r="DB239" s="1550"/>
      <c r="DC239" s="1550"/>
      <c r="DD239" s="1550"/>
      <c r="DE239" s="1550"/>
      <c r="DF239" s="1550"/>
      <c r="DG239" s="1550"/>
      <c r="DH239" s="1550"/>
      <c r="DI239" s="1550"/>
    </row>
    <row r="240" spans="1:113" s="1552" customFormat="1" ht="15" customHeight="1" x14ac:dyDescent="0.25">
      <c r="A240" s="1556"/>
      <c r="B240" s="2399"/>
      <c r="C240" s="2402" t="s">
        <v>1151</v>
      </c>
      <c r="D240" s="2402"/>
      <c r="E240" s="2402"/>
      <c r="F240" s="2090"/>
      <c r="G240" s="1668"/>
      <c r="H240" s="1668"/>
      <c r="I240" s="1669"/>
      <c r="J240" s="2410"/>
      <c r="K240" s="2411"/>
      <c r="L240" s="1671"/>
      <c r="M240" s="1668"/>
      <c r="N240" s="1668"/>
      <c r="O240" s="1669"/>
      <c r="P240" s="2410"/>
      <c r="Q240" s="2411"/>
      <c r="R240" s="1671"/>
      <c r="S240" s="1668"/>
      <c r="T240" s="1668"/>
      <c r="U240" s="1669"/>
      <c r="V240" s="2410"/>
      <c r="W240" s="2411"/>
      <c r="X240" s="1669"/>
      <c r="Y240" s="1554"/>
      <c r="Z240" s="1550"/>
      <c r="AA240" s="1550"/>
      <c r="AB240" s="1550"/>
      <c r="AC240" s="1550"/>
      <c r="AD240" s="1550"/>
      <c r="AE240" s="1550"/>
      <c r="AF240" s="1550"/>
      <c r="AG240" s="1550"/>
      <c r="AH240" s="1550"/>
      <c r="AI240" s="1550"/>
      <c r="AJ240" s="1550"/>
      <c r="AK240" s="1550"/>
      <c r="AL240" s="1550"/>
      <c r="AM240" s="1550"/>
      <c r="AN240" s="1550"/>
      <c r="AO240" s="1550"/>
      <c r="AP240" s="1550"/>
      <c r="AQ240" s="1550"/>
      <c r="AR240" s="1550"/>
      <c r="AS240" s="1550"/>
      <c r="AT240" s="1550"/>
      <c r="AU240" s="1550"/>
      <c r="AV240" s="1550"/>
      <c r="AW240" s="1550"/>
      <c r="AX240" s="1550"/>
      <c r="AY240" s="1550"/>
      <c r="AZ240" s="1550"/>
      <c r="BA240" s="1550"/>
      <c r="BB240" s="1550"/>
      <c r="BC240" s="1550"/>
      <c r="BD240" s="1550"/>
      <c r="BE240" s="1550"/>
      <c r="BF240" s="1550"/>
      <c r="BG240" s="1550"/>
      <c r="BH240" s="1550"/>
      <c r="BI240" s="1550"/>
      <c r="BJ240" s="1550"/>
      <c r="BK240" s="1550"/>
      <c r="BL240" s="1550"/>
      <c r="BM240" s="1550"/>
      <c r="BN240" s="1550"/>
      <c r="BO240" s="1550"/>
      <c r="BP240" s="1550"/>
      <c r="BQ240" s="1550"/>
      <c r="BR240" s="1550"/>
      <c r="BS240" s="1550"/>
      <c r="BT240" s="1550"/>
      <c r="BU240" s="1550"/>
      <c r="BV240" s="1550"/>
      <c r="BW240" s="1550"/>
      <c r="BX240" s="1550"/>
      <c r="BY240" s="1550"/>
      <c r="BZ240" s="1550"/>
      <c r="CA240" s="1550"/>
      <c r="CB240" s="1550"/>
      <c r="CC240" s="1550"/>
      <c r="CD240" s="1550"/>
      <c r="CE240" s="1550"/>
      <c r="CF240" s="1550"/>
      <c r="CG240" s="1550"/>
      <c r="CH240" s="1550"/>
      <c r="CI240" s="1550"/>
      <c r="CJ240" s="1550"/>
      <c r="CK240" s="1550"/>
      <c r="CL240" s="1550"/>
      <c r="CM240" s="1550"/>
      <c r="CN240" s="1550"/>
      <c r="CO240" s="1550"/>
      <c r="CP240" s="1550"/>
      <c r="CQ240" s="1550"/>
      <c r="CR240" s="1550"/>
      <c r="CS240" s="1550"/>
      <c r="CT240" s="1550"/>
      <c r="CU240" s="1550"/>
      <c r="CV240" s="1550"/>
      <c r="CW240" s="1550"/>
      <c r="CX240" s="1550"/>
      <c r="CY240" s="1550"/>
      <c r="CZ240" s="1550"/>
      <c r="DA240" s="1550"/>
      <c r="DB240" s="1550"/>
      <c r="DC240" s="1550"/>
      <c r="DD240" s="1550"/>
      <c r="DE240" s="1550"/>
      <c r="DF240" s="1550"/>
      <c r="DG240" s="1550"/>
      <c r="DH240" s="1550"/>
      <c r="DI240" s="1550"/>
    </row>
    <row r="241" spans="1:113" s="1552" customFormat="1" ht="15" customHeight="1" x14ac:dyDescent="0.25">
      <c r="A241" s="1556"/>
      <c r="B241" s="2400"/>
      <c r="C241" s="2403" t="s">
        <v>1152</v>
      </c>
      <c r="D241" s="2403"/>
      <c r="E241" s="2403"/>
      <c r="F241" s="2091"/>
      <c r="G241" s="1674"/>
      <c r="H241" s="1674"/>
      <c r="I241" s="1675"/>
      <c r="J241" s="2412"/>
      <c r="K241" s="2413"/>
      <c r="L241" s="1677"/>
      <c r="M241" s="1674"/>
      <c r="N241" s="1674"/>
      <c r="O241" s="1675"/>
      <c r="P241" s="2412"/>
      <c r="Q241" s="2413"/>
      <c r="R241" s="1677"/>
      <c r="S241" s="1674"/>
      <c r="T241" s="1674"/>
      <c r="U241" s="1675"/>
      <c r="V241" s="2412"/>
      <c r="W241" s="2413"/>
      <c r="X241" s="1675"/>
      <c r="Y241" s="1554"/>
      <c r="Z241" s="1550"/>
      <c r="AA241" s="1550"/>
      <c r="AB241" s="1550"/>
      <c r="AC241" s="1550"/>
      <c r="AD241" s="1550"/>
      <c r="AE241" s="1550"/>
      <c r="AF241" s="1550"/>
      <c r="AG241" s="1550"/>
      <c r="AH241" s="1550"/>
      <c r="AI241" s="1550"/>
      <c r="AJ241" s="1550"/>
      <c r="AK241" s="1550"/>
      <c r="AL241" s="1550"/>
      <c r="AM241" s="1550"/>
      <c r="AN241" s="1550"/>
      <c r="AO241" s="1550"/>
      <c r="AP241" s="1550"/>
      <c r="AQ241" s="1550"/>
      <c r="AR241" s="1550"/>
      <c r="AS241" s="1550"/>
      <c r="AT241" s="1550"/>
      <c r="AU241" s="1550"/>
      <c r="AV241" s="1550"/>
      <c r="AW241" s="1550"/>
      <c r="AX241" s="1550"/>
      <c r="AY241" s="1550"/>
      <c r="AZ241" s="1550"/>
      <c r="BA241" s="1550"/>
      <c r="BB241" s="1550"/>
      <c r="BC241" s="1550"/>
      <c r="BD241" s="1550"/>
      <c r="BE241" s="1550"/>
      <c r="BF241" s="1550"/>
      <c r="BG241" s="1550"/>
      <c r="BH241" s="1550"/>
      <c r="BI241" s="1550"/>
      <c r="BJ241" s="1550"/>
      <c r="BK241" s="1550"/>
      <c r="BL241" s="1550"/>
      <c r="BM241" s="1550"/>
      <c r="BN241" s="1550"/>
      <c r="BO241" s="1550"/>
      <c r="BP241" s="1550"/>
      <c r="BQ241" s="1550"/>
      <c r="BR241" s="1550"/>
      <c r="BS241" s="1550"/>
      <c r="BT241" s="1550"/>
      <c r="BU241" s="1550"/>
      <c r="BV241" s="1550"/>
      <c r="BW241" s="1550"/>
      <c r="BX241" s="1550"/>
      <c r="BY241" s="1550"/>
      <c r="BZ241" s="1550"/>
      <c r="CA241" s="1550"/>
      <c r="CB241" s="1550"/>
      <c r="CC241" s="1550"/>
      <c r="CD241" s="1550"/>
      <c r="CE241" s="1550"/>
      <c r="CF241" s="1550"/>
      <c r="CG241" s="1550"/>
      <c r="CH241" s="1550"/>
      <c r="CI241" s="1550"/>
      <c r="CJ241" s="1550"/>
      <c r="CK241" s="1550"/>
      <c r="CL241" s="1550"/>
      <c r="CM241" s="1550"/>
      <c r="CN241" s="1550"/>
      <c r="CO241" s="1550"/>
      <c r="CP241" s="1550"/>
      <c r="CQ241" s="1550"/>
      <c r="CR241" s="1550"/>
      <c r="CS241" s="1550"/>
      <c r="CT241" s="1550"/>
      <c r="CU241" s="1550"/>
      <c r="CV241" s="1550"/>
      <c r="CW241" s="1550"/>
      <c r="CX241" s="1550"/>
      <c r="CY241" s="1550"/>
      <c r="CZ241" s="1550"/>
      <c r="DA241" s="1550"/>
      <c r="DB241" s="1550"/>
      <c r="DC241" s="1550"/>
      <c r="DD241" s="1550"/>
      <c r="DE241" s="1550"/>
      <c r="DF241" s="1550"/>
      <c r="DG241" s="1550"/>
      <c r="DH241" s="1550"/>
      <c r="DI241" s="1550"/>
    </row>
    <row r="242" spans="1:113" s="1552" customFormat="1" ht="15" customHeight="1" x14ac:dyDescent="0.25">
      <c r="A242" s="1556"/>
      <c r="B242" s="2399" t="s">
        <v>1156</v>
      </c>
      <c r="C242" s="2401" t="s">
        <v>1149</v>
      </c>
      <c r="D242" s="2401"/>
      <c r="E242" s="2401"/>
      <c r="F242" s="2090"/>
      <c r="G242" s="1668"/>
      <c r="H242" s="1668"/>
      <c r="I242" s="1669"/>
      <c r="J242" s="2408">
        <f>SUM(G242:G245)-$J$279*SUM(I242:I245)</f>
        <v>0</v>
      </c>
      <c r="K242" s="2409"/>
      <c r="L242" s="1671"/>
      <c r="M242" s="1668"/>
      <c r="N242" s="1668"/>
      <c r="O242" s="1669"/>
      <c r="P242" s="2408">
        <f>SUM(M242:M245)-$P$279*SUM(O242:O245)</f>
        <v>0</v>
      </c>
      <c r="Q242" s="2409"/>
      <c r="R242" s="1671"/>
      <c r="S242" s="1668"/>
      <c r="T242" s="1668"/>
      <c r="U242" s="1669"/>
      <c r="V242" s="2408">
        <f>SUM(S242:S245)-$V$279*SUM(U242:U245)</f>
        <v>0</v>
      </c>
      <c r="W242" s="2409"/>
      <c r="X242" s="1669"/>
      <c r="Y242" s="1554"/>
      <c r="Z242" s="1550"/>
      <c r="AA242" s="1550"/>
      <c r="AB242" s="1550"/>
      <c r="AC242" s="1550"/>
      <c r="AD242" s="1550"/>
      <c r="AE242" s="1550"/>
      <c r="AF242" s="1550"/>
      <c r="AG242" s="1550"/>
      <c r="AH242" s="1550"/>
      <c r="AI242" s="1550"/>
      <c r="AJ242" s="1550"/>
      <c r="AK242" s="1550"/>
      <c r="AL242" s="1550"/>
      <c r="AM242" s="1550"/>
      <c r="AN242" s="1550"/>
      <c r="AO242" s="1550"/>
      <c r="AP242" s="1550"/>
      <c r="AQ242" s="1550"/>
      <c r="AR242" s="1550"/>
      <c r="AS242" s="1550"/>
      <c r="AT242" s="1550"/>
      <c r="AU242" s="1550"/>
      <c r="AV242" s="1550"/>
      <c r="AW242" s="1550"/>
      <c r="AX242" s="1550"/>
      <c r="AY242" s="1550"/>
      <c r="AZ242" s="1550"/>
      <c r="BA242" s="1550"/>
      <c r="BB242" s="1550"/>
      <c r="BC242" s="1550"/>
      <c r="BD242" s="1550"/>
      <c r="BE242" s="1550"/>
      <c r="BF242" s="1550"/>
      <c r="BG242" s="1550"/>
      <c r="BH242" s="1550"/>
      <c r="BI242" s="1550"/>
      <c r="BJ242" s="1550"/>
      <c r="BK242" s="1550"/>
      <c r="BL242" s="1550"/>
      <c r="BM242" s="1550"/>
      <c r="BN242" s="1550"/>
      <c r="BO242" s="1550"/>
      <c r="BP242" s="1550"/>
      <c r="BQ242" s="1550"/>
      <c r="BR242" s="1550"/>
      <c r="BS242" s="1550"/>
      <c r="BT242" s="1550"/>
      <c r="BU242" s="1550"/>
      <c r="BV242" s="1550"/>
      <c r="BW242" s="1550"/>
      <c r="BX242" s="1550"/>
      <c r="BY242" s="1550"/>
      <c r="BZ242" s="1550"/>
      <c r="CA242" s="1550"/>
      <c r="CB242" s="1550"/>
      <c r="CC242" s="1550"/>
      <c r="CD242" s="1550"/>
      <c r="CE242" s="1550"/>
      <c r="CF242" s="1550"/>
      <c r="CG242" s="1550"/>
      <c r="CH242" s="1550"/>
      <c r="CI242" s="1550"/>
      <c r="CJ242" s="1550"/>
      <c r="CK242" s="1550"/>
      <c r="CL242" s="1550"/>
      <c r="CM242" s="1550"/>
      <c r="CN242" s="1550"/>
      <c r="CO242" s="1550"/>
      <c r="CP242" s="1550"/>
      <c r="CQ242" s="1550"/>
      <c r="CR242" s="1550"/>
      <c r="CS242" s="1550"/>
      <c r="CT242" s="1550"/>
      <c r="CU242" s="1550"/>
      <c r="CV242" s="1550"/>
      <c r="CW242" s="1550"/>
      <c r="CX242" s="1550"/>
      <c r="CY242" s="1550"/>
      <c r="CZ242" s="1550"/>
      <c r="DA242" s="1550"/>
      <c r="DB242" s="1550"/>
      <c r="DC242" s="1550"/>
      <c r="DD242" s="1550"/>
      <c r="DE242" s="1550"/>
      <c r="DF242" s="1550"/>
      <c r="DG242" s="1550"/>
      <c r="DH242" s="1550"/>
      <c r="DI242" s="1550"/>
    </row>
    <row r="243" spans="1:113" s="1552" customFormat="1" ht="15" customHeight="1" x14ac:dyDescent="0.25">
      <c r="A243" s="1556"/>
      <c r="B243" s="2399"/>
      <c r="C243" s="2402" t="s">
        <v>1150</v>
      </c>
      <c r="D243" s="2402"/>
      <c r="E243" s="2402"/>
      <c r="F243" s="2090"/>
      <c r="G243" s="1668"/>
      <c r="H243" s="1668"/>
      <c r="I243" s="1669"/>
      <c r="J243" s="2410"/>
      <c r="K243" s="2411"/>
      <c r="L243" s="1671"/>
      <c r="M243" s="1668"/>
      <c r="N243" s="1668"/>
      <c r="O243" s="1669"/>
      <c r="P243" s="2410"/>
      <c r="Q243" s="2411"/>
      <c r="R243" s="1671"/>
      <c r="S243" s="1668"/>
      <c r="T243" s="1668"/>
      <c r="U243" s="1669"/>
      <c r="V243" s="2410"/>
      <c r="W243" s="2411"/>
      <c r="X243" s="1669"/>
      <c r="Y243" s="1554"/>
      <c r="Z243" s="1550"/>
      <c r="AA243" s="1550"/>
      <c r="AB243" s="1550"/>
      <c r="AC243" s="1550"/>
      <c r="AD243" s="1550"/>
      <c r="AE243" s="1550"/>
      <c r="AF243" s="1550"/>
      <c r="AG243" s="1550"/>
      <c r="AH243" s="1550"/>
      <c r="AI243" s="1550"/>
      <c r="AJ243" s="1550"/>
      <c r="AK243" s="1550"/>
      <c r="AL243" s="1550"/>
      <c r="AM243" s="1550"/>
      <c r="AN243" s="1550"/>
      <c r="AO243" s="1550"/>
      <c r="AP243" s="1550"/>
      <c r="AQ243" s="1550"/>
      <c r="AR243" s="1550"/>
      <c r="AS243" s="1550"/>
      <c r="AT243" s="1550"/>
      <c r="AU243" s="1550"/>
      <c r="AV243" s="1550"/>
      <c r="AW243" s="1550"/>
      <c r="AX243" s="1550"/>
      <c r="AY243" s="1550"/>
      <c r="AZ243" s="1550"/>
      <c r="BA243" s="1550"/>
      <c r="BB243" s="1550"/>
      <c r="BC243" s="1550"/>
      <c r="BD243" s="1550"/>
      <c r="BE243" s="1550"/>
      <c r="BF243" s="1550"/>
      <c r="BG243" s="1550"/>
      <c r="BH243" s="1550"/>
      <c r="BI243" s="1550"/>
      <c r="BJ243" s="1550"/>
      <c r="BK243" s="1550"/>
      <c r="BL243" s="1550"/>
      <c r="BM243" s="1550"/>
      <c r="BN243" s="1550"/>
      <c r="BO243" s="1550"/>
      <c r="BP243" s="1550"/>
      <c r="BQ243" s="1550"/>
      <c r="BR243" s="1550"/>
      <c r="BS243" s="1550"/>
      <c r="BT243" s="1550"/>
      <c r="BU243" s="1550"/>
      <c r="BV243" s="1550"/>
      <c r="BW243" s="1550"/>
      <c r="BX243" s="1550"/>
      <c r="BY243" s="1550"/>
      <c r="BZ243" s="1550"/>
      <c r="CA243" s="1550"/>
      <c r="CB243" s="1550"/>
      <c r="CC243" s="1550"/>
      <c r="CD243" s="1550"/>
      <c r="CE243" s="1550"/>
      <c r="CF243" s="1550"/>
      <c r="CG243" s="1550"/>
      <c r="CH243" s="1550"/>
      <c r="CI243" s="1550"/>
      <c r="CJ243" s="1550"/>
      <c r="CK243" s="1550"/>
      <c r="CL243" s="1550"/>
      <c r="CM243" s="1550"/>
      <c r="CN243" s="1550"/>
      <c r="CO243" s="1550"/>
      <c r="CP243" s="1550"/>
      <c r="CQ243" s="1550"/>
      <c r="CR243" s="1550"/>
      <c r="CS243" s="1550"/>
      <c r="CT243" s="1550"/>
      <c r="CU243" s="1550"/>
      <c r="CV243" s="1550"/>
      <c r="CW243" s="1550"/>
      <c r="CX243" s="1550"/>
      <c r="CY243" s="1550"/>
      <c r="CZ243" s="1550"/>
      <c r="DA243" s="1550"/>
      <c r="DB243" s="1550"/>
      <c r="DC243" s="1550"/>
      <c r="DD243" s="1550"/>
      <c r="DE243" s="1550"/>
      <c r="DF243" s="1550"/>
      <c r="DG243" s="1550"/>
      <c r="DH243" s="1550"/>
      <c r="DI243" s="1550"/>
    </row>
    <row r="244" spans="1:113" s="1552" customFormat="1" ht="15" customHeight="1" x14ac:dyDescent="0.25">
      <c r="A244" s="1556"/>
      <c r="B244" s="2399"/>
      <c r="C244" s="2402" t="s">
        <v>1151</v>
      </c>
      <c r="D244" s="2402"/>
      <c r="E244" s="2402"/>
      <c r="F244" s="2090"/>
      <c r="G244" s="1668"/>
      <c r="H244" s="1668"/>
      <c r="I244" s="1669"/>
      <c r="J244" s="2410"/>
      <c r="K244" s="2411"/>
      <c r="L244" s="1671"/>
      <c r="M244" s="1668"/>
      <c r="N244" s="1668"/>
      <c r="O244" s="1669"/>
      <c r="P244" s="2410"/>
      <c r="Q244" s="2411"/>
      <c r="R244" s="1671"/>
      <c r="S244" s="1668"/>
      <c r="T244" s="1668"/>
      <c r="U244" s="1669"/>
      <c r="V244" s="2410"/>
      <c r="W244" s="2411"/>
      <c r="X244" s="1669"/>
      <c r="Y244" s="1554"/>
      <c r="Z244" s="1550"/>
      <c r="AA244" s="1550"/>
      <c r="AB244" s="1550"/>
      <c r="AC244" s="1550"/>
      <c r="AD244" s="1550"/>
      <c r="AE244" s="1550"/>
      <c r="AF244" s="1550"/>
      <c r="AG244" s="1550"/>
      <c r="AH244" s="1550"/>
      <c r="AI244" s="1550"/>
      <c r="AJ244" s="1550"/>
      <c r="AK244" s="1550"/>
      <c r="AL244" s="1550"/>
      <c r="AM244" s="1550"/>
      <c r="AN244" s="1550"/>
      <c r="AO244" s="1550"/>
      <c r="AP244" s="1550"/>
      <c r="AQ244" s="1550"/>
      <c r="AR244" s="1550"/>
      <c r="AS244" s="1550"/>
      <c r="AT244" s="1550"/>
      <c r="AU244" s="1550"/>
      <c r="AV244" s="1550"/>
      <c r="AW244" s="1550"/>
      <c r="AX244" s="1550"/>
      <c r="AY244" s="1550"/>
      <c r="AZ244" s="1550"/>
      <c r="BA244" s="1550"/>
      <c r="BB244" s="1550"/>
      <c r="BC244" s="1550"/>
      <c r="BD244" s="1550"/>
      <c r="BE244" s="1550"/>
      <c r="BF244" s="1550"/>
      <c r="BG244" s="1550"/>
      <c r="BH244" s="1550"/>
      <c r="BI244" s="1550"/>
      <c r="BJ244" s="1550"/>
      <c r="BK244" s="1550"/>
      <c r="BL244" s="1550"/>
      <c r="BM244" s="1550"/>
      <c r="BN244" s="1550"/>
      <c r="BO244" s="1550"/>
      <c r="BP244" s="1550"/>
      <c r="BQ244" s="1550"/>
      <c r="BR244" s="1550"/>
      <c r="BS244" s="1550"/>
      <c r="BT244" s="1550"/>
      <c r="BU244" s="1550"/>
      <c r="BV244" s="1550"/>
      <c r="BW244" s="1550"/>
      <c r="BX244" s="1550"/>
      <c r="BY244" s="1550"/>
      <c r="BZ244" s="1550"/>
      <c r="CA244" s="1550"/>
      <c r="CB244" s="1550"/>
      <c r="CC244" s="1550"/>
      <c r="CD244" s="1550"/>
      <c r="CE244" s="1550"/>
      <c r="CF244" s="1550"/>
      <c r="CG244" s="1550"/>
      <c r="CH244" s="1550"/>
      <c r="CI244" s="1550"/>
      <c r="CJ244" s="1550"/>
      <c r="CK244" s="1550"/>
      <c r="CL244" s="1550"/>
      <c r="CM244" s="1550"/>
      <c r="CN244" s="1550"/>
      <c r="CO244" s="1550"/>
      <c r="CP244" s="1550"/>
      <c r="CQ244" s="1550"/>
      <c r="CR244" s="1550"/>
      <c r="CS244" s="1550"/>
      <c r="CT244" s="1550"/>
      <c r="CU244" s="1550"/>
      <c r="CV244" s="1550"/>
      <c r="CW244" s="1550"/>
      <c r="CX244" s="1550"/>
      <c r="CY244" s="1550"/>
      <c r="CZ244" s="1550"/>
      <c r="DA244" s="1550"/>
      <c r="DB244" s="1550"/>
      <c r="DC244" s="1550"/>
      <c r="DD244" s="1550"/>
      <c r="DE244" s="1550"/>
      <c r="DF244" s="1550"/>
      <c r="DG244" s="1550"/>
      <c r="DH244" s="1550"/>
      <c r="DI244" s="1550"/>
    </row>
    <row r="245" spans="1:113" s="1552" customFormat="1" ht="15" customHeight="1" x14ac:dyDescent="0.25">
      <c r="A245" s="1556"/>
      <c r="B245" s="2400"/>
      <c r="C245" s="2403" t="s">
        <v>1152</v>
      </c>
      <c r="D245" s="2403"/>
      <c r="E245" s="2403"/>
      <c r="F245" s="2091"/>
      <c r="G245" s="1674"/>
      <c r="H245" s="1674"/>
      <c r="I245" s="1675"/>
      <c r="J245" s="2412"/>
      <c r="K245" s="2413"/>
      <c r="L245" s="1677"/>
      <c r="M245" s="1674"/>
      <c r="N245" s="1674"/>
      <c r="O245" s="1675"/>
      <c r="P245" s="2412"/>
      <c r="Q245" s="2413"/>
      <c r="R245" s="1677"/>
      <c r="S245" s="1674"/>
      <c r="T245" s="1674"/>
      <c r="U245" s="1675"/>
      <c r="V245" s="2412"/>
      <c r="W245" s="2413"/>
      <c r="X245" s="1675"/>
      <c r="Y245" s="1554"/>
      <c r="Z245" s="1550"/>
      <c r="AA245" s="1550"/>
      <c r="AB245" s="1550"/>
      <c r="AC245" s="1550"/>
      <c r="AD245" s="1550"/>
      <c r="AE245" s="1550"/>
      <c r="AF245" s="1550"/>
      <c r="AG245" s="1550"/>
      <c r="AH245" s="1550"/>
      <c r="AI245" s="1550"/>
      <c r="AJ245" s="1550"/>
      <c r="AK245" s="1550"/>
      <c r="AL245" s="1550"/>
      <c r="AM245" s="1550"/>
      <c r="AN245" s="1550"/>
      <c r="AO245" s="1550"/>
      <c r="AP245" s="1550"/>
      <c r="AQ245" s="1550"/>
      <c r="AR245" s="1550"/>
      <c r="AS245" s="1550"/>
      <c r="AT245" s="1550"/>
      <c r="AU245" s="1550"/>
      <c r="AV245" s="1550"/>
      <c r="AW245" s="1550"/>
      <c r="AX245" s="1550"/>
      <c r="AY245" s="1550"/>
      <c r="AZ245" s="1550"/>
      <c r="BA245" s="1550"/>
      <c r="BB245" s="1550"/>
      <c r="BC245" s="1550"/>
      <c r="BD245" s="1550"/>
      <c r="BE245" s="1550"/>
      <c r="BF245" s="1550"/>
      <c r="BG245" s="1550"/>
      <c r="BH245" s="1550"/>
      <c r="BI245" s="1550"/>
      <c r="BJ245" s="1550"/>
      <c r="BK245" s="1550"/>
      <c r="BL245" s="1550"/>
      <c r="BM245" s="1550"/>
      <c r="BN245" s="1550"/>
      <c r="BO245" s="1550"/>
      <c r="BP245" s="1550"/>
      <c r="BQ245" s="1550"/>
      <c r="BR245" s="1550"/>
      <c r="BS245" s="1550"/>
      <c r="BT245" s="1550"/>
      <c r="BU245" s="1550"/>
      <c r="BV245" s="1550"/>
      <c r="BW245" s="1550"/>
      <c r="BX245" s="1550"/>
      <c r="BY245" s="1550"/>
      <c r="BZ245" s="1550"/>
      <c r="CA245" s="1550"/>
      <c r="CB245" s="1550"/>
      <c r="CC245" s="1550"/>
      <c r="CD245" s="1550"/>
      <c r="CE245" s="1550"/>
      <c r="CF245" s="1550"/>
      <c r="CG245" s="1550"/>
      <c r="CH245" s="1550"/>
      <c r="CI245" s="1550"/>
      <c r="CJ245" s="1550"/>
      <c r="CK245" s="1550"/>
      <c r="CL245" s="1550"/>
      <c r="CM245" s="1550"/>
      <c r="CN245" s="1550"/>
      <c r="CO245" s="1550"/>
      <c r="CP245" s="1550"/>
      <c r="CQ245" s="1550"/>
      <c r="CR245" s="1550"/>
      <c r="CS245" s="1550"/>
      <c r="CT245" s="1550"/>
      <c r="CU245" s="1550"/>
      <c r="CV245" s="1550"/>
      <c r="CW245" s="1550"/>
      <c r="CX245" s="1550"/>
      <c r="CY245" s="1550"/>
      <c r="CZ245" s="1550"/>
      <c r="DA245" s="1550"/>
      <c r="DB245" s="1550"/>
      <c r="DC245" s="1550"/>
      <c r="DD245" s="1550"/>
      <c r="DE245" s="1550"/>
      <c r="DF245" s="1550"/>
      <c r="DG245" s="1550"/>
      <c r="DH245" s="1550"/>
      <c r="DI245" s="1550"/>
    </row>
    <row r="246" spans="1:113" s="1552" customFormat="1" ht="15" customHeight="1" x14ac:dyDescent="0.25">
      <c r="A246" s="1556"/>
      <c r="B246" s="2398" t="s">
        <v>1157</v>
      </c>
      <c r="C246" s="2401" t="s">
        <v>1149</v>
      </c>
      <c r="D246" s="2401"/>
      <c r="E246" s="2401"/>
      <c r="F246" s="2089"/>
      <c r="G246" s="1663"/>
      <c r="H246" s="1663"/>
      <c r="I246" s="1664"/>
      <c r="J246" s="2408">
        <f>SUM(G246:G249)-$J$279*SUM(I246:I249)</f>
        <v>0</v>
      </c>
      <c r="K246" s="2409"/>
      <c r="L246" s="1666"/>
      <c r="M246" s="1663"/>
      <c r="N246" s="1663"/>
      <c r="O246" s="1664"/>
      <c r="P246" s="2408">
        <f>SUM(M246:M249)-$P$279*SUM(O246:O249)</f>
        <v>0</v>
      </c>
      <c r="Q246" s="2409"/>
      <c r="R246" s="1666"/>
      <c r="S246" s="1663"/>
      <c r="T246" s="1663"/>
      <c r="U246" s="1664"/>
      <c r="V246" s="2408">
        <f>SUM(S246:S249)-$V$279*SUM(U246:U249)</f>
        <v>0</v>
      </c>
      <c r="W246" s="2409"/>
      <c r="X246" s="1664"/>
      <c r="Y246" s="1554"/>
      <c r="Z246" s="1550"/>
      <c r="AA246" s="1550"/>
      <c r="AB246" s="1550"/>
      <c r="AC246" s="1550"/>
      <c r="AD246" s="1550"/>
      <c r="AE246" s="1550"/>
      <c r="AF246" s="1550"/>
      <c r="AG246" s="1550"/>
      <c r="AH246" s="1550"/>
      <c r="AI246" s="1550"/>
      <c r="AJ246" s="1550"/>
      <c r="AK246" s="1550"/>
      <c r="AL246" s="1550"/>
      <c r="AM246" s="1550"/>
      <c r="AN246" s="1550"/>
      <c r="AO246" s="1550"/>
      <c r="AP246" s="1550"/>
      <c r="AQ246" s="1550"/>
      <c r="AR246" s="1550"/>
      <c r="AS246" s="1550"/>
      <c r="AT246" s="1550"/>
      <c r="AU246" s="1550"/>
      <c r="AV246" s="1550"/>
      <c r="AW246" s="1550"/>
      <c r="AX246" s="1550"/>
      <c r="AY246" s="1550"/>
      <c r="AZ246" s="1550"/>
      <c r="BA246" s="1550"/>
      <c r="BB246" s="1550"/>
      <c r="BC246" s="1550"/>
      <c r="BD246" s="1550"/>
      <c r="BE246" s="1550"/>
      <c r="BF246" s="1550"/>
      <c r="BG246" s="1550"/>
      <c r="BH246" s="1550"/>
      <c r="BI246" s="1550"/>
      <c r="BJ246" s="1550"/>
      <c r="BK246" s="1550"/>
      <c r="BL246" s="1550"/>
      <c r="BM246" s="1550"/>
      <c r="BN246" s="1550"/>
      <c r="BO246" s="1550"/>
      <c r="BP246" s="1550"/>
      <c r="BQ246" s="1550"/>
      <c r="BR246" s="1550"/>
      <c r="BS246" s="1550"/>
      <c r="BT246" s="1550"/>
      <c r="BU246" s="1550"/>
      <c r="BV246" s="1550"/>
      <c r="BW246" s="1550"/>
      <c r="BX246" s="1550"/>
      <c r="BY246" s="1550"/>
      <c r="BZ246" s="1550"/>
      <c r="CA246" s="1550"/>
      <c r="CB246" s="1550"/>
      <c r="CC246" s="1550"/>
      <c r="CD246" s="1550"/>
      <c r="CE246" s="1550"/>
      <c r="CF246" s="1550"/>
      <c r="CG246" s="1550"/>
      <c r="CH246" s="1550"/>
      <c r="CI246" s="1550"/>
      <c r="CJ246" s="1550"/>
      <c r="CK246" s="1550"/>
      <c r="CL246" s="1550"/>
      <c r="CM246" s="1550"/>
      <c r="CN246" s="1550"/>
      <c r="CO246" s="1550"/>
      <c r="CP246" s="1550"/>
      <c r="CQ246" s="1550"/>
      <c r="CR246" s="1550"/>
      <c r="CS246" s="1550"/>
      <c r="CT246" s="1550"/>
      <c r="CU246" s="1550"/>
      <c r="CV246" s="1550"/>
      <c r="CW246" s="1550"/>
      <c r="CX246" s="1550"/>
      <c r="CY246" s="1550"/>
      <c r="CZ246" s="1550"/>
      <c r="DA246" s="1550"/>
      <c r="DB246" s="1550"/>
      <c r="DC246" s="1550"/>
      <c r="DD246" s="1550"/>
      <c r="DE246" s="1550"/>
      <c r="DF246" s="1550"/>
      <c r="DG246" s="1550"/>
      <c r="DH246" s="1550"/>
      <c r="DI246" s="1550"/>
    </row>
    <row r="247" spans="1:113" s="1552" customFormat="1" ht="15" customHeight="1" x14ac:dyDescent="0.25">
      <c r="A247" s="1556"/>
      <c r="B247" s="2399"/>
      <c r="C247" s="2402" t="s">
        <v>1150</v>
      </c>
      <c r="D247" s="2402"/>
      <c r="E247" s="2402"/>
      <c r="F247" s="2090"/>
      <c r="G247" s="1668"/>
      <c r="H247" s="1668"/>
      <c r="I247" s="1669"/>
      <c r="J247" s="2410"/>
      <c r="K247" s="2411"/>
      <c r="L247" s="1671"/>
      <c r="M247" s="1668"/>
      <c r="N247" s="1668"/>
      <c r="O247" s="1669"/>
      <c r="P247" s="2410"/>
      <c r="Q247" s="2411"/>
      <c r="R247" s="1671"/>
      <c r="S247" s="1668"/>
      <c r="T247" s="1668"/>
      <c r="U247" s="1669"/>
      <c r="V247" s="2410"/>
      <c r="W247" s="2411"/>
      <c r="X247" s="1669"/>
      <c r="Y247" s="1554"/>
      <c r="Z247" s="1550"/>
      <c r="AA247" s="1550"/>
      <c r="AB247" s="1550"/>
      <c r="AC247" s="1550"/>
      <c r="AD247" s="1550"/>
      <c r="AE247" s="1550"/>
      <c r="AF247" s="1550"/>
      <c r="AG247" s="1550"/>
      <c r="AH247" s="1550"/>
      <c r="AI247" s="1550"/>
      <c r="AJ247" s="1550"/>
      <c r="AK247" s="1550"/>
      <c r="AL247" s="1550"/>
      <c r="AM247" s="1550"/>
      <c r="AN247" s="1550"/>
      <c r="AO247" s="1550"/>
      <c r="AP247" s="1550"/>
      <c r="AQ247" s="1550"/>
      <c r="AR247" s="1550"/>
      <c r="AS247" s="1550"/>
      <c r="AT247" s="1550"/>
      <c r="AU247" s="1550"/>
      <c r="AV247" s="1550"/>
      <c r="AW247" s="1550"/>
      <c r="AX247" s="1550"/>
      <c r="AY247" s="1550"/>
      <c r="AZ247" s="1550"/>
      <c r="BA247" s="1550"/>
      <c r="BB247" s="1550"/>
      <c r="BC247" s="1550"/>
      <c r="BD247" s="1550"/>
      <c r="BE247" s="1550"/>
      <c r="BF247" s="1550"/>
      <c r="BG247" s="1550"/>
      <c r="BH247" s="1550"/>
      <c r="BI247" s="1550"/>
      <c r="BJ247" s="1550"/>
      <c r="BK247" s="1550"/>
      <c r="BL247" s="1550"/>
      <c r="BM247" s="1550"/>
      <c r="BN247" s="1550"/>
      <c r="BO247" s="1550"/>
      <c r="BP247" s="1550"/>
      <c r="BQ247" s="1550"/>
      <c r="BR247" s="1550"/>
      <c r="BS247" s="1550"/>
      <c r="BT247" s="1550"/>
      <c r="BU247" s="1550"/>
      <c r="BV247" s="1550"/>
      <c r="BW247" s="1550"/>
      <c r="BX247" s="1550"/>
      <c r="BY247" s="1550"/>
      <c r="BZ247" s="1550"/>
      <c r="CA247" s="1550"/>
      <c r="CB247" s="1550"/>
      <c r="CC247" s="1550"/>
      <c r="CD247" s="1550"/>
      <c r="CE247" s="1550"/>
      <c r="CF247" s="1550"/>
      <c r="CG247" s="1550"/>
      <c r="CH247" s="1550"/>
      <c r="CI247" s="1550"/>
      <c r="CJ247" s="1550"/>
      <c r="CK247" s="1550"/>
      <c r="CL247" s="1550"/>
      <c r="CM247" s="1550"/>
      <c r="CN247" s="1550"/>
      <c r="CO247" s="1550"/>
      <c r="CP247" s="1550"/>
      <c r="CQ247" s="1550"/>
      <c r="CR247" s="1550"/>
      <c r="CS247" s="1550"/>
      <c r="CT247" s="1550"/>
      <c r="CU247" s="1550"/>
      <c r="CV247" s="1550"/>
      <c r="CW247" s="1550"/>
      <c r="CX247" s="1550"/>
      <c r="CY247" s="1550"/>
      <c r="CZ247" s="1550"/>
      <c r="DA247" s="1550"/>
      <c r="DB247" s="1550"/>
      <c r="DC247" s="1550"/>
      <c r="DD247" s="1550"/>
      <c r="DE247" s="1550"/>
      <c r="DF247" s="1550"/>
      <c r="DG247" s="1550"/>
      <c r="DH247" s="1550"/>
      <c r="DI247" s="1550"/>
    </row>
    <row r="248" spans="1:113" s="1552" customFormat="1" ht="15" customHeight="1" x14ac:dyDescent="0.25">
      <c r="A248" s="1556"/>
      <c r="B248" s="2399"/>
      <c r="C248" s="2402" t="s">
        <v>1151</v>
      </c>
      <c r="D248" s="2402"/>
      <c r="E248" s="2402"/>
      <c r="F248" s="2090"/>
      <c r="G248" s="1668"/>
      <c r="H248" s="1668"/>
      <c r="I248" s="1669"/>
      <c r="J248" s="2410"/>
      <c r="K248" s="2411"/>
      <c r="L248" s="1671"/>
      <c r="M248" s="1668"/>
      <c r="N248" s="1668"/>
      <c r="O248" s="1669"/>
      <c r="P248" s="2410"/>
      <c r="Q248" s="2411"/>
      <c r="R248" s="1671"/>
      <c r="S248" s="1668"/>
      <c r="T248" s="1668"/>
      <c r="U248" s="1669"/>
      <c r="V248" s="2410"/>
      <c r="W248" s="2411"/>
      <c r="X248" s="1669"/>
      <c r="Y248" s="1554"/>
      <c r="Z248" s="1550"/>
      <c r="AA248" s="1550"/>
      <c r="AB248" s="1550"/>
      <c r="AC248" s="1550"/>
      <c r="AD248" s="1550"/>
      <c r="AE248" s="1550"/>
      <c r="AF248" s="1550"/>
      <c r="AG248" s="1550"/>
      <c r="AH248" s="1550"/>
      <c r="AI248" s="1550"/>
      <c r="AJ248" s="1550"/>
      <c r="AK248" s="1550"/>
      <c r="AL248" s="1550"/>
      <c r="AM248" s="1550"/>
      <c r="AN248" s="1550"/>
      <c r="AO248" s="1550"/>
      <c r="AP248" s="1550"/>
      <c r="AQ248" s="1550"/>
      <c r="AR248" s="1550"/>
      <c r="AS248" s="1550"/>
      <c r="AT248" s="1550"/>
      <c r="AU248" s="1550"/>
      <c r="AV248" s="1550"/>
      <c r="AW248" s="1550"/>
      <c r="AX248" s="1550"/>
      <c r="AY248" s="1550"/>
      <c r="AZ248" s="1550"/>
      <c r="BA248" s="1550"/>
      <c r="BB248" s="1550"/>
      <c r="BC248" s="1550"/>
      <c r="BD248" s="1550"/>
      <c r="BE248" s="1550"/>
      <c r="BF248" s="1550"/>
      <c r="BG248" s="1550"/>
      <c r="BH248" s="1550"/>
      <c r="BI248" s="1550"/>
      <c r="BJ248" s="1550"/>
      <c r="BK248" s="1550"/>
      <c r="BL248" s="1550"/>
      <c r="BM248" s="1550"/>
      <c r="BN248" s="1550"/>
      <c r="BO248" s="1550"/>
      <c r="BP248" s="1550"/>
      <c r="BQ248" s="1550"/>
      <c r="BR248" s="1550"/>
      <c r="BS248" s="1550"/>
      <c r="BT248" s="1550"/>
      <c r="BU248" s="1550"/>
      <c r="BV248" s="1550"/>
      <c r="BW248" s="1550"/>
      <c r="BX248" s="1550"/>
      <c r="BY248" s="1550"/>
      <c r="BZ248" s="1550"/>
      <c r="CA248" s="1550"/>
      <c r="CB248" s="1550"/>
      <c r="CC248" s="1550"/>
      <c r="CD248" s="1550"/>
      <c r="CE248" s="1550"/>
      <c r="CF248" s="1550"/>
      <c r="CG248" s="1550"/>
      <c r="CH248" s="1550"/>
      <c r="CI248" s="1550"/>
      <c r="CJ248" s="1550"/>
      <c r="CK248" s="1550"/>
      <c r="CL248" s="1550"/>
      <c r="CM248" s="1550"/>
      <c r="CN248" s="1550"/>
      <c r="CO248" s="1550"/>
      <c r="CP248" s="1550"/>
      <c r="CQ248" s="1550"/>
      <c r="CR248" s="1550"/>
      <c r="CS248" s="1550"/>
      <c r="CT248" s="1550"/>
      <c r="CU248" s="1550"/>
      <c r="CV248" s="1550"/>
      <c r="CW248" s="1550"/>
      <c r="CX248" s="1550"/>
      <c r="CY248" s="1550"/>
      <c r="CZ248" s="1550"/>
      <c r="DA248" s="1550"/>
      <c r="DB248" s="1550"/>
      <c r="DC248" s="1550"/>
      <c r="DD248" s="1550"/>
      <c r="DE248" s="1550"/>
      <c r="DF248" s="1550"/>
      <c r="DG248" s="1550"/>
      <c r="DH248" s="1550"/>
      <c r="DI248" s="1550"/>
    </row>
    <row r="249" spans="1:113" s="1552" customFormat="1" ht="15" customHeight="1" x14ac:dyDescent="0.25">
      <c r="A249" s="1556"/>
      <c r="B249" s="2400"/>
      <c r="C249" s="2403" t="s">
        <v>1152</v>
      </c>
      <c r="D249" s="2403"/>
      <c r="E249" s="2403"/>
      <c r="F249" s="2091"/>
      <c r="G249" s="1674"/>
      <c r="H249" s="1674"/>
      <c r="I249" s="1675"/>
      <c r="J249" s="2412"/>
      <c r="K249" s="2413"/>
      <c r="L249" s="1677"/>
      <c r="M249" s="1674"/>
      <c r="N249" s="1674"/>
      <c r="O249" s="1675"/>
      <c r="P249" s="2412"/>
      <c r="Q249" s="2413"/>
      <c r="R249" s="1677"/>
      <c r="S249" s="1674"/>
      <c r="T249" s="1674"/>
      <c r="U249" s="1675"/>
      <c r="V249" s="2412"/>
      <c r="W249" s="2413"/>
      <c r="X249" s="1675"/>
      <c r="Y249" s="1554"/>
      <c r="Z249" s="1550"/>
      <c r="AA249" s="1550"/>
      <c r="AB249" s="1550"/>
      <c r="AC249" s="1550"/>
      <c r="AD249" s="1550"/>
      <c r="AE249" s="1550"/>
      <c r="AF249" s="1550"/>
      <c r="AG249" s="1550"/>
      <c r="AH249" s="1550"/>
      <c r="AI249" s="1550"/>
      <c r="AJ249" s="1550"/>
      <c r="AK249" s="1550"/>
      <c r="AL249" s="1550"/>
      <c r="AM249" s="1550"/>
      <c r="AN249" s="1550"/>
      <c r="AO249" s="1550"/>
      <c r="AP249" s="1550"/>
      <c r="AQ249" s="1550"/>
      <c r="AR249" s="1550"/>
      <c r="AS249" s="1550"/>
      <c r="AT249" s="1550"/>
      <c r="AU249" s="1550"/>
      <c r="AV249" s="1550"/>
      <c r="AW249" s="1550"/>
      <c r="AX249" s="1550"/>
      <c r="AY249" s="1550"/>
      <c r="AZ249" s="1550"/>
      <c r="BA249" s="1550"/>
      <c r="BB249" s="1550"/>
      <c r="BC249" s="1550"/>
      <c r="BD249" s="1550"/>
      <c r="BE249" s="1550"/>
      <c r="BF249" s="1550"/>
      <c r="BG249" s="1550"/>
      <c r="BH249" s="1550"/>
      <c r="BI249" s="1550"/>
      <c r="BJ249" s="1550"/>
      <c r="BK249" s="1550"/>
      <c r="BL249" s="1550"/>
      <c r="BM249" s="1550"/>
      <c r="BN249" s="1550"/>
      <c r="BO249" s="1550"/>
      <c r="BP249" s="1550"/>
      <c r="BQ249" s="1550"/>
      <c r="BR249" s="1550"/>
      <c r="BS249" s="1550"/>
      <c r="BT249" s="1550"/>
      <c r="BU249" s="1550"/>
      <c r="BV249" s="1550"/>
      <c r="BW249" s="1550"/>
      <c r="BX249" s="1550"/>
      <c r="BY249" s="1550"/>
      <c r="BZ249" s="1550"/>
      <c r="CA249" s="1550"/>
      <c r="CB249" s="1550"/>
      <c r="CC249" s="1550"/>
      <c r="CD249" s="1550"/>
      <c r="CE249" s="1550"/>
      <c r="CF249" s="1550"/>
      <c r="CG249" s="1550"/>
      <c r="CH249" s="1550"/>
      <c r="CI249" s="1550"/>
      <c r="CJ249" s="1550"/>
      <c r="CK249" s="1550"/>
      <c r="CL249" s="1550"/>
      <c r="CM249" s="1550"/>
      <c r="CN249" s="1550"/>
      <c r="CO249" s="1550"/>
      <c r="CP249" s="1550"/>
      <c r="CQ249" s="1550"/>
      <c r="CR249" s="1550"/>
      <c r="CS249" s="1550"/>
      <c r="CT249" s="1550"/>
      <c r="CU249" s="1550"/>
      <c r="CV249" s="1550"/>
      <c r="CW249" s="1550"/>
      <c r="CX249" s="1550"/>
      <c r="CY249" s="1550"/>
      <c r="CZ249" s="1550"/>
      <c r="DA249" s="1550"/>
      <c r="DB249" s="1550"/>
      <c r="DC249" s="1550"/>
      <c r="DD249" s="1550"/>
      <c r="DE249" s="1550"/>
      <c r="DF249" s="1550"/>
      <c r="DG249" s="1550"/>
      <c r="DH249" s="1550"/>
      <c r="DI249" s="1550"/>
    </row>
    <row r="250" spans="1:113" s="1552" customFormat="1" ht="15" customHeight="1" x14ac:dyDescent="0.25">
      <c r="A250" s="1556"/>
      <c r="B250" s="2398" t="s">
        <v>1158</v>
      </c>
      <c r="C250" s="2401" t="s">
        <v>1149</v>
      </c>
      <c r="D250" s="2401"/>
      <c r="E250" s="2401"/>
      <c r="F250" s="2089"/>
      <c r="G250" s="1663"/>
      <c r="H250" s="1663"/>
      <c r="I250" s="1664"/>
      <c r="J250" s="2408">
        <f>SUM(G250:G253)-$J$279*SUM(I250:I253)</f>
        <v>0</v>
      </c>
      <c r="K250" s="2409"/>
      <c r="L250" s="1666"/>
      <c r="M250" s="1663"/>
      <c r="N250" s="1663"/>
      <c r="O250" s="1664"/>
      <c r="P250" s="2408">
        <f>SUM(M250:M253)-$P$279*SUM(O250:O253)</f>
        <v>0</v>
      </c>
      <c r="Q250" s="2409"/>
      <c r="R250" s="1666"/>
      <c r="S250" s="1663"/>
      <c r="T250" s="1663"/>
      <c r="U250" s="1664"/>
      <c r="V250" s="2408">
        <f>SUM(S250:S253)-$V$279*SUM(U250:U253)</f>
        <v>0</v>
      </c>
      <c r="W250" s="2409"/>
      <c r="X250" s="1664"/>
      <c r="Y250" s="1554"/>
      <c r="Z250" s="1550"/>
      <c r="AA250" s="1550"/>
      <c r="AB250" s="1550"/>
      <c r="AC250" s="1550"/>
      <c r="AD250" s="1550"/>
      <c r="AE250" s="1550"/>
      <c r="AF250" s="1550"/>
      <c r="AG250" s="1550"/>
      <c r="AH250" s="1550"/>
      <c r="AI250" s="1550"/>
      <c r="AJ250" s="1550"/>
      <c r="AK250" s="1550"/>
      <c r="AL250" s="1550"/>
      <c r="AM250" s="1550"/>
      <c r="AN250" s="1550"/>
      <c r="AO250" s="1550"/>
      <c r="AP250" s="1550"/>
      <c r="AQ250" s="1550"/>
      <c r="AR250" s="1550"/>
      <c r="AS250" s="1550"/>
      <c r="AT250" s="1550"/>
      <c r="AU250" s="1550"/>
      <c r="AV250" s="1550"/>
      <c r="AW250" s="1550"/>
      <c r="AX250" s="1550"/>
      <c r="AY250" s="1550"/>
      <c r="AZ250" s="1550"/>
      <c r="BA250" s="1550"/>
      <c r="BB250" s="1550"/>
      <c r="BC250" s="1550"/>
      <c r="BD250" s="1550"/>
      <c r="BE250" s="1550"/>
      <c r="BF250" s="1550"/>
      <c r="BG250" s="1550"/>
      <c r="BH250" s="1550"/>
      <c r="BI250" s="1550"/>
      <c r="BJ250" s="1550"/>
      <c r="BK250" s="1550"/>
      <c r="BL250" s="1550"/>
      <c r="BM250" s="1550"/>
      <c r="BN250" s="1550"/>
      <c r="BO250" s="1550"/>
      <c r="BP250" s="1550"/>
      <c r="BQ250" s="1550"/>
      <c r="BR250" s="1550"/>
      <c r="BS250" s="1550"/>
      <c r="BT250" s="1550"/>
      <c r="BU250" s="1550"/>
      <c r="BV250" s="1550"/>
      <c r="BW250" s="1550"/>
      <c r="BX250" s="1550"/>
      <c r="BY250" s="1550"/>
      <c r="BZ250" s="1550"/>
      <c r="CA250" s="1550"/>
      <c r="CB250" s="1550"/>
      <c r="CC250" s="1550"/>
      <c r="CD250" s="1550"/>
      <c r="CE250" s="1550"/>
      <c r="CF250" s="1550"/>
      <c r="CG250" s="1550"/>
      <c r="CH250" s="1550"/>
      <c r="CI250" s="1550"/>
      <c r="CJ250" s="1550"/>
      <c r="CK250" s="1550"/>
      <c r="CL250" s="1550"/>
      <c r="CM250" s="1550"/>
      <c r="CN250" s="1550"/>
      <c r="CO250" s="1550"/>
      <c r="CP250" s="1550"/>
      <c r="CQ250" s="1550"/>
      <c r="CR250" s="1550"/>
      <c r="CS250" s="1550"/>
      <c r="CT250" s="1550"/>
      <c r="CU250" s="1550"/>
      <c r="CV250" s="1550"/>
      <c r="CW250" s="1550"/>
      <c r="CX250" s="1550"/>
      <c r="CY250" s="1550"/>
      <c r="CZ250" s="1550"/>
      <c r="DA250" s="1550"/>
      <c r="DB250" s="1550"/>
      <c r="DC250" s="1550"/>
      <c r="DD250" s="1550"/>
      <c r="DE250" s="1550"/>
      <c r="DF250" s="1550"/>
      <c r="DG250" s="1550"/>
      <c r="DH250" s="1550"/>
      <c r="DI250" s="1550"/>
    </row>
    <row r="251" spans="1:113" s="1552" customFormat="1" ht="15" customHeight="1" x14ac:dyDescent="0.25">
      <c r="A251" s="1556"/>
      <c r="B251" s="2399"/>
      <c r="C251" s="2402" t="s">
        <v>1150</v>
      </c>
      <c r="D251" s="2402"/>
      <c r="E251" s="2402"/>
      <c r="F251" s="2090"/>
      <c r="G251" s="1668"/>
      <c r="H251" s="1668"/>
      <c r="I251" s="1669"/>
      <c r="J251" s="2410"/>
      <c r="K251" s="2411"/>
      <c r="L251" s="1671"/>
      <c r="M251" s="1668"/>
      <c r="N251" s="1668"/>
      <c r="O251" s="1669"/>
      <c r="P251" s="2410"/>
      <c r="Q251" s="2411"/>
      <c r="R251" s="1671"/>
      <c r="S251" s="1668"/>
      <c r="T251" s="1668"/>
      <c r="U251" s="1669"/>
      <c r="V251" s="2410"/>
      <c r="W251" s="2411"/>
      <c r="X251" s="1669"/>
      <c r="Y251" s="1554"/>
      <c r="Z251" s="1550"/>
      <c r="AA251" s="1550"/>
      <c r="AB251" s="1550"/>
      <c r="AC251" s="1550"/>
      <c r="AD251" s="1550"/>
      <c r="AE251" s="1550"/>
      <c r="AF251" s="1550"/>
      <c r="AG251" s="1550"/>
      <c r="AH251" s="1550"/>
      <c r="AI251" s="1550"/>
      <c r="AJ251" s="1550"/>
      <c r="AK251" s="1550"/>
      <c r="AL251" s="1550"/>
      <c r="AM251" s="1550"/>
      <c r="AN251" s="1550"/>
      <c r="AO251" s="1550"/>
      <c r="AP251" s="1550"/>
      <c r="AQ251" s="1550"/>
      <c r="AR251" s="1550"/>
      <c r="AS251" s="1550"/>
      <c r="AT251" s="1550"/>
      <c r="AU251" s="1550"/>
      <c r="AV251" s="1550"/>
      <c r="AW251" s="1550"/>
      <c r="AX251" s="1550"/>
      <c r="AY251" s="1550"/>
      <c r="AZ251" s="1550"/>
      <c r="BA251" s="1550"/>
      <c r="BB251" s="1550"/>
      <c r="BC251" s="1550"/>
      <c r="BD251" s="1550"/>
      <c r="BE251" s="1550"/>
      <c r="BF251" s="1550"/>
      <c r="BG251" s="1550"/>
      <c r="BH251" s="1550"/>
      <c r="BI251" s="1550"/>
      <c r="BJ251" s="1550"/>
      <c r="BK251" s="1550"/>
      <c r="BL251" s="1550"/>
      <c r="BM251" s="1550"/>
      <c r="BN251" s="1550"/>
      <c r="BO251" s="1550"/>
      <c r="BP251" s="1550"/>
      <c r="BQ251" s="1550"/>
      <c r="BR251" s="1550"/>
      <c r="BS251" s="1550"/>
      <c r="BT251" s="1550"/>
      <c r="BU251" s="1550"/>
      <c r="BV251" s="1550"/>
      <c r="BW251" s="1550"/>
      <c r="BX251" s="1550"/>
      <c r="BY251" s="1550"/>
      <c r="BZ251" s="1550"/>
      <c r="CA251" s="1550"/>
      <c r="CB251" s="1550"/>
      <c r="CC251" s="1550"/>
      <c r="CD251" s="1550"/>
      <c r="CE251" s="1550"/>
      <c r="CF251" s="1550"/>
      <c r="CG251" s="1550"/>
      <c r="CH251" s="1550"/>
      <c r="CI251" s="1550"/>
      <c r="CJ251" s="1550"/>
      <c r="CK251" s="1550"/>
      <c r="CL251" s="1550"/>
      <c r="CM251" s="1550"/>
      <c r="CN251" s="1550"/>
      <c r="CO251" s="1550"/>
      <c r="CP251" s="1550"/>
      <c r="CQ251" s="1550"/>
      <c r="CR251" s="1550"/>
      <c r="CS251" s="1550"/>
      <c r="CT251" s="1550"/>
      <c r="CU251" s="1550"/>
      <c r="CV251" s="1550"/>
      <c r="CW251" s="1550"/>
      <c r="CX251" s="1550"/>
      <c r="CY251" s="1550"/>
      <c r="CZ251" s="1550"/>
      <c r="DA251" s="1550"/>
      <c r="DB251" s="1550"/>
      <c r="DC251" s="1550"/>
      <c r="DD251" s="1550"/>
      <c r="DE251" s="1550"/>
      <c r="DF251" s="1550"/>
      <c r="DG251" s="1550"/>
      <c r="DH251" s="1550"/>
      <c r="DI251" s="1550"/>
    </row>
    <row r="252" spans="1:113" s="1552" customFormat="1" ht="15" customHeight="1" x14ac:dyDescent="0.25">
      <c r="A252" s="1556"/>
      <c r="B252" s="2399"/>
      <c r="C252" s="2402" t="s">
        <v>1151</v>
      </c>
      <c r="D252" s="2402"/>
      <c r="E252" s="2402"/>
      <c r="F252" s="2090"/>
      <c r="G252" s="1668"/>
      <c r="H252" s="1668"/>
      <c r="I252" s="1669"/>
      <c r="J252" s="2410"/>
      <c r="K252" s="2411"/>
      <c r="L252" s="1671"/>
      <c r="M252" s="1668"/>
      <c r="N252" s="1668"/>
      <c r="O252" s="1669"/>
      <c r="P252" s="2410"/>
      <c r="Q252" s="2411"/>
      <c r="R252" s="1671"/>
      <c r="S252" s="1668"/>
      <c r="T252" s="1668"/>
      <c r="U252" s="1669"/>
      <c r="V252" s="2410"/>
      <c r="W252" s="2411"/>
      <c r="X252" s="1669"/>
      <c r="Y252" s="1554"/>
      <c r="Z252" s="1550"/>
      <c r="AA252" s="1550"/>
      <c r="AB252" s="1550"/>
      <c r="AC252" s="1550"/>
      <c r="AD252" s="1550"/>
      <c r="AE252" s="1550"/>
      <c r="AF252" s="1550"/>
      <c r="AG252" s="1550"/>
      <c r="AH252" s="1550"/>
      <c r="AI252" s="1550"/>
      <c r="AJ252" s="1550"/>
      <c r="AK252" s="1550"/>
      <c r="AL252" s="1550"/>
      <c r="AM252" s="1550"/>
      <c r="AN252" s="1550"/>
      <c r="AO252" s="1550"/>
      <c r="AP252" s="1550"/>
      <c r="AQ252" s="1550"/>
      <c r="AR252" s="1550"/>
      <c r="AS252" s="1550"/>
      <c r="AT252" s="1550"/>
      <c r="AU252" s="1550"/>
      <c r="AV252" s="1550"/>
      <c r="AW252" s="1550"/>
      <c r="AX252" s="1550"/>
      <c r="AY252" s="1550"/>
      <c r="AZ252" s="1550"/>
      <c r="BA252" s="1550"/>
      <c r="BB252" s="1550"/>
      <c r="BC252" s="1550"/>
      <c r="BD252" s="1550"/>
      <c r="BE252" s="1550"/>
      <c r="BF252" s="1550"/>
      <c r="BG252" s="1550"/>
      <c r="BH252" s="1550"/>
      <c r="BI252" s="1550"/>
      <c r="BJ252" s="1550"/>
      <c r="BK252" s="1550"/>
      <c r="BL252" s="1550"/>
      <c r="BM252" s="1550"/>
      <c r="BN252" s="1550"/>
      <c r="BO252" s="1550"/>
      <c r="BP252" s="1550"/>
      <c r="BQ252" s="1550"/>
      <c r="BR252" s="1550"/>
      <c r="BS252" s="1550"/>
      <c r="BT252" s="1550"/>
      <c r="BU252" s="1550"/>
      <c r="BV252" s="1550"/>
      <c r="BW252" s="1550"/>
      <c r="BX252" s="1550"/>
      <c r="BY252" s="1550"/>
      <c r="BZ252" s="1550"/>
      <c r="CA252" s="1550"/>
      <c r="CB252" s="1550"/>
      <c r="CC252" s="1550"/>
      <c r="CD252" s="1550"/>
      <c r="CE252" s="1550"/>
      <c r="CF252" s="1550"/>
      <c r="CG252" s="1550"/>
      <c r="CH252" s="1550"/>
      <c r="CI252" s="1550"/>
      <c r="CJ252" s="1550"/>
      <c r="CK252" s="1550"/>
      <c r="CL252" s="1550"/>
      <c r="CM252" s="1550"/>
      <c r="CN252" s="1550"/>
      <c r="CO252" s="1550"/>
      <c r="CP252" s="1550"/>
      <c r="CQ252" s="1550"/>
      <c r="CR252" s="1550"/>
      <c r="CS252" s="1550"/>
      <c r="CT252" s="1550"/>
      <c r="CU252" s="1550"/>
      <c r="CV252" s="1550"/>
      <c r="CW252" s="1550"/>
      <c r="CX252" s="1550"/>
      <c r="CY252" s="1550"/>
      <c r="CZ252" s="1550"/>
      <c r="DA252" s="1550"/>
      <c r="DB252" s="1550"/>
      <c r="DC252" s="1550"/>
      <c r="DD252" s="1550"/>
      <c r="DE252" s="1550"/>
      <c r="DF252" s="1550"/>
      <c r="DG252" s="1550"/>
      <c r="DH252" s="1550"/>
      <c r="DI252" s="1550"/>
    </row>
    <row r="253" spans="1:113" s="1552" customFormat="1" ht="15" customHeight="1" x14ac:dyDescent="0.25">
      <c r="A253" s="1556"/>
      <c r="B253" s="2400"/>
      <c r="C253" s="2403" t="s">
        <v>1152</v>
      </c>
      <c r="D253" s="2403"/>
      <c r="E253" s="2403"/>
      <c r="F253" s="2091"/>
      <c r="G253" s="1674"/>
      <c r="H253" s="1674"/>
      <c r="I253" s="1675"/>
      <c r="J253" s="2412"/>
      <c r="K253" s="2413"/>
      <c r="L253" s="1677"/>
      <c r="M253" s="1674"/>
      <c r="N253" s="1674"/>
      <c r="O253" s="1675"/>
      <c r="P253" s="2412"/>
      <c r="Q253" s="2413"/>
      <c r="R253" s="1677"/>
      <c r="S253" s="1674"/>
      <c r="T253" s="1674"/>
      <c r="U253" s="1675"/>
      <c r="V253" s="2412"/>
      <c r="W253" s="2413"/>
      <c r="X253" s="1675"/>
      <c r="Y253" s="1554"/>
      <c r="Z253" s="1550"/>
      <c r="AA253" s="1550"/>
      <c r="AB253" s="1550"/>
      <c r="AC253" s="1550"/>
      <c r="AD253" s="1550"/>
      <c r="AE253" s="1550"/>
      <c r="AF253" s="1550"/>
      <c r="AG253" s="1550"/>
      <c r="AH253" s="1550"/>
      <c r="AI253" s="1550"/>
      <c r="AJ253" s="1550"/>
      <c r="AK253" s="1550"/>
      <c r="AL253" s="1550"/>
      <c r="AM253" s="1550"/>
      <c r="AN253" s="1550"/>
      <c r="AO253" s="1550"/>
      <c r="AP253" s="1550"/>
      <c r="AQ253" s="1550"/>
      <c r="AR253" s="1550"/>
      <c r="AS253" s="1550"/>
      <c r="AT253" s="1550"/>
      <c r="AU253" s="1550"/>
      <c r="AV253" s="1550"/>
      <c r="AW253" s="1550"/>
      <c r="AX253" s="1550"/>
      <c r="AY253" s="1550"/>
      <c r="AZ253" s="1550"/>
      <c r="BA253" s="1550"/>
      <c r="BB253" s="1550"/>
      <c r="BC253" s="1550"/>
      <c r="BD253" s="1550"/>
      <c r="BE253" s="1550"/>
      <c r="BF253" s="1550"/>
      <c r="BG253" s="1550"/>
      <c r="BH253" s="1550"/>
      <c r="BI253" s="1550"/>
      <c r="BJ253" s="1550"/>
      <c r="BK253" s="1550"/>
      <c r="BL253" s="1550"/>
      <c r="BM253" s="1550"/>
      <c r="BN253" s="1550"/>
      <c r="BO253" s="1550"/>
      <c r="BP253" s="1550"/>
      <c r="BQ253" s="1550"/>
      <c r="BR253" s="1550"/>
      <c r="BS253" s="1550"/>
      <c r="BT253" s="1550"/>
      <c r="BU253" s="1550"/>
      <c r="BV253" s="1550"/>
      <c r="BW253" s="1550"/>
      <c r="BX253" s="1550"/>
      <c r="BY253" s="1550"/>
      <c r="BZ253" s="1550"/>
      <c r="CA253" s="1550"/>
      <c r="CB253" s="1550"/>
      <c r="CC253" s="1550"/>
      <c r="CD253" s="1550"/>
      <c r="CE253" s="1550"/>
      <c r="CF253" s="1550"/>
      <c r="CG253" s="1550"/>
      <c r="CH253" s="1550"/>
      <c r="CI253" s="1550"/>
      <c r="CJ253" s="1550"/>
      <c r="CK253" s="1550"/>
      <c r="CL253" s="1550"/>
      <c r="CM253" s="1550"/>
      <c r="CN253" s="1550"/>
      <c r="CO253" s="1550"/>
      <c r="CP253" s="1550"/>
      <c r="CQ253" s="1550"/>
      <c r="CR253" s="1550"/>
      <c r="CS253" s="1550"/>
      <c r="CT253" s="1550"/>
      <c r="CU253" s="1550"/>
      <c r="CV253" s="1550"/>
      <c r="CW253" s="1550"/>
      <c r="CX253" s="1550"/>
      <c r="CY253" s="1550"/>
      <c r="CZ253" s="1550"/>
      <c r="DA253" s="1550"/>
      <c r="DB253" s="1550"/>
      <c r="DC253" s="1550"/>
      <c r="DD253" s="1550"/>
      <c r="DE253" s="1550"/>
      <c r="DF253" s="1550"/>
      <c r="DG253" s="1550"/>
      <c r="DH253" s="1550"/>
      <c r="DI253" s="1550"/>
    </row>
    <row r="254" spans="1:113" s="1552" customFormat="1" ht="15" customHeight="1" x14ac:dyDescent="0.25">
      <c r="A254" s="1556"/>
      <c r="B254" s="2398" t="s">
        <v>1159</v>
      </c>
      <c r="C254" s="2401" t="s">
        <v>1149</v>
      </c>
      <c r="D254" s="2401"/>
      <c r="E254" s="2401"/>
      <c r="F254" s="2089"/>
      <c r="G254" s="1663"/>
      <c r="H254" s="1663"/>
      <c r="I254" s="1664"/>
      <c r="J254" s="2408">
        <f>SUM(G254:G257)-$J$279*SUM(I254:I257)</f>
        <v>0</v>
      </c>
      <c r="K254" s="2409"/>
      <c r="L254" s="1666"/>
      <c r="M254" s="1663"/>
      <c r="N254" s="1663"/>
      <c r="O254" s="1664"/>
      <c r="P254" s="2408">
        <f>SUM(M254:M257)-$P$279*SUM(O254:O257)</f>
        <v>0</v>
      </c>
      <c r="Q254" s="2409"/>
      <c r="R254" s="1666"/>
      <c r="S254" s="1663"/>
      <c r="T254" s="1663"/>
      <c r="U254" s="1664"/>
      <c r="V254" s="2408">
        <f>SUM(S254:S257)-$V$279*SUM(U254:U257)</f>
        <v>0</v>
      </c>
      <c r="W254" s="2409"/>
      <c r="X254" s="1664"/>
      <c r="Y254" s="1554"/>
      <c r="Z254" s="1550"/>
      <c r="AA254" s="1550"/>
      <c r="AB254" s="1550"/>
      <c r="AC254" s="1550"/>
      <c r="AD254" s="1550"/>
      <c r="AE254" s="1550"/>
      <c r="AF254" s="1550"/>
      <c r="AG254" s="1550"/>
      <c r="AH254" s="1550"/>
      <c r="AI254" s="1550"/>
      <c r="AJ254" s="1550"/>
      <c r="AK254" s="1550"/>
      <c r="AL254" s="1550"/>
      <c r="AM254" s="1550"/>
      <c r="AN254" s="1550"/>
      <c r="AO254" s="1550"/>
      <c r="AP254" s="1550"/>
      <c r="AQ254" s="1550"/>
      <c r="AR254" s="1550"/>
      <c r="AS254" s="1550"/>
      <c r="AT254" s="1550"/>
      <c r="AU254" s="1550"/>
      <c r="AV254" s="1550"/>
      <c r="AW254" s="1550"/>
      <c r="AX254" s="1550"/>
      <c r="AY254" s="1550"/>
      <c r="AZ254" s="1550"/>
      <c r="BA254" s="1550"/>
      <c r="BB254" s="1550"/>
      <c r="BC254" s="1550"/>
      <c r="BD254" s="1550"/>
      <c r="BE254" s="1550"/>
      <c r="BF254" s="1550"/>
      <c r="BG254" s="1550"/>
      <c r="BH254" s="1550"/>
      <c r="BI254" s="1550"/>
      <c r="BJ254" s="1550"/>
      <c r="BK254" s="1550"/>
      <c r="BL254" s="1550"/>
      <c r="BM254" s="1550"/>
      <c r="BN254" s="1550"/>
      <c r="BO254" s="1550"/>
      <c r="BP254" s="1550"/>
      <c r="BQ254" s="1550"/>
      <c r="BR254" s="1550"/>
      <c r="BS254" s="1550"/>
      <c r="BT254" s="1550"/>
      <c r="BU254" s="1550"/>
      <c r="BV254" s="1550"/>
      <c r="BW254" s="1550"/>
      <c r="BX254" s="1550"/>
      <c r="BY254" s="1550"/>
      <c r="BZ254" s="1550"/>
      <c r="CA254" s="1550"/>
      <c r="CB254" s="1550"/>
      <c r="CC254" s="1550"/>
      <c r="CD254" s="1550"/>
      <c r="CE254" s="1550"/>
      <c r="CF254" s="1550"/>
      <c r="CG254" s="1550"/>
      <c r="CH254" s="1550"/>
      <c r="CI254" s="1550"/>
      <c r="CJ254" s="1550"/>
      <c r="CK254" s="1550"/>
      <c r="CL254" s="1550"/>
      <c r="CM254" s="1550"/>
      <c r="CN254" s="1550"/>
      <c r="CO254" s="1550"/>
      <c r="CP254" s="1550"/>
      <c r="CQ254" s="1550"/>
      <c r="CR254" s="1550"/>
      <c r="CS254" s="1550"/>
      <c r="CT254" s="1550"/>
      <c r="CU254" s="1550"/>
      <c r="CV254" s="1550"/>
      <c r="CW254" s="1550"/>
      <c r="CX254" s="1550"/>
      <c r="CY254" s="1550"/>
      <c r="CZ254" s="1550"/>
      <c r="DA254" s="1550"/>
      <c r="DB254" s="1550"/>
      <c r="DC254" s="1550"/>
      <c r="DD254" s="1550"/>
      <c r="DE254" s="1550"/>
      <c r="DF254" s="1550"/>
      <c r="DG254" s="1550"/>
      <c r="DH254" s="1550"/>
      <c r="DI254" s="1550"/>
    </row>
    <row r="255" spans="1:113" s="1552" customFormat="1" ht="15" customHeight="1" x14ac:dyDescent="0.25">
      <c r="A255" s="1556"/>
      <c r="B255" s="2399"/>
      <c r="C255" s="2402" t="s">
        <v>1150</v>
      </c>
      <c r="D255" s="2402"/>
      <c r="E255" s="2402"/>
      <c r="F255" s="2090"/>
      <c r="G255" s="1668"/>
      <c r="H255" s="1668"/>
      <c r="I255" s="1669"/>
      <c r="J255" s="2410"/>
      <c r="K255" s="2411"/>
      <c r="L255" s="1671"/>
      <c r="M255" s="1668"/>
      <c r="N255" s="1668"/>
      <c r="O255" s="1669"/>
      <c r="P255" s="2410"/>
      <c r="Q255" s="2411"/>
      <c r="R255" s="1671"/>
      <c r="S255" s="1668"/>
      <c r="T255" s="1668"/>
      <c r="U255" s="1669"/>
      <c r="V255" s="2410"/>
      <c r="W255" s="2411"/>
      <c r="X255" s="1669"/>
      <c r="Y255" s="1554"/>
      <c r="Z255" s="1550"/>
      <c r="AA255" s="1550"/>
      <c r="AB255" s="1550"/>
      <c r="AC255" s="1550"/>
      <c r="AD255" s="1550"/>
      <c r="AE255" s="1550"/>
      <c r="AF255" s="1550"/>
      <c r="AG255" s="1550"/>
      <c r="AH255" s="1550"/>
      <c r="AI255" s="1550"/>
      <c r="AJ255" s="1550"/>
      <c r="AK255" s="1550"/>
      <c r="AL255" s="1550"/>
      <c r="AM255" s="1550"/>
      <c r="AN255" s="1550"/>
      <c r="AO255" s="1550"/>
      <c r="AP255" s="1550"/>
      <c r="AQ255" s="1550"/>
      <c r="AR255" s="1550"/>
      <c r="AS255" s="1550"/>
      <c r="AT255" s="1550"/>
      <c r="AU255" s="1550"/>
      <c r="AV255" s="1550"/>
      <c r="AW255" s="1550"/>
      <c r="AX255" s="1550"/>
      <c r="AY255" s="1550"/>
      <c r="AZ255" s="1550"/>
      <c r="BA255" s="1550"/>
      <c r="BB255" s="1550"/>
      <c r="BC255" s="1550"/>
      <c r="BD255" s="1550"/>
      <c r="BE255" s="1550"/>
      <c r="BF255" s="1550"/>
      <c r="BG255" s="1550"/>
      <c r="BH255" s="1550"/>
      <c r="BI255" s="1550"/>
      <c r="BJ255" s="1550"/>
      <c r="BK255" s="1550"/>
      <c r="BL255" s="1550"/>
      <c r="BM255" s="1550"/>
      <c r="BN255" s="1550"/>
      <c r="BO255" s="1550"/>
      <c r="BP255" s="1550"/>
      <c r="BQ255" s="1550"/>
      <c r="BR255" s="1550"/>
      <c r="BS255" s="1550"/>
      <c r="BT255" s="1550"/>
      <c r="BU255" s="1550"/>
      <c r="BV255" s="1550"/>
      <c r="BW255" s="1550"/>
      <c r="BX255" s="1550"/>
      <c r="BY255" s="1550"/>
      <c r="BZ255" s="1550"/>
      <c r="CA255" s="1550"/>
      <c r="CB255" s="1550"/>
      <c r="CC255" s="1550"/>
      <c r="CD255" s="1550"/>
      <c r="CE255" s="1550"/>
      <c r="CF255" s="1550"/>
      <c r="CG255" s="1550"/>
      <c r="CH255" s="1550"/>
      <c r="CI255" s="1550"/>
      <c r="CJ255" s="1550"/>
      <c r="CK255" s="1550"/>
      <c r="CL255" s="1550"/>
      <c r="CM255" s="1550"/>
      <c r="CN255" s="1550"/>
      <c r="CO255" s="1550"/>
      <c r="CP255" s="1550"/>
      <c r="CQ255" s="1550"/>
      <c r="CR255" s="1550"/>
      <c r="CS255" s="1550"/>
      <c r="CT255" s="1550"/>
      <c r="CU255" s="1550"/>
      <c r="CV255" s="1550"/>
      <c r="CW255" s="1550"/>
      <c r="CX255" s="1550"/>
      <c r="CY255" s="1550"/>
      <c r="CZ255" s="1550"/>
      <c r="DA255" s="1550"/>
      <c r="DB255" s="1550"/>
      <c r="DC255" s="1550"/>
      <c r="DD255" s="1550"/>
      <c r="DE255" s="1550"/>
      <c r="DF255" s="1550"/>
      <c r="DG255" s="1550"/>
      <c r="DH255" s="1550"/>
      <c r="DI255" s="1550"/>
    </row>
    <row r="256" spans="1:113" s="1552" customFormat="1" ht="15" customHeight="1" x14ac:dyDescent="0.25">
      <c r="A256" s="1556"/>
      <c r="B256" s="2399"/>
      <c r="C256" s="2402" t="s">
        <v>1151</v>
      </c>
      <c r="D256" s="2402"/>
      <c r="E256" s="2402"/>
      <c r="F256" s="2090"/>
      <c r="G256" s="1668"/>
      <c r="H256" s="1668"/>
      <c r="I256" s="1669"/>
      <c r="J256" s="2410"/>
      <c r="K256" s="2411"/>
      <c r="L256" s="1671"/>
      <c r="M256" s="1668"/>
      <c r="N256" s="1668"/>
      <c r="O256" s="1669"/>
      <c r="P256" s="2410"/>
      <c r="Q256" s="2411"/>
      <c r="R256" s="1671"/>
      <c r="S256" s="1668"/>
      <c r="T256" s="1668"/>
      <c r="U256" s="1669"/>
      <c r="V256" s="2410"/>
      <c r="W256" s="2411"/>
      <c r="X256" s="1669"/>
      <c r="Y256" s="1554"/>
      <c r="Z256" s="1550"/>
      <c r="AA256" s="1550"/>
      <c r="AB256" s="1550"/>
      <c r="AC256" s="1550"/>
      <c r="AD256" s="1550"/>
      <c r="AE256" s="1550"/>
      <c r="AF256" s="1550"/>
      <c r="AG256" s="1550"/>
      <c r="AH256" s="1550"/>
      <c r="AI256" s="1550"/>
      <c r="AJ256" s="1550"/>
      <c r="AK256" s="1550"/>
      <c r="AL256" s="1550"/>
      <c r="AM256" s="1550"/>
      <c r="AN256" s="1550"/>
      <c r="AO256" s="1550"/>
      <c r="AP256" s="1550"/>
      <c r="AQ256" s="1550"/>
      <c r="AR256" s="1550"/>
      <c r="AS256" s="1550"/>
      <c r="AT256" s="1550"/>
      <c r="AU256" s="1550"/>
      <c r="AV256" s="1550"/>
      <c r="AW256" s="1550"/>
      <c r="AX256" s="1550"/>
      <c r="AY256" s="1550"/>
      <c r="AZ256" s="1550"/>
      <c r="BA256" s="1550"/>
      <c r="BB256" s="1550"/>
      <c r="BC256" s="1550"/>
      <c r="BD256" s="1550"/>
      <c r="BE256" s="1550"/>
      <c r="BF256" s="1550"/>
      <c r="BG256" s="1550"/>
      <c r="BH256" s="1550"/>
      <c r="BI256" s="1550"/>
      <c r="BJ256" s="1550"/>
      <c r="BK256" s="1550"/>
      <c r="BL256" s="1550"/>
      <c r="BM256" s="1550"/>
      <c r="BN256" s="1550"/>
      <c r="BO256" s="1550"/>
      <c r="BP256" s="1550"/>
      <c r="BQ256" s="1550"/>
      <c r="BR256" s="1550"/>
      <c r="BS256" s="1550"/>
      <c r="BT256" s="1550"/>
      <c r="BU256" s="1550"/>
      <c r="BV256" s="1550"/>
      <c r="BW256" s="1550"/>
      <c r="BX256" s="1550"/>
      <c r="BY256" s="1550"/>
      <c r="BZ256" s="1550"/>
      <c r="CA256" s="1550"/>
      <c r="CB256" s="1550"/>
      <c r="CC256" s="1550"/>
      <c r="CD256" s="1550"/>
      <c r="CE256" s="1550"/>
      <c r="CF256" s="1550"/>
      <c r="CG256" s="1550"/>
      <c r="CH256" s="1550"/>
      <c r="CI256" s="1550"/>
      <c r="CJ256" s="1550"/>
      <c r="CK256" s="1550"/>
      <c r="CL256" s="1550"/>
      <c r="CM256" s="1550"/>
      <c r="CN256" s="1550"/>
      <c r="CO256" s="1550"/>
      <c r="CP256" s="1550"/>
      <c r="CQ256" s="1550"/>
      <c r="CR256" s="1550"/>
      <c r="CS256" s="1550"/>
      <c r="CT256" s="1550"/>
      <c r="CU256" s="1550"/>
      <c r="CV256" s="1550"/>
      <c r="CW256" s="1550"/>
      <c r="CX256" s="1550"/>
      <c r="CY256" s="1550"/>
      <c r="CZ256" s="1550"/>
      <c r="DA256" s="1550"/>
      <c r="DB256" s="1550"/>
      <c r="DC256" s="1550"/>
      <c r="DD256" s="1550"/>
      <c r="DE256" s="1550"/>
      <c r="DF256" s="1550"/>
      <c r="DG256" s="1550"/>
      <c r="DH256" s="1550"/>
      <c r="DI256" s="1550"/>
    </row>
    <row r="257" spans="1:113" s="1552" customFormat="1" ht="15" customHeight="1" x14ac:dyDescent="0.25">
      <c r="A257" s="1556"/>
      <c r="B257" s="2400"/>
      <c r="C257" s="2403" t="s">
        <v>1152</v>
      </c>
      <c r="D257" s="2403"/>
      <c r="E257" s="2403"/>
      <c r="F257" s="2091"/>
      <c r="G257" s="1674"/>
      <c r="H257" s="1674"/>
      <c r="I257" s="1675"/>
      <c r="J257" s="2412"/>
      <c r="K257" s="2413"/>
      <c r="L257" s="1677"/>
      <c r="M257" s="1674"/>
      <c r="N257" s="1674"/>
      <c r="O257" s="1675"/>
      <c r="P257" s="2412"/>
      <c r="Q257" s="2413"/>
      <c r="R257" s="1677"/>
      <c r="S257" s="1674"/>
      <c r="T257" s="1674"/>
      <c r="U257" s="1675"/>
      <c r="V257" s="2412"/>
      <c r="W257" s="2413"/>
      <c r="X257" s="1675"/>
      <c r="Y257" s="1554"/>
      <c r="Z257" s="1550"/>
      <c r="AA257" s="1550"/>
      <c r="AB257" s="1550"/>
      <c r="AC257" s="1550"/>
      <c r="AD257" s="1550"/>
      <c r="AE257" s="1550"/>
      <c r="AF257" s="1550"/>
      <c r="AG257" s="1550"/>
      <c r="AH257" s="1550"/>
      <c r="AI257" s="1550"/>
      <c r="AJ257" s="1550"/>
      <c r="AK257" s="1550"/>
      <c r="AL257" s="1550"/>
      <c r="AM257" s="1550"/>
      <c r="AN257" s="1550"/>
      <c r="AO257" s="1550"/>
      <c r="AP257" s="1550"/>
      <c r="AQ257" s="1550"/>
      <c r="AR257" s="1550"/>
      <c r="AS257" s="1550"/>
      <c r="AT257" s="1550"/>
      <c r="AU257" s="1550"/>
      <c r="AV257" s="1550"/>
      <c r="AW257" s="1550"/>
      <c r="AX257" s="1550"/>
      <c r="AY257" s="1550"/>
      <c r="AZ257" s="1550"/>
      <c r="BA257" s="1550"/>
      <c r="BB257" s="1550"/>
      <c r="BC257" s="1550"/>
      <c r="BD257" s="1550"/>
      <c r="BE257" s="1550"/>
      <c r="BF257" s="1550"/>
      <c r="BG257" s="1550"/>
      <c r="BH257" s="1550"/>
      <c r="BI257" s="1550"/>
      <c r="BJ257" s="1550"/>
      <c r="BK257" s="1550"/>
      <c r="BL257" s="1550"/>
      <c r="BM257" s="1550"/>
      <c r="BN257" s="1550"/>
      <c r="BO257" s="1550"/>
      <c r="BP257" s="1550"/>
      <c r="BQ257" s="1550"/>
      <c r="BR257" s="1550"/>
      <c r="BS257" s="1550"/>
      <c r="BT257" s="1550"/>
      <c r="BU257" s="1550"/>
      <c r="BV257" s="1550"/>
      <c r="BW257" s="1550"/>
      <c r="BX257" s="1550"/>
      <c r="BY257" s="1550"/>
      <c r="BZ257" s="1550"/>
      <c r="CA257" s="1550"/>
      <c r="CB257" s="1550"/>
      <c r="CC257" s="1550"/>
      <c r="CD257" s="1550"/>
      <c r="CE257" s="1550"/>
      <c r="CF257" s="1550"/>
      <c r="CG257" s="1550"/>
      <c r="CH257" s="1550"/>
      <c r="CI257" s="1550"/>
      <c r="CJ257" s="1550"/>
      <c r="CK257" s="1550"/>
      <c r="CL257" s="1550"/>
      <c r="CM257" s="1550"/>
      <c r="CN257" s="1550"/>
      <c r="CO257" s="1550"/>
      <c r="CP257" s="1550"/>
      <c r="CQ257" s="1550"/>
      <c r="CR257" s="1550"/>
      <c r="CS257" s="1550"/>
      <c r="CT257" s="1550"/>
      <c r="CU257" s="1550"/>
      <c r="CV257" s="1550"/>
      <c r="CW257" s="1550"/>
      <c r="CX257" s="1550"/>
      <c r="CY257" s="1550"/>
      <c r="CZ257" s="1550"/>
      <c r="DA257" s="1550"/>
      <c r="DB257" s="1550"/>
      <c r="DC257" s="1550"/>
      <c r="DD257" s="1550"/>
      <c r="DE257" s="1550"/>
      <c r="DF257" s="1550"/>
      <c r="DG257" s="1550"/>
      <c r="DH257" s="1550"/>
      <c r="DI257" s="1550"/>
    </row>
    <row r="258" spans="1:113" s="1552" customFormat="1" ht="15" customHeight="1" x14ac:dyDescent="0.25">
      <c r="A258" s="1556"/>
      <c r="B258" s="2398" t="s">
        <v>1160</v>
      </c>
      <c r="C258" s="2401" t="s">
        <v>1149</v>
      </c>
      <c r="D258" s="2401"/>
      <c r="E258" s="2401"/>
      <c r="F258" s="2089"/>
      <c r="G258" s="1663"/>
      <c r="H258" s="1663"/>
      <c r="I258" s="1664"/>
      <c r="J258" s="2408">
        <f>SUM(G258:G261)-$J$279*SUM(I258:I261)</f>
        <v>0</v>
      </c>
      <c r="K258" s="2409"/>
      <c r="L258" s="1666"/>
      <c r="M258" s="1663"/>
      <c r="N258" s="1663"/>
      <c r="O258" s="1664"/>
      <c r="P258" s="2408">
        <f>SUM(M258:M261)-$P$279*SUM(O258:O261)</f>
        <v>0</v>
      </c>
      <c r="Q258" s="2409"/>
      <c r="R258" s="1666"/>
      <c r="S258" s="1663"/>
      <c r="T258" s="1663"/>
      <c r="U258" s="1664"/>
      <c r="V258" s="2408">
        <f>SUM(S258:S261)-$V$279*SUM(U258:U261)</f>
        <v>0</v>
      </c>
      <c r="W258" s="2409"/>
      <c r="X258" s="1664"/>
      <c r="Y258" s="1554"/>
      <c r="Z258" s="1550"/>
      <c r="AA258" s="1550"/>
      <c r="AB258" s="1550"/>
      <c r="AC258" s="1550"/>
      <c r="AD258" s="1550"/>
      <c r="AE258" s="1550"/>
      <c r="AF258" s="1550"/>
      <c r="AG258" s="1550"/>
      <c r="AH258" s="1550"/>
      <c r="AI258" s="1550"/>
      <c r="AJ258" s="1550"/>
      <c r="AK258" s="1550"/>
      <c r="AL258" s="1550"/>
      <c r="AM258" s="1550"/>
      <c r="AN258" s="1550"/>
      <c r="AO258" s="1550"/>
      <c r="AP258" s="1550"/>
      <c r="AQ258" s="1550"/>
      <c r="AR258" s="1550"/>
      <c r="AS258" s="1550"/>
      <c r="AT258" s="1550"/>
      <c r="AU258" s="1550"/>
      <c r="AV258" s="1550"/>
      <c r="AW258" s="1550"/>
      <c r="AX258" s="1550"/>
      <c r="AY258" s="1550"/>
      <c r="AZ258" s="1550"/>
      <c r="BA258" s="1550"/>
      <c r="BB258" s="1550"/>
      <c r="BC258" s="1550"/>
      <c r="BD258" s="1550"/>
      <c r="BE258" s="1550"/>
      <c r="BF258" s="1550"/>
      <c r="BG258" s="1550"/>
      <c r="BH258" s="1550"/>
      <c r="BI258" s="1550"/>
      <c r="BJ258" s="1550"/>
      <c r="BK258" s="1550"/>
      <c r="BL258" s="1550"/>
      <c r="BM258" s="1550"/>
      <c r="BN258" s="1550"/>
      <c r="BO258" s="1550"/>
      <c r="BP258" s="1550"/>
      <c r="BQ258" s="1550"/>
      <c r="BR258" s="1550"/>
      <c r="BS258" s="1550"/>
      <c r="BT258" s="1550"/>
      <c r="BU258" s="1550"/>
      <c r="BV258" s="1550"/>
      <c r="BW258" s="1550"/>
      <c r="BX258" s="1550"/>
      <c r="BY258" s="1550"/>
      <c r="BZ258" s="1550"/>
      <c r="CA258" s="1550"/>
      <c r="CB258" s="1550"/>
      <c r="CC258" s="1550"/>
      <c r="CD258" s="1550"/>
      <c r="CE258" s="1550"/>
      <c r="CF258" s="1550"/>
      <c r="CG258" s="1550"/>
      <c r="CH258" s="1550"/>
      <c r="CI258" s="1550"/>
      <c r="CJ258" s="1550"/>
      <c r="CK258" s="1550"/>
      <c r="CL258" s="1550"/>
      <c r="CM258" s="1550"/>
      <c r="CN258" s="1550"/>
      <c r="CO258" s="1550"/>
      <c r="CP258" s="1550"/>
      <c r="CQ258" s="1550"/>
      <c r="CR258" s="1550"/>
      <c r="CS258" s="1550"/>
      <c r="CT258" s="1550"/>
      <c r="CU258" s="1550"/>
      <c r="CV258" s="1550"/>
      <c r="CW258" s="1550"/>
      <c r="CX258" s="1550"/>
      <c r="CY258" s="1550"/>
      <c r="CZ258" s="1550"/>
      <c r="DA258" s="1550"/>
      <c r="DB258" s="1550"/>
      <c r="DC258" s="1550"/>
      <c r="DD258" s="1550"/>
      <c r="DE258" s="1550"/>
      <c r="DF258" s="1550"/>
      <c r="DG258" s="1550"/>
      <c r="DH258" s="1550"/>
      <c r="DI258" s="1550"/>
    </row>
    <row r="259" spans="1:113" s="1552" customFormat="1" ht="15" customHeight="1" x14ac:dyDescent="0.25">
      <c r="A259" s="1556"/>
      <c r="B259" s="2399"/>
      <c r="C259" s="2402" t="s">
        <v>1150</v>
      </c>
      <c r="D259" s="2402"/>
      <c r="E259" s="2402"/>
      <c r="F259" s="2090"/>
      <c r="G259" s="1668"/>
      <c r="H259" s="1668"/>
      <c r="I259" s="1669"/>
      <c r="J259" s="2410"/>
      <c r="K259" s="2411"/>
      <c r="L259" s="1671"/>
      <c r="M259" s="1668"/>
      <c r="N259" s="1668"/>
      <c r="O259" s="1669"/>
      <c r="P259" s="2410"/>
      <c r="Q259" s="2411"/>
      <c r="R259" s="1671"/>
      <c r="S259" s="1668"/>
      <c r="T259" s="1668"/>
      <c r="U259" s="1669"/>
      <c r="V259" s="2410"/>
      <c r="W259" s="2411"/>
      <c r="X259" s="1669"/>
      <c r="Y259" s="1554"/>
      <c r="Z259" s="1550"/>
      <c r="AA259" s="1550"/>
      <c r="AB259" s="1550"/>
      <c r="AC259" s="1550"/>
      <c r="AD259" s="1550"/>
      <c r="AE259" s="1550"/>
      <c r="AF259" s="1550"/>
      <c r="AG259" s="1550"/>
      <c r="AH259" s="1550"/>
      <c r="AI259" s="1550"/>
      <c r="AJ259" s="1550"/>
      <c r="AK259" s="1550"/>
      <c r="AL259" s="1550"/>
      <c r="AM259" s="1550"/>
      <c r="AN259" s="1550"/>
      <c r="AO259" s="1550"/>
      <c r="AP259" s="1550"/>
      <c r="AQ259" s="1550"/>
      <c r="AR259" s="1550"/>
      <c r="AS259" s="1550"/>
      <c r="AT259" s="1550"/>
      <c r="AU259" s="1550"/>
      <c r="AV259" s="1550"/>
      <c r="AW259" s="1550"/>
      <c r="AX259" s="1550"/>
      <c r="AY259" s="1550"/>
      <c r="AZ259" s="1550"/>
      <c r="BA259" s="1550"/>
      <c r="BB259" s="1550"/>
      <c r="BC259" s="1550"/>
      <c r="BD259" s="1550"/>
      <c r="BE259" s="1550"/>
      <c r="BF259" s="1550"/>
      <c r="BG259" s="1550"/>
      <c r="BH259" s="1550"/>
      <c r="BI259" s="1550"/>
      <c r="BJ259" s="1550"/>
      <c r="BK259" s="1550"/>
      <c r="BL259" s="1550"/>
      <c r="BM259" s="1550"/>
      <c r="BN259" s="1550"/>
      <c r="BO259" s="1550"/>
      <c r="BP259" s="1550"/>
      <c r="BQ259" s="1550"/>
      <c r="BR259" s="1550"/>
      <c r="BS259" s="1550"/>
      <c r="BT259" s="1550"/>
      <c r="BU259" s="1550"/>
      <c r="BV259" s="1550"/>
      <c r="BW259" s="1550"/>
      <c r="BX259" s="1550"/>
      <c r="BY259" s="1550"/>
      <c r="BZ259" s="1550"/>
      <c r="CA259" s="1550"/>
      <c r="CB259" s="1550"/>
      <c r="CC259" s="1550"/>
      <c r="CD259" s="1550"/>
      <c r="CE259" s="1550"/>
      <c r="CF259" s="1550"/>
      <c r="CG259" s="1550"/>
      <c r="CH259" s="1550"/>
      <c r="CI259" s="1550"/>
      <c r="CJ259" s="1550"/>
      <c r="CK259" s="1550"/>
      <c r="CL259" s="1550"/>
      <c r="CM259" s="1550"/>
      <c r="CN259" s="1550"/>
      <c r="CO259" s="1550"/>
      <c r="CP259" s="1550"/>
      <c r="CQ259" s="1550"/>
      <c r="CR259" s="1550"/>
      <c r="CS259" s="1550"/>
      <c r="CT259" s="1550"/>
      <c r="CU259" s="1550"/>
      <c r="CV259" s="1550"/>
      <c r="CW259" s="1550"/>
      <c r="CX259" s="1550"/>
      <c r="CY259" s="1550"/>
      <c r="CZ259" s="1550"/>
      <c r="DA259" s="1550"/>
      <c r="DB259" s="1550"/>
      <c r="DC259" s="1550"/>
      <c r="DD259" s="1550"/>
      <c r="DE259" s="1550"/>
      <c r="DF259" s="1550"/>
      <c r="DG259" s="1550"/>
      <c r="DH259" s="1550"/>
      <c r="DI259" s="1550"/>
    </row>
    <row r="260" spans="1:113" s="1552" customFormat="1" ht="15" customHeight="1" x14ac:dyDescent="0.25">
      <c r="A260" s="1556"/>
      <c r="B260" s="2399"/>
      <c r="C260" s="2402" t="s">
        <v>1151</v>
      </c>
      <c r="D260" s="2402"/>
      <c r="E260" s="2402"/>
      <c r="F260" s="2090"/>
      <c r="G260" s="1668"/>
      <c r="H260" s="1668"/>
      <c r="I260" s="1669"/>
      <c r="J260" s="2410"/>
      <c r="K260" s="2411"/>
      <c r="L260" s="1671"/>
      <c r="M260" s="1668"/>
      <c r="N260" s="1668"/>
      <c r="O260" s="1669"/>
      <c r="P260" s="2410"/>
      <c r="Q260" s="2411"/>
      <c r="R260" s="1671"/>
      <c r="S260" s="1668"/>
      <c r="T260" s="1668"/>
      <c r="U260" s="1669"/>
      <c r="V260" s="2410"/>
      <c r="W260" s="2411"/>
      <c r="X260" s="1669"/>
      <c r="Y260" s="1554"/>
      <c r="Z260" s="1550"/>
      <c r="AA260" s="1550"/>
      <c r="AB260" s="1550"/>
      <c r="AC260" s="1550"/>
      <c r="AD260" s="1550"/>
      <c r="AE260" s="1550"/>
      <c r="AF260" s="1550"/>
      <c r="AG260" s="1550"/>
      <c r="AH260" s="1550"/>
      <c r="AI260" s="1550"/>
      <c r="AJ260" s="1550"/>
      <c r="AK260" s="1550"/>
      <c r="AL260" s="1550"/>
      <c r="AM260" s="1550"/>
      <c r="AN260" s="1550"/>
      <c r="AO260" s="1550"/>
      <c r="AP260" s="1550"/>
      <c r="AQ260" s="1550"/>
      <c r="AR260" s="1550"/>
      <c r="AS260" s="1550"/>
      <c r="AT260" s="1550"/>
      <c r="AU260" s="1550"/>
      <c r="AV260" s="1550"/>
      <c r="AW260" s="1550"/>
      <c r="AX260" s="1550"/>
      <c r="AY260" s="1550"/>
      <c r="AZ260" s="1550"/>
      <c r="BA260" s="1550"/>
      <c r="BB260" s="1550"/>
      <c r="BC260" s="1550"/>
      <c r="BD260" s="1550"/>
      <c r="BE260" s="1550"/>
      <c r="BF260" s="1550"/>
      <c r="BG260" s="1550"/>
      <c r="BH260" s="1550"/>
      <c r="BI260" s="1550"/>
      <c r="BJ260" s="1550"/>
      <c r="BK260" s="1550"/>
      <c r="BL260" s="1550"/>
      <c r="BM260" s="1550"/>
      <c r="BN260" s="1550"/>
      <c r="BO260" s="1550"/>
      <c r="BP260" s="1550"/>
      <c r="BQ260" s="1550"/>
      <c r="BR260" s="1550"/>
      <c r="BS260" s="1550"/>
      <c r="BT260" s="1550"/>
      <c r="BU260" s="1550"/>
      <c r="BV260" s="1550"/>
      <c r="BW260" s="1550"/>
      <c r="BX260" s="1550"/>
      <c r="BY260" s="1550"/>
      <c r="BZ260" s="1550"/>
      <c r="CA260" s="1550"/>
      <c r="CB260" s="1550"/>
      <c r="CC260" s="1550"/>
      <c r="CD260" s="1550"/>
      <c r="CE260" s="1550"/>
      <c r="CF260" s="1550"/>
      <c r="CG260" s="1550"/>
      <c r="CH260" s="1550"/>
      <c r="CI260" s="1550"/>
      <c r="CJ260" s="1550"/>
      <c r="CK260" s="1550"/>
      <c r="CL260" s="1550"/>
      <c r="CM260" s="1550"/>
      <c r="CN260" s="1550"/>
      <c r="CO260" s="1550"/>
      <c r="CP260" s="1550"/>
      <c r="CQ260" s="1550"/>
      <c r="CR260" s="1550"/>
      <c r="CS260" s="1550"/>
      <c r="CT260" s="1550"/>
      <c r="CU260" s="1550"/>
      <c r="CV260" s="1550"/>
      <c r="CW260" s="1550"/>
      <c r="CX260" s="1550"/>
      <c r="CY260" s="1550"/>
      <c r="CZ260" s="1550"/>
      <c r="DA260" s="1550"/>
      <c r="DB260" s="1550"/>
      <c r="DC260" s="1550"/>
      <c r="DD260" s="1550"/>
      <c r="DE260" s="1550"/>
      <c r="DF260" s="1550"/>
      <c r="DG260" s="1550"/>
      <c r="DH260" s="1550"/>
      <c r="DI260" s="1550"/>
    </row>
    <row r="261" spans="1:113" s="1552" customFormat="1" ht="15" customHeight="1" x14ac:dyDescent="0.25">
      <c r="A261" s="1556"/>
      <c r="B261" s="2400"/>
      <c r="C261" s="2403" t="s">
        <v>1152</v>
      </c>
      <c r="D261" s="2403"/>
      <c r="E261" s="2403"/>
      <c r="F261" s="2091"/>
      <c r="G261" s="1674"/>
      <c r="H261" s="1674"/>
      <c r="I261" s="1675"/>
      <c r="J261" s="2412"/>
      <c r="K261" s="2413"/>
      <c r="L261" s="1677"/>
      <c r="M261" s="1674"/>
      <c r="N261" s="1674"/>
      <c r="O261" s="1675"/>
      <c r="P261" s="2412"/>
      <c r="Q261" s="2413"/>
      <c r="R261" s="1677"/>
      <c r="S261" s="1674"/>
      <c r="T261" s="1674"/>
      <c r="U261" s="1675"/>
      <c r="V261" s="2412"/>
      <c r="W261" s="2413"/>
      <c r="X261" s="1675"/>
      <c r="Y261" s="1554"/>
      <c r="Z261" s="1550"/>
      <c r="AA261" s="1550"/>
      <c r="AB261" s="1550"/>
      <c r="AC261" s="1550"/>
      <c r="AD261" s="1550"/>
      <c r="AE261" s="1550"/>
      <c r="AF261" s="1550"/>
      <c r="AG261" s="1550"/>
      <c r="AH261" s="1550"/>
      <c r="AI261" s="1550"/>
      <c r="AJ261" s="1550"/>
      <c r="AK261" s="1550"/>
      <c r="AL261" s="1550"/>
      <c r="AM261" s="1550"/>
      <c r="AN261" s="1550"/>
      <c r="AO261" s="1550"/>
      <c r="AP261" s="1550"/>
      <c r="AQ261" s="1550"/>
      <c r="AR261" s="1550"/>
      <c r="AS261" s="1550"/>
      <c r="AT261" s="1550"/>
      <c r="AU261" s="1550"/>
      <c r="AV261" s="1550"/>
      <c r="AW261" s="1550"/>
      <c r="AX261" s="1550"/>
      <c r="AY261" s="1550"/>
      <c r="AZ261" s="1550"/>
      <c r="BA261" s="1550"/>
      <c r="BB261" s="1550"/>
      <c r="BC261" s="1550"/>
      <c r="BD261" s="1550"/>
      <c r="BE261" s="1550"/>
      <c r="BF261" s="1550"/>
      <c r="BG261" s="1550"/>
      <c r="BH261" s="1550"/>
      <c r="BI261" s="1550"/>
      <c r="BJ261" s="1550"/>
      <c r="BK261" s="1550"/>
      <c r="BL261" s="1550"/>
      <c r="BM261" s="1550"/>
      <c r="BN261" s="1550"/>
      <c r="BO261" s="1550"/>
      <c r="BP261" s="1550"/>
      <c r="BQ261" s="1550"/>
      <c r="BR261" s="1550"/>
      <c r="BS261" s="1550"/>
      <c r="BT261" s="1550"/>
      <c r="BU261" s="1550"/>
      <c r="BV261" s="1550"/>
      <c r="BW261" s="1550"/>
      <c r="BX261" s="1550"/>
      <c r="BY261" s="1550"/>
      <c r="BZ261" s="1550"/>
      <c r="CA261" s="1550"/>
      <c r="CB261" s="1550"/>
      <c r="CC261" s="1550"/>
      <c r="CD261" s="1550"/>
      <c r="CE261" s="1550"/>
      <c r="CF261" s="1550"/>
      <c r="CG261" s="1550"/>
      <c r="CH261" s="1550"/>
      <c r="CI261" s="1550"/>
      <c r="CJ261" s="1550"/>
      <c r="CK261" s="1550"/>
      <c r="CL261" s="1550"/>
      <c r="CM261" s="1550"/>
      <c r="CN261" s="1550"/>
      <c r="CO261" s="1550"/>
      <c r="CP261" s="1550"/>
      <c r="CQ261" s="1550"/>
      <c r="CR261" s="1550"/>
      <c r="CS261" s="1550"/>
      <c r="CT261" s="1550"/>
      <c r="CU261" s="1550"/>
      <c r="CV261" s="1550"/>
      <c r="CW261" s="1550"/>
      <c r="CX261" s="1550"/>
      <c r="CY261" s="1550"/>
      <c r="CZ261" s="1550"/>
      <c r="DA261" s="1550"/>
      <c r="DB261" s="1550"/>
      <c r="DC261" s="1550"/>
      <c r="DD261" s="1550"/>
      <c r="DE261" s="1550"/>
      <c r="DF261" s="1550"/>
      <c r="DG261" s="1550"/>
      <c r="DH261" s="1550"/>
      <c r="DI261" s="1550"/>
    </row>
    <row r="262" spans="1:113" s="1552" customFormat="1" ht="15" customHeight="1" x14ac:dyDescent="0.25">
      <c r="A262" s="1556"/>
      <c r="B262" s="2398" t="s">
        <v>1161</v>
      </c>
      <c r="C262" s="2401" t="s">
        <v>1149</v>
      </c>
      <c r="D262" s="2401"/>
      <c r="E262" s="2401"/>
      <c r="F262" s="2089"/>
      <c r="G262" s="1663"/>
      <c r="H262" s="1663"/>
      <c r="I262" s="1664"/>
      <c r="J262" s="2408">
        <f>SUM(G262:G265)-$J$279*SUM(I262:I265)</f>
        <v>0</v>
      </c>
      <c r="K262" s="2409"/>
      <c r="L262" s="1666"/>
      <c r="M262" s="1663"/>
      <c r="N262" s="1663"/>
      <c r="O262" s="1664"/>
      <c r="P262" s="2408">
        <f>SUM(M262:M265)-$P$279*SUM(O262:O265)</f>
        <v>0</v>
      </c>
      <c r="Q262" s="2409"/>
      <c r="R262" s="1666"/>
      <c r="S262" s="1663"/>
      <c r="T262" s="1663"/>
      <c r="U262" s="1664"/>
      <c r="V262" s="2408">
        <f>SUM(S262:S265)-$V$279*SUM(U262:U265)</f>
        <v>0</v>
      </c>
      <c r="W262" s="2409"/>
      <c r="X262" s="1664"/>
      <c r="Y262" s="1554"/>
      <c r="Z262" s="1550"/>
      <c r="AA262" s="1550"/>
      <c r="AB262" s="1550"/>
      <c r="AC262" s="1550"/>
      <c r="AD262" s="1550"/>
      <c r="AE262" s="1550"/>
      <c r="AF262" s="1550"/>
      <c r="AG262" s="1550"/>
      <c r="AH262" s="1550"/>
      <c r="AI262" s="1550"/>
      <c r="AJ262" s="1550"/>
      <c r="AK262" s="1550"/>
      <c r="AL262" s="1550"/>
      <c r="AM262" s="1550"/>
      <c r="AN262" s="1550"/>
      <c r="AO262" s="1550"/>
      <c r="AP262" s="1550"/>
      <c r="AQ262" s="1550"/>
      <c r="AR262" s="1550"/>
      <c r="AS262" s="1550"/>
      <c r="AT262" s="1550"/>
      <c r="AU262" s="1550"/>
      <c r="AV262" s="1550"/>
      <c r="AW262" s="1550"/>
      <c r="AX262" s="1550"/>
      <c r="AY262" s="1550"/>
      <c r="AZ262" s="1550"/>
      <c r="BA262" s="1550"/>
      <c r="BB262" s="1550"/>
      <c r="BC262" s="1550"/>
      <c r="BD262" s="1550"/>
      <c r="BE262" s="1550"/>
      <c r="BF262" s="1550"/>
      <c r="BG262" s="1550"/>
      <c r="BH262" s="1550"/>
      <c r="BI262" s="1550"/>
      <c r="BJ262" s="1550"/>
      <c r="BK262" s="1550"/>
      <c r="BL262" s="1550"/>
      <c r="BM262" s="1550"/>
      <c r="BN262" s="1550"/>
      <c r="BO262" s="1550"/>
      <c r="BP262" s="1550"/>
      <c r="BQ262" s="1550"/>
      <c r="BR262" s="1550"/>
      <c r="BS262" s="1550"/>
      <c r="BT262" s="1550"/>
      <c r="BU262" s="1550"/>
      <c r="BV262" s="1550"/>
      <c r="BW262" s="1550"/>
      <c r="BX262" s="1550"/>
      <c r="BY262" s="1550"/>
      <c r="BZ262" s="1550"/>
      <c r="CA262" s="1550"/>
      <c r="CB262" s="1550"/>
      <c r="CC262" s="1550"/>
      <c r="CD262" s="1550"/>
      <c r="CE262" s="1550"/>
      <c r="CF262" s="1550"/>
      <c r="CG262" s="1550"/>
      <c r="CH262" s="1550"/>
      <c r="CI262" s="1550"/>
      <c r="CJ262" s="1550"/>
      <c r="CK262" s="1550"/>
      <c r="CL262" s="1550"/>
      <c r="CM262" s="1550"/>
      <c r="CN262" s="1550"/>
      <c r="CO262" s="1550"/>
      <c r="CP262" s="1550"/>
      <c r="CQ262" s="1550"/>
      <c r="CR262" s="1550"/>
      <c r="CS262" s="1550"/>
      <c r="CT262" s="1550"/>
      <c r="CU262" s="1550"/>
      <c r="CV262" s="1550"/>
      <c r="CW262" s="1550"/>
      <c r="CX262" s="1550"/>
      <c r="CY262" s="1550"/>
      <c r="CZ262" s="1550"/>
      <c r="DA262" s="1550"/>
      <c r="DB262" s="1550"/>
      <c r="DC262" s="1550"/>
      <c r="DD262" s="1550"/>
      <c r="DE262" s="1550"/>
      <c r="DF262" s="1550"/>
      <c r="DG262" s="1550"/>
      <c r="DH262" s="1550"/>
      <c r="DI262" s="1550"/>
    </row>
    <row r="263" spans="1:113" s="1552" customFormat="1" ht="15" customHeight="1" x14ac:dyDescent="0.25">
      <c r="A263" s="1556"/>
      <c r="B263" s="2399"/>
      <c r="C263" s="2402" t="s">
        <v>1150</v>
      </c>
      <c r="D263" s="2402"/>
      <c r="E263" s="2402"/>
      <c r="F263" s="2090"/>
      <c r="G263" s="1668"/>
      <c r="H263" s="1668"/>
      <c r="I263" s="1669"/>
      <c r="J263" s="2410"/>
      <c r="K263" s="2411"/>
      <c r="L263" s="1671"/>
      <c r="M263" s="1668"/>
      <c r="N263" s="1668"/>
      <c r="O263" s="1669"/>
      <c r="P263" s="2410"/>
      <c r="Q263" s="2411"/>
      <c r="R263" s="1671"/>
      <c r="S263" s="1668"/>
      <c r="T263" s="1668"/>
      <c r="U263" s="1669"/>
      <c r="V263" s="2410"/>
      <c r="W263" s="2411"/>
      <c r="X263" s="1669"/>
      <c r="Y263" s="1554"/>
      <c r="Z263" s="1550"/>
      <c r="AA263" s="1550"/>
      <c r="AB263" s="1550"/>
      <c r="AC263" s="1550"/>
      <c r="AD263" s="1550"/>
      <c r="AE263" s="1550"/>
      <c r="AF263" s="1550"/>
      <c r="AG263" s="1550"/>
      <c r="AH263" s="1550"/>
      <c r="AI263" s="1550"/>
      <c r="AJ263" s="1550"/>
      <c r="AK263" s="1550"/>
      <c r="AL263" s="1550"/>
      <c r="AM263" s="1550"/>
      <c r="AN263" s="1550"/>
      <c r="AO263" s="1550"/>
      <c r="AP263" s="1550"/>
      <c r="AQ263" s="1550"/>
      <c r="AR263" s="1550"/>
      <c r="AS263" s="1550"/>
      <c r="AT263" s="1550"/>
      <c r="AU263" s="1550"/>
      <c r="AV263" s="1550"/>
      <c r="AW263" s="1550"/>
      <c r="AX263" s="1550"/>
      <c r="AY263" s="1550"/>
      <c r="AZ263" s="1550"/>
      <c r="BA263" s="1550"/>
      <c r="BB263" s="1550"/>
      <c r="BC263" s="1550"/>
      <c r="BD263" s="1550"/>
      <c r="BE263" s="1550"/>
      <c r="BF263" s="1550"/>
      <c r="BG263" s="1550"/>
      <c r="BH263" s="1550"/>
      <c r="BI263" s="1550"/>
      <c r="BJ263" s="1550"/>
      <c r="BK263" s="1550"/>
      <c r="BL263" s="1550"/>
      <c r="BM263" s="1550"/>
      <c r="BN263" s="1550"/>
      <c r="BO263" s="1550"/>
      <c r="BP263" s="1550"/>
      <c r="BQ263" s="1550"/>
      <c r="BR263" s="1550"/>
      <c r="BS263" s="1550"/>
      <c r="BT263" s="1550"/>
      <c r="BU263" s="1550"/>
      <c r="BV263" s="1550"/>
      <c r="BW263" s="1550"/>
      <c r="BX263" s="1550"/>
      <c r="BY263" s="1550"/>
      <c r="BZ263" s="1550"/>
      <c r="CA263" s="1550"/>
      <c r="CB263" s="1550"/>
      <c r="CC263" s="1550"/>
      <c r="CD263" s="1550"/>
      <c r="CE263" s="1550"/>
      <c r="CF263" s="1550"/>
      <c r="CG263" s="1550"/>
      <c r="CH263" s="1550"/>
      <c r="CI263" s="1550"/>
      <c r="CJ263" s="1550"/>
      <c r="CK263" s="1550"/>
      <c r="CL263" s="1550"/>
      <c r="CM263" s="1550"/>
      <c r="CN263" s="1550"/>
      <c r="CO263" s="1550"/>
      <c r="CP263" s="1550"/>
      <c r="CQ263" s="1550"/>
      <c r="CR263" s="1550"/>
      <c r="CS263" s="1550"/>
      <c r="CT263" s="1550"/>
      <c r="CU263" s="1550"/>
      <c r="CV263" s="1550"/>
      <c r="CW263" s="1550"/>
      <c r="CX263" s="1550"/>
      <c r="CY263" s="1550"/>
      <c r="CZ263" s="1550"/>
      <c r="DA263" s="1550"/>
      <c r="DB263" s="1550"/>
      <c r="DC263" s="1550"/>
      <c r="DD263" s="1550"/>
      <c r="DE263" s="1550"/>
      <c r="DF263" s="1550"/>
      <c r="DG263" s="1550"/>
      <c r="DH263" s="1550"/>
      <c r="DI263" s="1550"/>
    </row>
    <row r="264" spans="1:113" s="1552" customFormat="1" ht="15" customHeight="1" x14ac:dyDescent="0.25">
      <c r="A264" s="1556"/>
      <c r="B264" s="2399"/>
      <c r="C264" s="2402" t="s">
        <v>1151</v>
      </c>
      <c r="D264" s="2402"/>
      <c r="E264" s="2402"/>
      <c r="F264" s="2090"/>
      <c r="G264" s="1668"/>
      <c r="H264" s="1668"/>
      <c r="I264" s="1669"/>
      <c r="J264" s="2410"/>
      <c r="K264" s="2411"/>
      <c r="L264" s="1671"/>
      <c r="M264" s="1668"/>
      <c r="N264" s="1668"/>
      <c r="O264" s="1669"/>
      <c r="P264" s="2410"/>
      <c r="Q264" s="2411"/>
      <c r="R264" s="1671"/>
      <c r="S264" s="1668"/>
      <c r="T264" s="1668"/>
      <c r="U264" s="1669"/>
      <c r="V264" s="2410"/>
      <c r="W264" s="2411"/>
      <c r="X264" s="1669"/>
      <c r="Y264" s="1554"/>
      <c r="Z264" s="1550"/>
      <c r="AA264" s="1550"/>
      <c r="AB264" s="1550"/>
      <c r="AC264" s="1550"/>
      <c r="AD264" s="1550"/>
      <c r="AE264" s="1550"/>
      <c r="AF264" s="1550"/>
      <c r="AG264" s="1550"/>
      <c r="AH264" s="1550"/>
      <c r="AI264" s="1550"/>
      <c r="AJ264" s="1550"/>
      <c r="AK264" s="1550"/>
      <c r="AL264" s="1550"/>
      <c r="AM264" s="1550"/>
      <c r="AN264" s="1550"/>
      <c r="AO264" s="1550"/>
      <c r="AP264" s="1550"/>
      <c r="AQ264" s="1550"/>
      <c r="AR264" s="1550"/>
      <c r="AS264" s="1550"/>
      <c r="AT264" s="1550"/>
      <c r="AU264" s="1550"/>
      <c r="AV264" s="1550"/>
      <c r="AW264" s="1550"/>
      <c r="AX264" s="1550"/>
      <c r="AY264" s="1550"/>
      <c r="AZ264" s="1550"/>
      <c r="BA264" s="1550"/>
      <c r="BB264" s="1550"/>
      <c r="BC264" s="1550"/>
      <c r="BD264" s="1550"/>
      <c r="BE264" s="1550"/>
      <c r="BF264" s="1550"/>
      <c r="BG264" s="1550"/>
      <c r="BH264" s="1550"/>
      <c r="BI264" s="1550"/>
      <c r="BJ264" s="1550"/>
      <c r="BK264" s="1550"/>
      <c r="BL264" s="1550"/>
      <c r="BM264" s="1550"/>
      <c r="BN264" s="1550"/>
      <c r="BO264" s="1550"/>
      <c r="BP264" s="1550"/>
      <c r="BQ264" s="1550"/>
      <c r="BR264" s="1550"/>
      <c r="BS264" s="1550"/>
      <c r="BT264" s="1550"/>
      <c r="BU264" s="1550"/>
      <c r="BV264" s="1550"/>
      <c r="BW264" s="1550"/>
      <c r="BX264" s="1550"/>
      <c r="BY264" s="1550"/>
      <c r="BZ264" s="1550"/>
      <c r="CA264" s="1550"/>
      <c r="CB264" s="1550"/>
      <c r="CC264" s="1550"/>
      <c r="CD264" s="1550"/>
      <c r="CE264" s="1550"/>
      <c r="CF264" s="1550"/>
      <c r="CG264" s="1550"/>
      <c r="CH264" s="1550"/>
      <c r="CI264" s="1550"/>
      <c r="CJ264" s="1550"/>
      <c r="CK264" s="1550"/>
      <c r="CL264" s="1550"/>
      <c r="CM264" s="1550"/>
      <c r="CN264" s="1550"/>
      <c r="CO264" s="1550"/>
      <c r="CP264" s="1550"/>
      <c r="CQ264" s="1550"/>
      <c r="CR264" s="1550"/>
      <c r="CS264" s="1550"/>
      <c r="CT264" s="1550"/>
      <c r="CU264" s="1550"/>
      <c r="CV264" s="1550"/>
      <c r="CW264" s="1550"/>
      <c r="CX264" s="1550"/>
      <c r="CY264" s="1550"/>
      <c r="CZ264" s="1550"/>
      <c r="DA264" s="1550"/>
      <c r="DB264" s="1550"/>
      <c r="DC264" s="1550"/>
      <c r="DD264" s="1550"/>
      <c r="DE264" s="1550"/>
      <c r="DF264" s="1550"/>
      <c r="DG264" s="1550"/>
      <c r="DH264" s="1550"/>
      <c r="DI264" s="1550"/>
    </row>
    <row r="265" spans="1:113" s="1552" customFormat="1" ht="15" customHeight="1" x14ac:dyDescent="0.25">
      <c r="A265" s="1556"/>
      <c r="B265" s="2400"/>
      <c r="C265" s="2403" t="s">
        <v>1152</v>
      </c>
      <c r="D265" s="2403"/>
      <c r="E265" s="2403"/>
      <c r="F265" s="2091"/>
      <c r="G265" s="1674"/>
      <c r="H265" s="1674"/>
      <c r="I265" s="1675"/>
      <c r="J265" s="2412"/>
      <c r="K265" s="2413"/>
      <c r="L265" s="1677"/>
      <c r="M265" s="1674"/>
      <c r="N265" s="1674"/>
      <c r="O265" s="1675"/>
      <c r="P265" s="2412"/>
      <c r="Q265" s="2413"/>
      <c r="R265" s="1677"/>
      <c r="S265" s="1674"/>
      <c r="T265" s="1674"/>
      <c r="U265" s="1675"/>
      <c r="V265" s="2412"/>
      <c r="W265" s="2413"/>
      <c r="X265" s="1675"/>
      <c r="Y265" s="1554"/>
      <c r="Z265" s="1550"/>
      <c r="AA265" s="1550"/>
      <c r="AB265" s="1550"/>
      <c r="AC265" s="1550"/>
      <c r="AD265" s="1550"/>
      <c r="AE265" s="1550"/>
      <c r="AF265" s="1550"/>
      <c r="AG265" s="1550"/>
      <c r="AH265" s="1550"/>
      <c r="AI265" s="1550"/>
      <c r="AJ265" s="1550"/>
      <c r="AK265" s="1550"/>
      <c r="AL265" s="1550"/>
      <c r="AM265" s="1550"/>
      <c r="AN265" s="1550"/>
      <c r="AO265" s="1550"/>
      <c r="AP265" s="1550"/>
      <c r="AQ265" s="1550"/>
      <c r="AR265" s="1550"/>
      <c r="AS265" s="1550"/>
      <c r="AT265" s="1550"/>
      <c r="AU265" s="1550"/>
      <c r="AV265" s="1550"/>
      <c r="AW265" s="1550"/>
      <c r="AX265" s="1550"/>
      <c r="AY265" s="1550"/>
      <c r="AZ265" s="1550"/>
      <c r="BA265" s="1550"/>
      <c r="BB265" s="1550"/>
      <c r="BC265" s="1550"/>
      <c r="BD265" s="1550"/>
      <c r="BE265" s="1550"/>
      <c r="BF265" s="1550"/>
      <c r="BG265" s="1550"/>
      <c r="BH265" s="1550"/>
      <c r="BI265" s="1550"/>
      <c r="BJ265" s="1550"/>
      <c r="BK265" s="1550"/>
      <c r="BL265" s="1550"/>
      <c r="BM265" s="1550"/>
      <c r="BN265" s="1550"/>
      <c r="BO265" s="1550"/>
      <c r="BP265" s="1550"/>
      <c r="BQ265" s="1550"/>
      <c r="BR265" s="1550"/>
      <c r="BS265" s="1550"/>
      <c r="BT265" s="1550"/>
      <c r="BU265" s="1550"/>
      <c r="BV265" s="1550"/>
      <c r="BW265" s="1550"/>
      <c r="BX265" s="1550"/>
      <c r="BY265" s="1550"/>
      <c r="BZ265" s="1550"/>
      <c r="CA265" s="1550"/>
      <c r="CB265" s="1550"/>
      <c r="CC265" s="1550"/>
      <c r="CD265" s="1550"/>
      <c r="CE265" s="1550"/>
      <c r="CF265" s="1550"/>
      <c r="CG265" s="1550"/>
      <c r="CH265" s="1550"/>
      <c r="CI265" s="1550"/>
      <c r="CJ265" s="1550"/>
      <c r="CK265" s="1550"/>
      <c r="CL265" s="1550"/>
      <c r="CM265" s="1550"/>
      <c r="CN265" s="1550"/>
      <c r="CO265" s="1550"/>
      <c r="CP265" s="1550"/>
      <c r="CQ265" s="1550"/>
      <c r="CR265" s="1550"/>
      <c r="CS265" s="1550"/>
      <c r="CT265" s="1550"/>
      <c r="CU265" s="1550"/>
      <c r="CV265" s="1550"/>
      <c r="CW265" s="1550"/>
      <c r="CX265" s="1550"/>
      <c r="CY265" s="1550"/>
      <c r="CZ265" s="1550"/>
      <c r="DA265" s="1550"/>
      <c r="DB265" s="1550"/>
      <c r="DC265" s="1550"/>
      <c r="DD265" s="1550"/>
      <c r="DE265" s="1550"/>
      <c r="DF265" s="1550"/>
      <c r="DG265" s="1550"/>
      <c r="DH265" s="1550"/>
      <c r="DI265" s="1550"/>
    </row>
    <row r="266" spans="1:113" s="1552" customFormat="1" ht="15" customHeight="1" x14ac:dyDescent="0.25">
      <c r="A266" s="1556"/>
      <c r="B266" s="2398" t="s">
        <v>1162</v>
      </c>
      <c r="C266" s="2401" t="s">
        <v>1149</v>
      </c>
      <c r="D266" s="2401"/>
      <c r="E266" s="2401"/>
      <c r="F266" s="2089"/>
      <c r="G266" s="1663"/>
      <c r="H266" s="1663"/>
      <c r="I266" s="1664"/>
      <c r="J266" s="2408">
        <f>SUM(G266:G269)-$J$279*SUM(I266:I269)</f>
        <v>0</v>
      </c>
      <c r="K266" s="2409"/>
      <c r="L266" s="1666"/>
      <c r="M266" s="1663"/>
      <c r="N266" s="1663"/>
      <c r="O266" s="1664"/>
      <c r="P266" s="2408">
        <f>SUM(M266:M269)-$P$279*SUM(O266:O269)</f>
        <v>0</v>
      </c>
      <c r="Q266" s="2409"/>
      <c r="R266" s="1666"/>
      <c r="S266" s="1663"/>
      <c r="T266" s="1663"/>
      <c r="U266" s="1664"/>
      <c r="V266" s="2408">
        <f>SUM(S266:S269)-$V$279*SUM(U266:U269)</f>
        <v>0</v>
      </c>
      <c r="W266" s="2409"/>
      <c r="X266" s="1664"/>
      <c r="Y266" s="1554"/>
      <c r="Z266" s="1550"/>
      <c r="AA266" s="1550"/>
      <c r="AB266" s="1550"/>
      <c r="AC266" s="1550"/>
      <c r="AD266" s="1550"/>
      <c r="AE266" s="1550"/>
      <c r="AF266" s="1550"/>
      <c r="AG266" s="1550"/>
      <c r="AH266" s="1550"/>
      <c r="AI266" s="1550"/>
      <c r="AJ266" s="1550"/>
      <c r="AK266" s="1550"/>
      <c r="AL266" s="1550"/>
      <c r="AM266" s="1550"/>
      <c r="AN266" s="1550"/>
      <c r="AO266" s="1550"/>
      <c r="AP266" s="1550"/>
      <c r="AQ266" s="1550"/>
      <c r="AR266" s="1550"/>
      <c r="AS266" s="1550"/>
      <c r="AT266" s="1550"/>
      <c r="AU266" s="1550"/>
      <c r="AV266" s="1550"/>
      <c r="AW266" s="1550"/>
      <c r="AX266" s="1550"/>
      <c r="AY266" s="1550"/>
      <c r="AZ266" s="1550"/>
      <c r="BA266" s="1550"/>
      <c r="BB266" s="1550"/>
      <c r="BC266" s="1550"/>
      <c r="BD266" s="1550"/>
      <c r="BE266" s="1550"/>
      <c r="BF266" s="1550"/>
      <c r="BG266" s="1550"/>
      <c r="BH266" s="1550"/>
      <c r="BI266" s="1550"/>
      <c r="BJ266" s="1550"/>
      <c r="BK266" s="1550"/>
      <c r="BL266" s="1550"/>
      <c r="BM266" s="1550"/>
      <c r="BN266" s="1550"/>
      <c r="BO266" s="1550"/>
      <c r="BP266" s="1550"/>
      <c r="BQ266" s="1550"/>
      <c r="BR266" s="1550"/>
      <c r="BS266" s="1550"/>
      <c r="BT266" s="1550"/>
      <c r="BU266" s="1550"/>
      <c r="BV266" s="1550"/>
      <c r="BW266" s="1550"/>
      <c r="BX266" s="1550"/>
      <c r="BY266" s="1550"/>
      <c r="BZ266" s="1550"/>
      <c r="CA266" s="1550"/>
      <c r="CB266" s="1550"/>
      <c r="CC266" s="1550"/>
      <c r="CD266" s="1550"/>
      <c r="CE266" s="1550"/>
      <c r="CF266" s="1550"/>
      <c r="CG266" s="1550"/>
      <c r="CH266" s="1550"/>
      <c r="CI266" s="1550"/>
      <c r="CJ266" s="1550"/>
      <c r="CK266" s="1550"/>
      <c r="CL266" s="1550"/>
      <c r="CM266" s="1550"/>
      <c r="CN266" s="1550"/>
      <c r="CO266" s="1550"/>
      <c r="CP266" s="1550"/>
      <c r="CQ266" s="1550"/>
      <c r="CR266" s="1550"/>
      <c r="CS266" s="1550"/>
      <c r="CT266" s="1550"/>
      <c r="CU266" s="1550"/>
      <c r="CV266" s="1550"/>
      <c r="CW266" s="1550"/>
      <c r="CX266" s="1550"/>
      <c r="CY266" s="1550"/>
      <c r="CZ266" s="1550"/>
      <c r="DA266" s="1550"/>
      <c r="DB266" s="1550"/>
      <c r="DC266" s="1550"/>
      <c r="DD266" s="1550"/>
      <c r="DE266" s="1550"/>
      <c r="DF266" s="1550"/>
      <c r="DG266" s="1550"/>
      <c r="DH266" s="1550"/>
      <c r="DI266" s="1550"/>
    </row>
    <row r="267" spans="1:113" s="1552" customFormat="1" ht="15" customHeight="1" x14ac:dyDescent="0.25">
      <c r="A267" s="1556"/>
      <c r="B267" s="2399"/>
      <c r="C267" s="2402" t="s">
        <v>1150</v>
      </c>
      <c r="D267" s="2402"/>
      <c r="E267" s="2402"/>
      <c r="F267" s="2090"/>
      <c r="G267" s="1668"/>
      <c r="H267" s="1668"/>
      <c r="I267" s="1669"/>
      <c r="J267" s="2410"/>
      <c r="K267" s="2411"/>
      <c r="L267" s="1671"/>
      <c r="M267" s="1668"/>
      <c r="N267" s="1668"/>
      <c r="O267" s="1669"/>
      <c r="P267" s="2410"/>
      <c r="Q267" s="2411"/>
      <c r="R267" s="1671"/>
      <c r="S267" s="1668"/>
      <c r="T267" s="1668"/>
      <c r="U267" s="1669"/>
      <c r="V267" s="2410"/>
      <c r="W267" s="2411"/>
      <c r="X267" s="1669"/>
      <c r="Y267" s="1554"/>
      <c r="Z267" s="1550"/>
      <c r="AA267" s="1550"/>
      <c r="AB267" s="1550"/>
      <c r="AC267" s="1550"/>
      <c r="AD267" s="1550"/>
      <c r="AE267" s="1550"/>
      <c r="AF267" s="1550"/>
      <c r="AG267" s="1550"/>
      <c r="AH267" s="1550"/>
      <c r="AI267" s="1550"/>
      <c r="AJ267" s="1550"/>
      <c r="AK267" s="1550"/>
      <c r="AL267" s="1550"/>
      <c r="AM267" s="1550"/>
      <c r="AN267" s="1550"/>
      <c r="AO267" s="1550"/>
      <c r="AP267" s="1550"/>
      <c r="AQ267" s="1550"/>
      <c r="AR267" s="1550"/>
      <c r="AS267" s="1550"/>
      <c r="AT267" s="1550"/>
      <c r="AU267" s="1550"/>
      <c r="AV267" s="1550"/>
      <c r="AW267" s="1550"/>
      <c r="AX267" s="1550"/>
      <c r="AY267" s="1550"/>
      <c r="AZ267" s="1550"/>
      <c r="BA267" s="1550"/>
      <c r="BB267" s="1550"/>
      <c r="BC267" s="1550"/>
      <c r="BD267" s="1550"/>
      <c r="BE267" s="1550"/>
      <c r="BF267" s="1550"/>
      <c r="BG267" s="1550"/>
      <c r="BH267" s="1550"/>
      <c r="BI267" s="1550"/>
      <c r="BJ267" s="1550"/>
      <c r="BK267" s="1550"/>
      <c r="BL267" s="1550"/>
      <c r="BM267" s="1550"/>
      <c r="BN267" s="1550"/>
      <c r="BO267" s="1550"/>
      <c r="BP267" s="1550"/>
      <c r="BQ267" s="1550"/>
      <c r="BR267" s="1550"/>
      <c r="BS267" s="1550"/>
      <c r="BT267" s="1550"/>
      <c r="BU267" s="1550"/>
      <c r="BV267" s="1550"/>
      <c r="BW267" s="1550"/>
      <c r="BX267" s="1550"/>
      <c r="BY267" s="1550"/>
      <c r="BZ267" s="1550"/>
      <c r="CA267" s="1550"/>
      <c r="CB267" s="1550"/>
      <c r="CC267" s="1550"/>
      <c r="CD267" s="1550"/>
      <c r="CE267" s="1550"/>
      <c r="CF267" s="1550"/>
      <c r="CG267" s="1550"/>
      <c r="CH267" s="1550"/>
      <c r="CI267" s="1550"/>
      <c r="CJ267" s="1550"/>
      <c r="CK267" s="1550"/>
      <c r="CL267" s="1550"/>
      <c r="CM267" s="1550"/>
      <c r="CN267" s="1550"/>
      <c r="CO267" s="1550"/>
      <c r="CP267" s="1550"/>
      <c r="CQ267" s="1550"/>
      <c r="CR267" s="1550"/>
      <c r="CS267" s="1550"/>
      <c r="CT267" s="1550"/>
      <c r="CU267" s="1550"/>
      <c r="CV267" s="1550"/>
      <c r="CW267" s="1550"/>
      <c r="CX267" s="1550"/>
      <c r="CY267" s="1550"/>
      <c r="CZ267" s="1550"/>
      <c r="DA267" s="1550"/>
      <c r="DB267" s="1550"/>
      <c r="DC267" s="1550"/>
      <c r="DD267" s="1550"/>
      <c r="DE267" s="1550"/>
      <c r="DF267" s="1550"/>
      <c r="DG267" s="1550"/>
      <c r="DH267" s="1550"/>
      <c r="DI267" s="1550"/>
    </row>
    <row r="268" spans="1:113" s="1552" customFormat="1" ht="15" customHeight="1" x14ac:dyDescent="0.25">
      <c r="A268" s="1556"/>
      <c r="B268" s="2399"/>
      <c r="C268" s="2402" t="s">
        <v>1151</v>
      </c>
      <c r="D268" s="2402"/>
      <c r="E268" s="2402"/>
      <c r="F268" s="2090"/>
      <c r="G268" s="1668"/>
      <c r="H268" s="1668"/>
      <c r="I268" s="1669"/>
      <c r="J268" s="2410"/>
      <c r="K268" s="2411"/>
      <c r="L268" s="1671"/>
      <c r="M268" s="1668"/>
      <c r="N268" s="1668"/>
      <c r="O268" s="1669"/>
      <c r="P268" s="2410"/>
      <c r="Q268" s="2411"/>
      <c r="R268" s="1671"/>
      <c r="S268" s="1668"/>
      <c r="T268" s="1668"/>
      <c r="U268" s="1669"/>
      <c r="V268" s="2410"/>
      <c r="W268" s="2411"/>
      <c r="X268" s="1669"/>
      <c r="Y268" s="1554"/>
      <c r="Z268" s="1550"/>
      <c r="AA268" s="1550"/>
      <c r="AB268" s="1550"/>
      <c r="AC268" s="1550"/>
      <c r="AD268" s="1550"/>
      <c r="AE268" s="1550"/>
      <c r="AF268" s="1550"/>
      <c r="AG268" s="1550"/>
      <c r="AH268" s="1550"/>
      <c r="AI268" s="1550"/>
      <c r="AJ268" s="1550"/>
      <c r="AK268" s="1550"/>
      <c r="AL268" s="1550"/>
      <c r="AM268" s="1550"/>
      <c r="AN268" s="1550"/>
      <c r="AO268" s="1550"/>
      <c r="AP268" s="1550"/>
      <c r="AQ268" s="1550"/>
      <c r="AR268" s="1550"/>
      <c r="AS268" s="1550"/>
      <c r="AT268" s="1550"/>
      <c r="AU268" s="1550"/>
      <c r="AV268" s="1550"/>
      <c r="AW268" s="1550"/>
      <c r="AX268" s="1550"/>
      <c r="AY268" s="1550"/>
      <c r="AZ268" s="1550"/>
      <c r="BA268" s="1550"/>
      <c r="BB268" s="1550"/>
      <c r="BC268" s="1550"/>
      <c r="BD268" s="1550"/>
      <c r="BE268" s="1550"/>
      <c r="BF268" s="1550"/>
      <c r="BG268" s="1550"/>
      <c r="BH268" s="1550"/>
      <c r="BI268" s="1550"/>
      <c r="BJ268" s="1550"/>
      <c r="BK268" s="1550"/>
      <c r="BL268" s="1550"/>
      <c r="BM268" s="1550"/>
      <c r="BN268" s="1550"/>
      <c r="BO268" s="1550"/>
      <c r="BP268" s="1550"/>
      <c r="BQ268" s="1550"/>
      <c r="BR268" s="1550"/>
      <c r="BS268" s="1550"/>
      <c r="BT268" s="1550"/>
      <c r="BU268" s="1550"/>
      <c r="BV268" s="1550"/>
      <c r="BW268" s="1550"/>
      <c r="BX268" s="1550"/>
      <c r="BY268" s="1550"/>
      <c r="BZ268" s="1550"/>
      <c r="CA268" s="1550"/>
      <c r="CB268" s="1550"/>
      <c r="CC268" s="1550"/>
      <c r="CD268" s="1550"/>
      <c r="CE268" s="1550"/>
      <c r="CF268" s="1550"/>
      <c r="CG268" s="1550"/>
      <c r="CH268" s="1550"/>
      <c r="CI268" s="1550"/>
      <c r="CJ268" s="1550"/>
      <c r="CK268" s="1550"/>
      <c r="CL268" s="1550"/>
      <c r="CM268" s="1550"/>
      <c r="CN268" s="1550"/>
      <c r="CO268" s="1550"/>
      <c r="CP268" s="1550"/>
      <c r="CQ268" s="1550"/>
      <c r="CR268" s="1550"/>
      <c r="CS268" s="1550"/>
      <c r="CT268" s="1550"/>
      <c r="CU268" s="1550"/>
      <c r="CV268" s="1550"/>
      <c r="CW268" s="1550"/>
      <c r="CX268" s="1550"/>
      <c r="CY268" s="1550"/>
      <c r="CZ268" s="1550"/>
      <c r="DA268" s="1550"/>
      <c r="DB268" s="1550"/>
      <c r="DC268" s="1550"/>
      <c r="DD268" s="1550"/>
      <c r="DE268" s="1550"/>
      <c r="DF268" s="1550"/>
      <c r="DG268" s="1550"/>
      <c r="DH268" s="1550"/>
      <c r="DI268" s="1550"/>
    </row>
    <row r="269" spans="1:113" s="1552" customFormat="1" ht="15" customHeight="1" x14ac:dyDescent="0.25">
      <c r="A269" s="1556"/>
      <c r="B269" s="2400"/>
      <c r="C269" s="2403" t="s">
        <v>1152</v>
      </c>
      <c r="D269" s="2403"/>
      <c r="E269" s="2403"/>
      <c r="F269" s="2091"/>
      <c r="G269" s="1674"/>
      <c r="H269" s="1674"/>
      <c r="I269" s="1675"/>
      <c r="J269" s="2412"/>
      <c r="K269" s="2413"/>
      <c r="L269" s="1677"/>
      <c r="M269" s="1674"/>
      <c r="N269" s="1674"/>
      <c r="O269" s="1675"/>
      <c r="P269" s="2412"/>
      <c r="Q269" s="2413"/>
      <c r="R269" s="1677"/>
      <c r="S269" s="1674"/>
      <c r="T269" s="1674"/>
      <c r="U269" s="1675"/>
      <c r="V269" s="2412"/>
      <c r="W269" s="2413"/>
      <c r="X269" s="1675"/>
      <c r="Y269" s="1554"/>
      <c r="Z269" s="1550"/>
      <c r="AA269" s="1550"/>
      <c r="AB269" s="1550"/>
      <c r="AC269" s="1550"/>
      <c r="AD269" s="1550"/>
      <c r="AE269" s="1550"/>
      <c r="AF269" s="1550"/>
      <c r="AG269" s="1550"/>
      <c r="AH269" s="1550"/>
      <c r="AI269" s="1550"/>
      <c r="AJ269" s="1550"/>
      <c r="AK269" s="1550"/>
      <c r="AL269" s="1550"/>
      <c r="AM269" s="1550"/>
      <c r="AN269" s="1550"/>
      <c r="AO269" s="1550"/>
      <c r="AP269" s="1550"/>
      <c r="AQ269" s="1550"/>
      <c r="AR269" s="1550"/>
      <c r="AS269" s="1550"/>
      <c r="AT269" s="1550"/>
      <c r="AU269" s="1550"/>
      <c r="AV269" s="1550"/>
      <c r="AW269" s="1550"/>
      <c r="AX269" s="1550"/>
      <c r="AY269" s="1550"/>
      <c r="AZ269" s="1550"/>
      <c r="BA269" s="1550"/>
      <c r="BB269" s="1550"/>
      <c r="BC269" s="1550"/>
      <c r="BD269" s="1550"/>
      <c r="BE269" s="1550"/>
      <c r="BF269" s="1550"/>
      <c r="BG269" s="1550"/>
      <c r="BH269" s="1550"/>
      <c r="BI269" s="1550"/>
      <c r="BJ269" s="1550"/>
      <c r="BK269" s="1550"/>
      <c r="BL269" s="1550"/>
      <c r="BM269" s="1550"/>
      <c r="BN269" s="1550"/>
      <c r="BO269" s="1550"/>
      <c r="BP269" s="1550"/>
      <c r="BQ269" s="1550"/>
      <c r="BR269" s="1550"/>
      <c r="BS269" s="1550"/>
      <c r="BT269" s="1550"/>
      <c r="BU269" s="1550"/>
      <c r="BV269" s="1550"/>
      <c r="BW269" s="1550"/>
      <c r="BX269" s="1550"/>
      <c r="BY269" s="1550"/>
      <c r="BZ269" s="1550"/>
      <c r="CA269" s="1550"/>
      <c r="CB269" s="1550"/>
      <c r="CC269" s="1550"/>
      <c r="CD269" s="1550"/>
      <c r="CE269" s="1550"/>
      <c r="CF269" s="1550"/>
      <c r="CG269" s="1550"/>
      <c r="CH269" s="1550"/>
      <c r="CI269" s="1550"/>
      <c r="CJ269" s="1550"/>
      <c r="CK269" s="1550"/>
      <c r="CL269" s="1550"/>
      <c r="CM269" s="1550"/>
      <c r="CN269" s="1550"/>
      <c r="CO269" s="1550"/>
      <c r="CP269" s="1550"/>
      <c r="CQ269" s="1550"/>
      <c r="CR269" s="1550"/>
      <c r="CS269" s="1550"/>
      <c r="CT269" s="1550"/>
      <c r="CU269" s="1550"/>
      <c r="CV269" s="1550"/>
      <c r="CW269" s="1550"/>
      <c r="CX269" s="1550"/>
      <c r="CY269" s="1550"/>
      <c r="CZ269" s="1550"/>
      <c r="DA269" s="1550"/>
      <c r="DB269" s="1550"/>
      <c r="DC269" s="1550"/>
      <c r="DD269" s="1550"/>
      <c r="DE269" s="1550"/>
      <c r="DF269" s="1550"/>
      <c r="DG269" s="1550"/>
      <c r="DH269" s="1550"/>
      <c r="DI269" s="1550"/>
    </row>
    <row r="270" spans="1:113" s="1552" customFormat="1" ht="15" customHeight="1" x14ac:dyDescent="0.25">
      <c r="A270" s="1556"/>
      <c r="B270" s="2398" t="s">
        <v>1163</v>
      </c>
      <c r="C270" s="2401" t="s">
        <v>1149</v>
      </c>
      <c r="D270" s="2401"/>
      <c r="E270" s="2401"/>
      <c r="F270" s="2089"/>
      <c r="G270" s="1663"/>
      <c r="H270" s="1663"/>
      <c r="I270" s="1664"/>
      <c r="J270" s="2408">
        <f>SUM(G270:G273)-$J$279*SUM(I270:I273)</f>
        <v>0</v>
      </c>
      <c r="K270" s="2409"/>
      <c r="L270" s="1666"/>
      <c r="M270" s="1663"/>
      <c r="N270" s="1663"/>
      <c r="O270" s="1664"/>
      <c r="P270" s="2408">
        <f>SUM(M270:M273)-$P$279*SUM(O270:O273)</f>
        <v>0</v>
      </c>
      <c r="Q270" s="2409"/>
      <c r="R270" s="1666"/>
      <c r="S270" s="1663"/>
      <c r="T270" s="1663"/>
      <c r="U270" s="1664"/>
      <c r="V270" s="2408">
        <f>SUM(S270:S273)-$V$279*SUM(U270:U273)</f>
        <v>0</v>
      </c>
      <c r="W270" s="2409"/>
      <c r="X270" s="1664"/>
      <c r="Y270" s="1554"/>
      <c r="Z270" s="1550"/>
      <c r="AA270" s="1550"/>
      <c r="AB270" s="1550"/>
      <c r="AC270" s="1550"/>
      <c r="AD270" s="1550"/>
      <c r="AE270" s="1550"/>
      <c r="AF270" s="1550"/>
      <c r="AG270" s="1550"/>
      <c r="AH270" s="1550"/>
      <c r="AI270" s="1550"/>
      <c r="AJ270" s="1550"/>
      <c r="AK270" s="1550"/>
      <c r="AL270" s="1550"/>
      <c r="AM270" s="1550"/>
      <c r="AN270" s="1550"/>
      <c r="AO270" s="1550"/>
      <c r="AP270" s="1550"/>
      <c r="AQ270" s="1550"/>
      <c r="AR270" s="1550"/>
      <c r="AS270" s="1550"/>
      <c r="AT270" s="1550"/>
      <c r="AU270" s="1550"/>
      <c r="AV270" s="1550"/>
      <c r="AW270" s="1550"/>
      <c r="AX270" s="1550"/>
      <c r="AY270" s="1550"/>
      <c r="AZ270" s="1550"/>
      <c r="BA270" s="1550"/>
      <c r="BB270" s="1550"/>
      <c r="BC270" s="1550"/>
      <c r="BD270" s="1550"/>
      <c r="BE270" s="1550"/>
      <c r="BF270" s="1550"/>
      <c r="BG270" s="1550"/>
      <c r="BH270" s="1550"/>
      <c r="BI270" s="1550"/>
      <c r="BJ270" s="1550"/>
      <c r="BK270" s="1550"/>
      <c r="BL270" s="1550"/>
      <c r="BM270" s="1550"/>
      <c r="BN270" s="1550"/>
      <c r="BO270" s="1550"/>
      <c r="BP270" s="1550"/>
      <c r="BQ270" s="1550"/>
      <c r="BR270" s="1550"/>
      <c r="BS270" s="1550"/>
      <c r="BT270" s="1550"/>
      <c r="BU270" s="1550"/>
      <c r="BV270" s="1550"/>
      <c r="BW270" s="1550"/>
      <c r="BX270" s="1550"/>
      <c r="BY270" s="1550"/>
      <c r="BZ270" s="1550"/>
      <c r="CA270" s="1550"/>
      <c r="CB270" s="1550"/>
      <c r="CC270" s="1550"/>
      <c r="CD270" s="1550"/>
      <c r="CE270" s="1550"/>
      <c r="CF270" s="1550"/>
      <c r="CG270" s="1550"/>
      <c r="CH270" s="1550"/>
      <c r="CI270" s="1550"/>
      <c r="CJ270" s="1550"/>
      <c r="CK270" s="1550"/>
      <c r="CL270" s="1550"/>
      <c r="CM270" s="1550"/>
      <c r="CN270" s="1550"/>
      <c r="CO270" s="1550"/>
      <c r="CP270" s="1550"/>
      <c r="CQ270" s="1550"/>
      <c r="CR270" s="1550"/>
      <c r="CS270" s="1550"/>
      <c r="CT270" s="1550"/>
      <c r="CU270" s="1550"/>
      <c r="CV270" s="1550"/>
      <c r="CW270" s="1550"/>
      <c r="CX270" s="1550"/>
      <c r="CY270" s="1550"/>
      <c r="CZ270" s="1550"/>
      <c r="DA270" s="1550"/>
      <c r="DB270" s="1550"/>
      <c r="DC270" s="1550"/>
      <c r="DD270" s="1550"/>
      <c r="DE270" s="1550"/>
      <c r="DF270" s="1550"/>
      <c r="DG270" s="1550"/>
      <c r="DH270" s="1550"/>
      <c r="DI270" s="1550"/>
    </row>
    <row r="271" spans="1:113" s="1552" customFormat="1" ht="15" customHeight="1" x14ac:dyDescent="0.25">
      <c r="A271" s="1556"/>
      <c r="B271" s="2399"/>
      <c r="C271" s="2402" t="s">
        <v>1150</v>
      </c>
      <c r="D271" s="2402"/>
      <c r="E271" s="2402"/>
      <c r="F271" s="2090"/>
      <c r="G271" s="1668"/>
      <c r="H271" s="1668"/>
      <c r="I271" s="1669"/>
      <c r="J271" s="2410"/>
      <c r="K271" s="2411"/>
      <c r="L271" s="1671"/>
      <c r="M271" s="1668"/>
      <c r="N271" s="1668"/>
      <c r="O271" s="1669"/>
      <c r="P271" s="2410"/>
      <c r="Q271" s="2411"/>
      <c r="R271" s="1671"/>
      <c r="S271" s="1668"/>
      <c r="T271" s="1668"/>
      <c r="U271" s="1669"/>
      <c r="V271" s="2410"/>
      <c r="W271" s="2411"/>
      <c r="X271" s="1669"/>
      <c r="Y271" s="1554"/>
      <c r="Z271" s="1550"/>
      <c r="AA271" s="1550"/>
      <c r="AB271" s="1550"/>
      <c r="AC271" s="1550"/>
      <c r="AD271" s="1550"/>
      <c r="AE271" s="1550"/>
      <c r="AF271" s="1550"/>
      <c r="AG271" s="1550"/>
      <c r="AH271" s="1550"/>
      <c r="AI271" s="1550"/>
      <c r="AJ271" s="1550"/>
      <c r="AK271" s="1550"/>
      <c r="AL271" s="1550"/>
      <c r="AM271" s="1550"/>
      <c r="AN271" s="1550"/>
      <c r="AO271" s="1550"/>
      <c r="AP271" s="1550"/>
      <c r="AQ271" s="1550"/>
      <c r="AR271" s="1550"/>
      <c r="AS271" s="1550"/>
      <c r="AT271" s="1550"/>
      <c r="AU271" s="1550"/>
      <c r="AV271" s="1550"/>
      <c r="AW271" s="1550"/>
      <c r="AX271" s="1550"/>
      <c r="AY271" s="1550"/>
      <c r="AZ271" s="1550"/>
      <c r="BA271" s="1550"/>
      <c r="BB271" s="1550"/>
      <c r="BC271" s="1550"/>
      <c r="BD271" s="1550"/>
      <c r="BE271" s="1550"/>
      <c r="BF271" s="1550"/>
      <c r="BG271" s="1550"/>
      <c r="BH271" s="1550"/>
      <c r="BI271" s="1550"/>
      <c r="BJ271" s="1550"/>
      <c r="BK271" s="1550"/>
      <c r="BL271" s="1550"/>
      <c r="BM271" s="1550"/>
      <c r="BN271" s="1550"/>
      <c r="BO271" s="1550"/>
      <c r="BP271" s="1550"/>
      <c r="BQ271" s="1550"/>
      <c r="BR271" s="1550"/>
      <c r="BS271" s="1550"/>
      <c r="BT271" s="1550"/>
      <c r="BU271" s="1550"/>
      <c r="BV271" s="1550"/>
      <c r="BW271" s="1550"/>
      <c r="BX271" s="1550"/>
      <c r="BY271" s="1550"/>
      <c r="BZ271" s="1550"/>
      <c r="CA271" s="1550"/>
      <c r="CB271" s="1550"/>
      <c r="CC271" s="1550"/>
      <c r="CD271" s="1550"/>
      <c r="CE271" s="1550"/>
      <c r="CF271" s="1550"/>
      <c r="CG271" s="1550"/>
      <c r="CH271" s="1550"/>
      <c r="CI271" s="1550"/>
      <c r="CJ271" s="1550"/>
      <c r="CK271" s="1550"/>
      <c r="CL271" s="1550"/>
      <c r="CM271" s="1550"/>
      <c r="CN271" s="1550"/>
      <c r="CO271" s="1550"/>
      <c r="CP271" s="1550"/>
      <c r="CQ271" s="1550"/>
      <c r="CR271" s="1550"/>
      <c r="CS271" s="1550"/>
      <c r="CT271" s="1550"/>
      <c r="CU271" s="1550"/>
      <c r="CV271" s="1550"/>
      <c r="CW271" s="1550"/>
      <c r="CX271" s="1550"/>
      <c r="CY271" s="1550"/>
      <c r="CZ271" s="1550"/>
      <c r="DA271" s="1550"/>
      <c r="DB271" s="1550"/>
      <c r="DC271" s="1550"/>
      <c r="DD271" s="1550"/>
      <c r="DE271" s="1550"/>
      <c r="DF271" s="1550"/>
      <c r="DG271" s="1550"/>
      <c r="DH271" s="1550"/>
      <c r="DI271" s="1550"/>
    </row>
    <row r="272" spans="1:113" s="1552" customFormat="1" ht="15" customHeight="1" x14ac:dyDescent="0.25">
      <c r="A272" s="1556"/>
      <c r="B272" s="2399"/>
      <c r="C272" s="2402" t="s">
        <v>1151</v>
      </c>
      <c r="D272" s="2402"/>
      <c r="E272" s="2402"/>
      <c r="F272" s="2090"/>
      <c r="G272" s="1668"/>
      <c r="H272" s="1668"/>
      <c r="I272" s="1669"/>
      <c r="J272" s="2410"/>
      <c r="K272" s="2411"/>
      <c r="L272" s="1671"/>
      <c r="M272" s="1668"/>
      <c r="N272" s="1668"/>
      <c r="O272" s="1669"/>
      <c r="P272" s="2410"/>
      <c r="Q272" s="2411"/>
      <c r="R272" s="1671"/>
      <c r="S272" s="1668"/>
      <c r="T272" s="1668"/>
      <c r="U272" s="1669"/>
      <c r="V272" s="2410"/>
      <c r="W272" s="2411"/>
      <c r="X272" s="1669"/>
      <c r="Y272" s="1554"/>
      <c r="Z272" s="1550"/>
      <c r="AA272" s="1550"/>
      <c r="AB272" s="1550"/>
      <c r="AC272" s="1550"/>
      <c r="AD272" s="1550"/>
      <c r="AE272" s="1550"/>
      <c r="AF272" s="1550"/>
      <c r="AG272" s="1550"/>
      <c r="AH272" s="1550"/>
      <c r="AI272" s="1550"/>
      <c r="AJ272" s="1550"/>
      <c r="AK272" s="1550"/>
      <c r="AL272" s="1550"/>
      <c r="AM272" s="1550"/>
      <c r="AN272" s="1550"/>
      <c r="AO272" s="1550"/>
      <c r="AP272" s="1550"/>
      <c r="AQ272" s="1550"/>
      <c r="AR272" s="1550"/>
      <c r="AS272" s="1550"/>
      <c r="AT272" s="1550"/>
      <c r="AU272" s="1550"/>
      <c r="AV272" s="1550"/>
      <c r="AW272" s="1550"/>
      <c r="AX272" s="1550"/>
      <c r="AY272" s="1550"/>
      <c r="AZ272" s="1550"/>
      <c r="BA272" s="1550"/>
      <c r="BB272" s="1550"/>
      <c r="BC272" s="1550"/>
      <c r="BD272" s="1550"/>
      <c r="BE272" s="1550"/>
      <c r="BF272" s="1550"/>
      <c r="BG272" s="1550"/>
      <c r="BH272" s="1550"/>
      <c r="BI272" s="1550"/>
      <c r="BJ272" s="1550"/>
      <c r="BK272" s="1550"/>
      <c r="BL272" s="1550"/>
      <c r="BM272" s="1550"/>
      <c r="BN272" s="1550"/>
      <c r="BO272" s="1550"/>
      <c r="BP272" s="1550"/>
      <c r="BQ272" s="1550"/>
      <c r="BR272" s="1550"/>
      <c r="BS272" s="1550"/>
      <c r="BT272" s="1550"/>
      <c r="BU272" s="1550"/>
      <c r="BV272" s="1550"/>
      <c r="BW272" s="1550"/>
      <c r="BX272" s="1550"/>
      <c r="BY272" s="1550"/>
      <c r="BZ272" s="1550"/>
      <c r="CA272" s="1550"/>
      <c r="CB272" s="1550"/>
      <c r="CC272" s="1550"/>
      <c r="CD272" s="1550"/>
      <c r="CE272" s="1550"/>
      <c r="CF272" s="1550"/>
      <c r="CG272" s="1550"/>
      <c r="CH272" s="1550"/>
      <c r="CI272" s="1550"/>
      <c r="CJ272" s="1550"/>
      <c r="CK272" s="1550"/>
      <c r="CL272" s="1550"/>
      <c r="CM272" s="1550"/>
      <c r="CN272" s="1550"/>
      <c r="CO272" s="1550"/>
      <c r="CP272" s="1550"/>
      <c r="CQ272" s="1550"/>
      <c r="CR272" s="1550"/>
      <c r="CS272" s="1550"/>
      <c r="CT272" s="1550"/>
      <c r="CU272" s="1550"/>
      <c r="CV272" s="1550"/>
      <c r="CW272" s="1550"/>
      <c r="CX272" s="1550"/>
      <c r="CY272" s="1550"/>
      <c r="CZ272" s="1550"/>
      <c r="DA272" s="1550"/>
      <c r="DB272" s="1550"/>
      <c r="DC272" s="1550"/>
      <c r="DD272" s="1550"/>
      <c r="DE272" s="1550"/>
      <c r="DF272" s="1550"/>
      <c r="DG272" s="1550"/>
      <c r="DH272" s="1550"/>
      <c r="DI272" s="1550"/>
    </row>
    <row r="273" spans="1:153" s="1552" customFormat="1" ht="15" customHeight="1" x14ac:dyDescent="0.25">
      <c r="A273" s="1556"/>
      <c r="B273" s="2400"/>
      <c r="C273" s="2403" t="s">
        <v>1152</v>
      </c>
      <c r="D273" s="2403"/>
      <c r="E273" s="2403"/>
      <c r="F273" s="2091"/>
      <c r="G273" s="1674"/>
      <c r="H273" s="1674"/>
      <c r="I273" s="1675"/>
      <c r="J273" s="2412"/>
      <c r="K273" s="2413"/>
      <c r="L273" s="1677"/>
      <c r="M273" s="1674"/>
      <c r="N273" s="1674"/>
      <c r="O273" s="1675"/>
      <c r="P273" s="2412"/>
      <c r="Q273" s="2413"/>
      <c r="R273" s="1677"/>
      <c r="S273" s="1674"/>
      <c r="T273" s="1674"/>
      <c r="U273" s="1675"/>
      <c r="V273" s="2412"/>
      <c r="W273" s="2413"/>
      <c r="X273" s="1675"/>
      <c r="Y273" s="1554"/>
      <c r="Z273" s="1550"/>
      <c r="AA273" s="1550"/>
      <c r="AB273" s="1550"/>
      <c r="AC273" s="1550"/>
      <c r="AD273" s="1550"/>
      <c r="AE273" s="1550"/>
      <c r="AF273" s="1550"/>
      <c r="AG273" s="1550"/>
      <c r="AH273" s="1550"/>
      <c r="AI273" s="1550"/>
      <c r="AJ273" s="1550"/>
      <c r="AK273" s="1550"/>
      <c r="AL273" s="1550"/>
      <c r="AM273" s="1550"/>
      <c r="AN273" s="1550"/>
      <c r="AO273" s="1550"/>
      <c r="AP273" s="1550"/>
      <c r="AQ273" s="1550"/>
      <c r="AR273" s="1550"/>
      <c r="AS273" s="1550"/>
      <c r="AT273" s="1550"/>
      <c r="AU273" s="1550"/>
      <c r="AV273" s="1550"/>
      <c r="AW273" s="1550"/>
      <c r="AX273" s="1550"/>
      <c r="AY273" s="1550"/>
      <c r="AZ273" s="1550"/>
      <c r="BA273" s="1550"/>
      <c r="BB273" s="1550"/>
      <c r="BC273" s="1550"/>
      <c r="BD273" s="1550"/>
      <c r="BE273" s="1550"/>
      <c r="BF273" s="1550"/>
      <c r="BG273" s="1550"/>
      <c r="BH273" s="1550"/>
      <c r="BI273" s="1550"/>
      <c r="BJ273" s="1550"/>
      <c r="BK273" s="1550"/>
      <c r="BL273" s="1550"/>
      <c r="BM273" s="1550"/>
      <c r="BN273" s="1550"/>
      <c r="BO273" s="1550"/>
      <c r="BP273" s="1550"/>
      <c r="BQ273" s="1550"/>
      <c r="BR273" s="1550"/>
      <c r="BS273" s="1550"/>
      <c r="BT273" s="1550"/>
      <c r="BU273" s="1550"/>
      <c r="BV273" s="1550"/>
      <c r="BW273" s="1550"/>
      <c r="BX273" s="1550"/>
      <c r="BY273" s="1550"/>
      <c r="BZ273" s="1550"/>
      <c r="CA273" s="1550"/>
      <c r="CB273" s="1550"/>
      <c r="CC273" s="1550"/>
      <c r="CD273" s="1550"/>
      <c r="CE273" s="1550"/>
      <c r="CF273" s="1550"/>
      <c r="CG273" s="1550"/>
      <c r="CH273" s="1550"/>
      <c r="CI273" s="1550"/>
      <c r="CJ273" s="1550"/>
      <c r="CK273" s="1550"/>
      <c r="CL273" s="1550"/>
      <c r="CM273" s="1550"/>
      <c r="CN273" s="1550"/>
      <c r="CO273" s="1550"/>
      <c r="CP273" s="1550"/>
      <c r="CQ273" s="1550"/>
      <c r="CR273" s="1550"/>
      <c r="CS273" s="1550"/>
      <c r="CT273" s="1550"/>
      <c r="CU273" s="1550"/>
      <c r="CV273" s="1550"/>
      <c r="CW273" s="1550"/>
      <c r="CX273" s="1550"/>
      <c r="CY273" s="1550"/>
      <c r="CZ273" s="1550"/>
      <c r="DA273" s="1550"/>
      <c r="DB273" s="1550"/>
      <c r="DC273" s="1550"/>
      <c r="DD273" s="1550"/>
      <c r="DE273" s="1550"/>
      <c r="DF273" s="1550"/>
      <c r="DG273" s="1550"/>
      <c r="DH273" s="1550"/>
      <c r="DI273" s="1550"/>
    </row>
    <row r="274" spans="1:153" s="1552" customFormat="1" ht="15" customHeight="1" x14ac:dyDescent="0.25">
      <c r="A274" s="1556"/>
      <c r="B274" s="2398" t="s">
        <v>1164</v>
      </c>
      <c r="C274" s="2401" t="s">
        <v>1149</v>
      </c>
      <c r="D274" s="2401"/>
      <c r="E274" s="2401"/>
      <c r="F274" s="2089"/>
      <c r="G274" s="1663"/>
      <c r="H274" s="1663"/>
      <c r="I274" s="1664"/>
      <c r="J274" s="2408">
        <f>SUM(G274:G277)-$J$279*SUM(I274:I277)</f>
        <v>0</v>
      </c>
      <c r="K274" s="2409"/>
      <c r="L274" s="1666"/>
      <c r="M274" s="1663"/>
      <c r="N274" s="1663"/>
      <c r="O274" s="1664"/>
      <c r="P274" s="2408">
        <f>SUM(M274:M277)-$P$279*SUM(O274:O277)</f>
        <v>0</v>
      </c>
      <c r="Q274" s="2409"/>
      <c r="R274" s="1666"/>
      <c r="S274" s="1663"/>
      <c r="T274" s="1663"/>
      <c r="U274" s="1664"/>
      <c r="V274" s="2408">
        <f>SUM(S274:S277)-$V$279*SUM(U274:U277)</f>
        <v>0</v>
      </c>
      <c r="W274" s="2409"/>
      <c r="X274" s="1664"/>
      <c r="Y274" s="1554"/>
      <c r="Z274" s="1550"/>
      <c r="AA274" s="1550"/>
      <c r="AB274" s="1550"/>
      <c r="AC274" s="1550"/>
      <c r="AD274" s="1550"/>
      <c r="AE274" s="1550"/>
      <c r="AF274" s="1550"/>
      <c r="AG274" s="1550"/>
      <c r="AH274" s="1550"/>
      <c r="AI274" s="1550"/>
      <c r="AJ274" s="1550"/>
      <c r="AK274" s="1550"/>
      <c r="AL274" s="1550"/>
      <c r="AM274" s="1550"/>
      <c r="AN274" s="1550"/>
      <c r="AO274" s="1550"/>
      <c r="AP274" s="1550"/>
      <c r="AQ274" s="1550"/>
      <c r="AR274" s="1550"/>
      <c r="AS274" s="1550"/>
      <c r="AT274" s="1550"/>
      <c r="AU274" s="1550"/>
      <c r="AV274" s="1550"/>
      <c r="AW274" s="1550"/>
      <c r="AX274" s="1550"/>
      <c r="AY274" s="1550"/>
      <c r="AZ274" s="1550"/>
      <c r="BA274" s="1550"/>
      <c r="BB274" s="1550"/>
      <c r="BC274" s="1550"/>
      <c r="BD274" s="1550"/>
      <c r="BE274" s="1550"/>
      <c r="BF274" s="1550"/>
      <c r="BG274" s="1550"/>
      <c r="BH274" s="1550"/>
      <c r="BI274" s="1550"/>
      <c r="BJ274" s="1550"/>
      <c r="BK274" s="1550"/>
      <c r="BL274" s="1550"/>
      <c r="BM274" s="1550"/>
      <c r="BN274" s="1550"/>
      <c r="BO274" s="1550"/>
      <c r="BP274" s="1550"/>
      <c r="BQ274" s="1550"/>
      <c r="BR274" s="1550"/>
      <c r="BS274" s="1550"/>
      <c r="BT274" s="1550"/>
      <c r="BU274" s="1550"/>
      <c r="BV274" s="1550"/>
      <c r="BW274" s="1550"/>
      <c r="BX274" s="1550"/>
      <c r="BY274" s="1550"/>
      <c r="BZ274" s="1550"/>
      <c r="CA274" s="1550"/>
      <c r="CB274" s="1550"/>
      <c r="CC274" s="1550"/>
      <c r="CD274" s="1550"/>
      <c r="CE274" s="1550"/>
      <c r="CF274" s="1550"/>
      <c r="CG274" s="1550"/>
      <c r="CH274" s="1550"/>
      <c r="CI274" s="1550"/>
      <c r="CJ274" s="1550"/>
      <c r="CK274" s="1550"/>
      <c r="CL274" s="1550"/>
      <c r="CM274" s="1550"/>
      <c r="CN274" s="1550"/>
      <c r="CO274" s="1550"/>
      <c r="CP274" s="1550"/>
      <c r="CQ274" s="1550"/>
      <c r="CR274" s="1550"/>
      <c r="CS274" s="1550"/>
      <c r="CT274" s="1550"/>
      <c r="CU274" s="1550"/>
      <c r="CV274" s="1550"/>
      <c r="CW274" s="1550"/>
      <c r="CX274" s="1550"/>
      <c r="CY274" s="1550"/>
      <c r="CZ274" s="1550"/>
      <c r="DA274" s="1550"/>
      <c r="DB274" s="1550"/>
      <c r="DC274" s="1550"/>
      <c r="DD274" s="1550"/>
      <c r="DE274" s="1550"/>
      <c r="DF274" s="1550"/>
      <c r="DG274" s="1550"/>
      <c r="DH274" s="1550"/>
      <c r="DI274" s="1550"/>
    </row>
    <row r="275" spans="1:153" s="1552" customFormat="1" ht="15" customHeight="1" x14ac:dyDescent="0.25">
      <c r="A275" s="1556"/>
      <c r="B275" s="2399"/>
      <c r="C275" s="2402" t="s">
        <v>1150</v>
      </c>
      <c r="D275" s="2402"/>
      <c r="E275" s="2402"/>
      <c r="F275" s="2090"/>
      <c r="G275" s="1668"/>
      <c r="H275" s="1668"/>
      <c r="I275" s="1669"/>
      <c r="J275" s="2410"/>
      <c r="K275" s="2411"/>
      <c r="L275" s="1671"/>
      <c r="M275" s="1668"/>
      <c r="N275" s="1668"/>
      <c r="O275" s="1669"/>
      <c r="P275" s="2410"/>
      <c r="Q275" s="2411"/>
      <c r="R275" s="1671"/>
      <c r="S275" s="1668"/>
      <c r="T275" s="1668"/>
      <c r="U275" s="1669"/>
      <c r="V275" s="2410"/>
      <c r="W275" s="2411"/>
      <c r="X275" s="1669"/>
      <c r="Y275" s="1554"/>
      <c r="Z275" s="1550"/>
      <c r="AA275" s="1550"/>
      <c r="AB275" s="1550"/>
      <c r="AC275" s="1550"/>
      <c r="AD275" s="1550"/>
      <c r="AE275" s="1550"/>
      <c r="AF275" s="1550"/>
      <c r="AG275" s="1550"/>
      <c r="AH275" s="1550"/>
      <c r="AI275" s="1550"/>
      <c r="AJ275" s="1550"/>
      <c r="AK275" s="1550"/>
      <c r="AL275" s="1550"/>
      <c r="AM275" s="1550"/>
      <c r="AN275" s="1550"/>
      <c r="AO275" s="1550"/>
      <c r="AP275" s="1550"/>
      <c r="AQ275" s="1550"/>
      <c r="AR275" s="1550"/>
      <c r="AS275" s="1550"/>
      <c r="AT275" s="1550"/>
      <c r="AU275" s="1550"/>
      <c r="AV275" s="1550"/>
      <c r="AW275" s="1550"/>
      <c r="AX275" s="1550"/>
      <c r="AY275" s="1550"/>
      <c r="AZ275" s="1550"/>
      <c r="BA275" s="1550"/>
      <c r="BB275" s="1550"/>
      <c r="BC275" s="1550"/>
      <c r="BD275" s="1550"/>
      <c r="BE275" s="1550"/>
      <c r="BF275" s="1550"/>
      <c r="BG275" s="1550"/>
      <c r="BH275" s="1550"/>
      <c r="BI275" s="1550"/>
      <c r="BJ275" s="1550"/>
      <c r="BK275" s="1550"/>
      <c r="BL275" s="1550"/>
      <c r="BM275" s="1550"/>
      <c r="BN275" s="1550"/>
      <c r="BO275" s="1550"/>
      <c r="BP275" s="1550"/>
      <c r="BQ275" s="1550"/>
      <c r="BR275" s="1550"/>
      <c r="BS275" s="1550"/>
      <c r="BT275" s="1550"/>
      <c r="BU275" s="1550"/>
      <c r="BV275" s="1550"/>
      <c r="BW275" s="1550"/>
      <c r="BX275" s="1550"/>
      <c r="BY275" s="1550"/>
      <c r="BZ275" s="1550"/>
      <c r="CA275" s="1550"/>
      <c r="CB275" s="1550"/>
      <c r="CC275" s="1550"/>
      <c r="CD275" s="1550"/>
      <c r="CE275" s="1550"/>
      <c r="CF275" s="1550"/>
      <c r="CG275" s="1550"/>
      <c r="CH275" s="1550"/>
      <c r="CI275" s="1550"/>
      <c r="CJ275" s="1550"/>
      <c r="CK275" s="1550"/>
      <c r="CL275" s="1550"/>
      <c r="CM275" s="1550"/>
      <c r="CN275" s="1550"/>
      <c r="CO275" s="1550"/>
      <c r="CP275" s="1550"/>
      <c r="CQ275" s="1550"/>
      <c r="CR275" s="1550"/>
      <c r="CS275" s="1550"/>
      <c r="CT275" s="1550"/>
      <c r="CU275" s="1550"/>
      <c r="CV275" s="1550"/>
      <c r="CW275" s="1550"/>
      <c r="CX275" s="1550"/>
      <c r="CY275" s="1550"/>
      <c r="CZ275" s="1550"/>
      <c r="DA275" s="1550"/>
      <c r="DB275" s="1550"/>
      <c r="DC275" s="1550"/>
      <c r="DD275" s="1550"/>
      <c r="DE275" s="1550"/>
      <c r="DF275" s="1550"/>
      <c r="DG275" s="1550"/>
      <c r="DH275" s="1550"/>
      <c r="DI275" s="1550"/>
    </row>
    <row r="276" spans="1:153" s="1552" customFormat="1" ht="15" customHeight="1" x14ac:dyDescent="0.25">
      <c r="A276" s="1556"/>
      <c r="B276" s="2399"/>
      <c r="C276" s="2402" t="s">
        <v>1151</v>
      </c>
      <c r="D276" s="2402"/>
      <c r="E276" s="2402"/>
      <c r="F276" s="2090"/>
      <c r="G276" s="1668"/>
      <c r="H276" s="1668"/>
      <c r="I276" s="1669"/>
      <c r="J276" s="2410"/>
      <c r="K276" s="2411"/>
      <c r="L276" s="1671"/>
      <c r="M276" s="1668"/>
      <c r="N276" s="1668"/>
      <c r="O276" s="1669"/>
      <c r="P276" s="2410"/>
      <c r="Q276" s="2411"/>
      <c r="R276" s="1671"/>
      <c r="S276" s="1668"/>
      <c r="T276" s="1668"/>
      <c r="U276" s="1669"/>
      <c r="V276" s="2410"/>
      <c r="W276" s="2411"/>
      <c r="X276" s="1669"/>
      <c r="Y276" s="1554"/>
      <c r="Z276" s="1550"/>
      <c r="AA276" s="1550"/>
      <c r="AB276" s="1550"/>
      <c r="AC276" s="1550"/>
      <c r="AD276" s="1550"/>
      <c r="AE276" s="1550"/>
      <c r="AF276" s="1550"/>
      <c r="AG276" s="1550"/>
      <c r="AH276" s="1550"/>
      <c r="AI276" s="1550"/>
      <c r="AJ276" s="1550"/>
      <c r="AK276" s="1550"/>
      <c r="AL276" s="1550"/>
      <c r="AM276" s="1550"/>
      <c r="AN276" s="1550"/>
      <c r="AO276" s="1550"/>
      <c r="AP276" s="1550"/>
      <c r="AQ276" s="1550"/>
      <c r="AR276" s="1550"/>
      <c r="AS276" s="1550"/>
      <c r="AT276" s="1550"/>
      <c r="AU276" s="1550"/>
      <c r="AV276" s="1550"/>
      <c r="AW276" s="1550"/>
      <c r="AX276" s="1550"/>
      <c r="AY276" s="1550"/>
      <c r="AZ276" s="1550"/>
      <c r="BA276" s="1550"/>
      <c r="BB276" s="1550"/>
      <c r="BC276" s="1550"/>
      <c r="BD276" s="1550"/>
      <c r="BE276" s="1550"/>
      <c r="BF276" s="1550"/>
      <c r="BG276" s="1550"/>
      <c r="BH276" s="1550"/>
      <c r="BI276" s="1550"/>
      <c r="BJ276" s="1550"/>
      <c r="BK276" s="1550"/>
      <c r="BL276" s="1550"/>
      <c r="BM276" s="1550"/>
      <c r="BN276" s="1550"/>
      <c r="BO276" s="1550"/>
      <c r="BP276" s="1550"/>
      <c r="BQ276" s="1550"/>
      <c r="BR276" s="1550"/>
      <c r="BS276" s="1550"/>
      <c r="BT276" s="1550"/>
      <c r="BU276" s="1550"/>
      <c r="BV276" s="1550"/>
      <c r="BW276" s="1550"/>
      <c r="BX276" s="1550"/>
      <c r="BY276" s="1550"/>
      <c r="BZ276" s="1550"/>
      <c r="CA276" s="1550"/>
      <c r="CB276" s="1550"/>
      <c r="CC276" s="1550"/>
      <c r="CD276" s="1550"/>
      <c r="CE276" s="1550"/>
      <c r="CF276" s="1550"/>
      <c r="CG276" s="1550"/>
      <c r="CH276" s="1550"/>
      <c r="CI276" s="1550"/>
      <c r="CJ276" s="1550"/>
      <c r="CK276" s="1550"/>
      <c r="CL276" s="1550"/>
      <c r="CM276" s="1550"/>
      <c r="CN276" s="1550"/>
      <c r="CO276" s="1550"/>
      <c r="CP276" s="1550"/>
      <c r="CQ276" s="1550"/>
      <c r="CR276" s="1550"/>
      <c r="CS276" s="1550"/>
      <c r="CT276" s="1550"/>
      <c r="CU276" s="1550"/>
      <c r="CV276" s="1550"/>
      <c r="CW276" s="1550"/>
      <c r="CX276" s="1550"/>
      <c r="CY276" s="1550"/>
      <c r="CZ276" s="1550"/>
      <c r="DA276" s="1550"/>
      <c r="DB276" s="1550"/>
      <c r="DC276" s="1550"/>
      <c r="DD276" s="1550"/>
      <c r="DE276" s="1550"/>
      <c r="DF276" s="1550"/>
      <c r="DG276" s="1550"/>
      <c r="DH276" s="1550"/>
      <c r="DI276" s="1550"/>
    </row>
    <row r="277" spans="1:153" s="1552" customFormat="1" ht="15" customHeight="1" x14ac:dyDescent="0.25">
      <c r="A277" s="1556"/>
      <c r="B277" s="2400"/>
      <c r="C277" s="2403" t="s">
        <v>1152</v>
      </c>
      <c r="D277" s="2403"/>
      <c r="E277" s="2403"/>
      <c r="F277" s="2091"/>
      <c r="G277" s="1674"/>
      <c r="H277" s="1674"/>
      <c r="I277" s="1675"/>
      <c r="J277" s="2412"/>
      <c r="K277" s="2413"/>
      <c r="L277" s="1677"/>
      <c r="M277" s="1674"/>
      <c r="N277" s="1674"/>
      <c r="O277" s="1675"/>
      <c r="P277" s="2412"/>
      <c r="Q277" s="2413"/>
      <c r="R277" s="1677"/>
      <c r="S277" s="1674"/>
      <c r="T277" s="1674"/>
      <c r="U277" s="1675"/>
      <c r="V277" s="2412"/>
      <c r="W277" s="2413"/>
      <c r="X277" s="1675"/>
      <c r="Y277" s="1554"/>
      <c r="Z277" s="1550"/>
      <c r="AA277" s="1550"/>
      <c r="AB277" s="1550"/>
      <c r="AC277" s="1550"/>
      <c r="AD277" s="1550"/>
      <c r="AE277" s="1550"/>
      <c r="AF277" s="1550"/>
      <c r="AG277" s="1550"/>
      <c r="AH277" s="1550"/>
      <c r="AI277" s="1550"/>
      <c r="AJ277" s="1550"/>
      <c r="AK277" s="1550"/>
      <c r="AL277" s="1550"/>
      <c r="AM277" s="1550"/>
      <c r="AN277" s="1550"/>
      <c r="AO277" s="1550"/>
      <c r="AP277" s="1550"/>
      <c r="AQ277" s="1550"/>
      <c r="AR277" s="1550"/>
      <c r="AS277" s="1550"/>
      <c r="AT277" s="1550"/>
      <c r="AU277" s="1550"/>
      <c r="AV277" s="1550"/>
      <c r="AW277" s="1550"/>
      <c r="AX277" s="1550"/>
      <c r="AY277" s="1550"/>
      <c r="AZ277" s="1550"/>
      <c r="BA277" s="1550"/>
      <c r="BB277" s="1550"/>
      <c r="BC277" s="1550"/>
      <c r="BD277" s="1550"/>
      <c r="BE277" s="1550"/>
      <c r="BF277" s="1550"/>
      <c r="BG277" s="1550"/>
      <c r="BH277" s="1550"/>
      <c r="BI277" s="1550"/>
      <c r="BJ277" s="1550"/>
      <c r="BK277" s="1550"/>
      <c r="BL277" s="1550"/>
      <c r="BM277" s="1550"/>
      <c r="BN277" s="1550"/>
      <c r="BO277" s="1550"/>
      <c r="BP277" s="1550"/>
      <c r="BQ277" s="1550"/>
      <c r="BR277" s="1550"/>
      <c r="BS277" s="1550"/>
      <c r="BT277" s="1550"/>
      <c r="BU277" s="1550"/>
      <c r="BV277" s="1550"/>
      <c r="BW277" s="1550"/>
      <c r="BX277" s="1550"/>
      <c r="BY277" s="1550"/>
      <c r="BZ277" s="1550"/>
      <c r="CA277" s="1550"/>
      <c r="CB277" s="1550"/>
      <c r="CC277" s="1550"/>
      <c r="CD277" s="1550"/>
      <c r="CE277" s="1550"/>
      <c r="CF277" s="1550"/>
      <c r="CG277" s="1550"/>
      <c r="CH277" s="1550"/>
      <c r="CI277" s="1550"/>
      <c r="CJ277" s="1550"/>
      <c r="CK277" s="1550"/>
      <c r="CL277" s="1550"/>
      <c r="CM277" s="1550"/>
      <c r="CN277" s="1550"/>
      <c r="CO277" s="1550"/>
      <c r="CP277" s="1550"/>
      <c r="CQ277" s="1550"/>
      <c r="CR277" s="1550"/>
      <c r="CS277" s="1550"/>
      <c r="CT277" s="1550"/>
      <c r="CU277" s="1550"/>
      <c r="CV277" s="1550"/>
      <c r="CW277" s="1550"/>
      <c r="CX277" s="1550"/>
      <c r="CY277" s="1550"/>
      <c r="CZ277" s="1550"/>
      <c r="DA277" s="1550"/>
      <c r="DB277" s="1550"/>
      <c r="DC277" s="1550"/>
      <c r="DD277" s="1550"/>
      <c r="DE277" s="1550"/>
      <c r="DF277" s="1550"/>
      <c r="DG277" s="1550"/>
      <c r="DH277" s="1550"/>
      <c r="DI277" s="1550"/>
    </row>
    <row r="278" spans="1:153" s="1552" customFormat="1" ht="15" customHeight="1" x14ac:dyDescent="0.25">
      <c r="A278" s="1660"/>
      <c r="B278" s="1562"/>
      <c r="C278" s="1563"/>
      <c r="D278" s="1553"/>
      <c r="E278" s="1553"/>
      <c r="F278" s="1564"/>
      <c r="G278" s="1564"/>
      <c r="H278" s="1564"/>
      <c r="I278" s="1564"/>
      <c r="J278" s="1564"/>
      <c r="K278" s="1564"/>
      <c r="L278" s="1564"/>
      <c r="M278" s="1564"/>
      <c r="N278" s="1564"/>
      <c r="O278" s="1564"/>
      <c r="P278" s="1564"/>
      <c r="Q278" s="1564"/>
      <c r="R278" s="1564"/>
      <c r="S278" s="1564"/>
      <c r="T278" s="1564"/>
      <c r="U278" s="1564"/>
      <c r="V278" s="1564"/>
      <c r="W278" s="1564"/>
      <c r="X278" s="1564"/>
      <c r="Y278" s="1554"/>
      <c r="Z278" s="1550"/>
      <c r="AA278" s="1550"/>
      <c r="AB278" s="1550"/>
      <c r="AC278" s="1550"/>
      <c r="AD278" s="1550"/>
      <c r="AE278" s="1550"/>
      <c r="AF278" s="1550"/>
      <c r="AG278" s="1550"/>
      <c r="AH278" s="1550"/>
      <c r="AI278" s="1550"/>
      <c r="AJ278" s="1550"/>
      <c r="AK278" s="1550"/>
      <c r="AL278" s="1550"/>
      <c r="AM278" s="1550"/>
      <c r="AN278" s="1550"/>
      <c r="AO278" s="1550"/>
      <c r="AP278" s="1550"/>
      <c r="AQ278" s="1550"/>
      <c r="AR278" s="1550"/>
      <c r="AS278" s="1550"/>
      <c r="AT278" s="1550"/>
      <c r="AU278" s="1550"/>
      <c r="AV278" s="1550"/>
      <c r="AW278" s="1550"/>
      <c r="AX278" s="1550"/>
      <c r="AY278" s="1550"/>
      <c r="AZ278" s="1550"/>
      <c r="BA278" s="1550"/>
      <c r="BB278" s="1550"/>
      <c r="BC278" s="1550"/>
      <c r="BD278" s="1550"/>
      <c r="BE278" s="1550"/>
      <c r="BF278" s="1550"/>
      <c r="BG278" s="1550"/>
      <c r="BH278" s="1550"/>
      <c r="BI278" s="1550"/>
      <c r="BJ278" s="1550"/>
      <c r="BK278" s="1550"/>
      <c r="BL278" s="1550"/>
      <c r="BM278" s="1550"/>
      <c r="BN278" s="1550"/>
      <c r="BO278" s="1550"/>
      <c r="BP278" s="1550"/>
      <c r="BQ278" s="1550"/>
      <c r="BR278" s="1550"/>
      <c r="BS278" s="1550"/>
      <c r="BT278" s="1550"/>
      <c r="BU278" s="1550"/>
      <c r="BV278" s="1550"/>
      <c r="BW278" s="1550"/>
      <c r="BX278" s="1550"/>
      <c r="BY278" s="1550"/>
      <c r="BZ278" s="1550"/>
      <c r="CA278" s="1550"/>
      <c r="CB278" s="1550"/>
      <c r="CC278" s="1550"/>
      <c r="CD278" s="1550"/>
      <c r="CE278" s="1550"/>
      <c r="CF278" s="1550"/>
      <c r="CG278" s="1550"/>
      <c r="CH278" s="1550"/>
      <c r="CI278" s="1550"/>
      <c r="CJ278" s="1550"/>
      <c r="CK278" s="1550"/>
      <c r="CL278" s="1550"/>
      <c r="CM278" s="1550"/>
      <c r="CN278" s="1550"/>
      <c r="CO278" s="1550"/>
      <c r="CP278" s="1550"/>
      <c r="CQ278" s="1550"/>
      <c r="CR278" s="1550"/>
      <c r="CS278" s="1550"/>
      <c r="CT278" s="1550"/>
      <c r="CU278" s="1550"/>
      <c r="CV278" s="1550"/>
      <c r="CW278" s="1550"/>
      <c r="CX278" s="1550"/>
      <c r="CY278" s="1550"/>
      <c r="CZ278" s="1550"/>
      <c r="DA278" s="1550"/>
      <c r="DB278" s="1550"/>
      <c r="DC278" s="1550"/>
      <c r="DD278" s="1550"/>
      <c r="DE278" s="1550"/>
      <c r="DF278" s="1550"/>
      <c r="DG278" s="1550"/>
      <c r="DH278" s="1550"/>
      <c r="DI278" s="1550"/>
    </row>
    <row r="279" spans="1:153" s="1552" customFormat="1" ht="15" customHeight="1" x14ac:dyDescent="0.25">
      <c r="A279" s="1660"/>
      <c r="B279" s="2415" t="s">
        <v>1119</v>
      </c>
      <c r="C279" s="2415"/>
      <c r="D279" s="1565"/>
      <c r="E279" s="1565"/>
      <c r="F279" s="1566"/>
      <c r="G279" s="1566"/>
      <c r="H279" s="1566"/>
      <c r="I279" s="1567"/>
      <c r="J279" s="2416">
        <f>IF(SUM(H226:H277)&gt;0,SUM(F226:F277)/(SUM(F226:F277)+SUM(H226:H277)),0)</f>
        <v>0</v>
      </c>
      <c r="K279" s="2417"/>
      <c r="L279" s="1567"/>
      <c r="M279" s="1567"/>
      <c r="N279" s="1567"/>
      <c r="O279" s="1567"/>
      <c r="P279" s="2416">
        <f>IF(SUM(N226:N277)&gt;0,SUM(L226:L277)/(SUM(L226:L277)+SUM(N226:N277)),0)</f>
        <v>0</v>
      </c>
      <c r="Q279" s="2417"/>
      <c r="R279" s="1567"/>
      <c r="S279" s="1567"/>
      <c r="T279" s="1567"/>
      <c r="U279" s="1567"/>
      <c r="V279" s="2416">
        <f>IF(SUM(T226:T277)&gt;0,SUM(R226:R277)/(SUM(R226:R277)+SUM(T226:T277)),0)</f>
        <v>0</v>
      </c>
      <c r="W279" s="2417"/>
      <c r="X279" s="1567"/>
      <c r="Y279" s="1554"/>
      <c r="Z279" s="1550"/>
      <c r="AA279" s="1550"/>
      <c r="AB279" s="1550"/>
      <c r="AC279" s="1550"/>
      <c r="AD279" s="1550"/>
      <c r="AE279" s="1550"/>
      <c r="AF279" s="1550"/>
      <c r="AG279" s="1550"/>
      <c r="AH279" s="1550"/>
      <c r="AI279" s="1550"/>
      <c r="AJ279" s="1550"/>
      <c r="AK279" s="1550"/>
      <c r="AL279" s="1550"/>
      <c r="AM279" s="1550"/>
      <c r="AN279" s="1550"/>
      <c r="AO279" s="1550"/>
      <c r="AP279" s="1550"/>
      <c r="AQ279" s="1550"/>
      <c r="AR279" s="1550"/>
      <c r="AS279" s="1550"/>
      <c r="AT279" s="1550"/>
      <c r="AU279" s="1550"/>
      <c r="AV279" s="1550"/>
      <c r="AW279" s="1550"/>
      <c r="AX279" s="1550"/>
      <c r="AY279" s="1550"/>
      <c r="AZ279" s="1550"/>
      <c r="BA279" s="1550"/>
      <c r="BB279" s="1550"/>
      <c r="BC279" s="1550"/>
      <c r="BD279" s="1550"/>
      <c r="BE279" s="1550"/>
      <c r="BF279" s="1550"/>
      <c r="BG279" s="1550"/>
      <c r="BH279" s="1550"/>
      <c r="BI279" s="1550"/>
      <c r="BJ279" s="1550"/>
      <c r="BK279" s="1550"/>
      <c r="BL279" s="1550"/>
      <c r="BM279" s="1550"/>
      <c r="BN279" s="1550"/>
      <c r="BO279" s="1550"/>
      <c r="BP279" s="1550"/>
      <c r="BQ279" s="1550"/>
      <c r="BR279" s="1550"/>
      <c r="BS279" s="1550"/>
      <c r="BT279" s="1550"/>
      <c r="BU279" s="1550"/>
      <c r="BV279" s="1550"/>
      <c r="BW279" s="1550"/>
      <c r="BX279" s="1550"/>
      <c r="BY279" s="1550"/>
      <c r="BZ279" s="1550"/>
      <c r="CA279" s="1550"/>
      <c r="CB279" s="1550"/>
      <c r="CC279" s="1550"/>
      <c r="CD279" s="1550"/>
      <c r="CE279" s="1550"/>
      <c r="CF279" s="1550"/>
      <c r="CG279" s="1550"/>
      <c r="CH279" s="1550"/>
      <c r="CI279" s="1550"/>
      <c r="CJ279" s="1550"/>
      <c r="CK279" s="1550"/>
      <c r="CL279" s="1550"/>
      <c r="CM279" s="1550"/>
      <c r="CN279" s="1550"/>
      <c r="CO279" s="1550"/>
      <c r="CP279" s="1550"/>
      <c r="CQ279" s="1550"/>
      <c r="CR279" s="1550"/>
      <c r="CS279" s="1550"/>
      <c r="CT279" s="1550"/>
      <c r="CU279" s="1550"/>
      <c r="CV279" s="1550"/>
      <c r="CW279" s="1550"/>
      <c r="CX279" s="1550"/>
      <c r="CY279" s="1550"/>
      <c r="CZ279" s="1550"/>
      <c r="DA279" s="1550"/>
      <c r="DB279" s="1550"/>
      <c r="DC279" s="1550"/>
      <c r="DD279" s="1550"/>
      <c r="DE279" s="1550"/>
      <c r="DF279" s="1550"/>
      <c r="DG279" s="1550"/>
      <c r="DH279" s="1550"/>
      <c r="DI279" s="1550"/>
    </row>
    <row r="280" spans="1:153" s="1552" customFormat="1" ht="15" customHeight="1" x14ac:dyDescent="0.25">
      <c r="A280" s="1660"/>
      <c r="B280" s="1557" t="s">
        <v>1165</v>
      </c>
      <c r="C280" s="1557"/>
      <c r="D280" s="1557"/>
      <c r="E280" s="1557"/>
      <c r="F280" s="1690"/>
      <c r="G280" s="1691"/>
      <c r="H280" s="1690"/>
      <c r="I280" s="1690"/>
      <c r="J280" s="2414">
        <f>MAX(SUMIF(J226:K277,"&gt;0",J226:K277)+0.5*SUMIF(J226:K277,"&lt;=0",J226:K277),0)</f>
        <v>0</v>
      </c>
      <c r="K280" s="2414"/>
      <c r="L280" s="1690"/>
      <c r="M280" s="1690"/>
      <c r="N280" s="1690"/>
      <c r="O280" s="1690"/>
      <c r="P280" s="2414">
        <f>MAX(SUMIF(P226:Q277,"&gt;0",P226:Q277)+0.5*SUMIF(P226:Q277,"&lt;=0",P226:Q277),0)</f>
        <v>0</v>
      </c>
      <c r="Q280" s="2414"/>
      <c r="R280" s="1690"/>
      <c r="S280" s="1690"/>
      <c r="T280" s="1690"/>
      <c r="U280" s="1690"/>
      <c r="V280" s="2414">
        <f>MAX(SUMIF(V226:W277,"&gt;0",V226:W277)+0.5*SUMIF(V226:W277,"&lt;=0",V226:W277),0)</f>
        <v>0</v>
      </c>
      <c r="W280" s="2414"/>
      <c r="X280" s="1567"/>
      <c r="Y280" s="1554"/>
      <c r="Z280" s="1550"/>
      <c r="AA280" s="1550"/>
      <c r="AB280" s="1550"/>
      <c r="AC280" s="1550"/>
      <c r="AD280" s="1550"/>
      <c r="AE280" s="1550"/>
      <c r="AF280" s="1550"/>
      <c r="AG280" s="1550"/>
      <c r="AH280" s="1550"/>
      <c r="AI280" s="1550"/>
      <c r="AJ280" s="1550"/>
      <c r="AK280" s="1550"/>
      <c r="AL280" s="1550"/>
      <c r="AM280" s="1550"/>
      <c r="AN280" s="1550"/>
      <c r="AO280" s="1550"/>
      <c r="AP280" s="1550"/>
      <c r="AQ280" s="1550"/>
      <c r="AR280" s="1550"/>
      <c r="AS280" s="1550"/>
      <c r="AT280" s="1550"/>
      <c r="AU280" s="1550"/>
      <c r="AV280" s="1550"/>
      <c r="AW280" s="1550"/>
      <c r="AX280" s="1550"/>
      <c r="AY280" s="1550"/>
      <c r="AZ280" s="1550"/>
      <c r="BA280" s="1550"/>
      <c r="BB280" s="1550"/>
      <c r="BC280" s="1550"/>
      <c r="BD280" s="1550"/>
      <c r="BE280" s="1550"/>
      <c r="BF280" s="1550"/>
      <c r="BG280" s="1550"/>
      <c r="BH280" s="1550"/>
      <c r="BI280" s="1550"/>
      <c r="BJ280" s="1550"/>
      <c r="BK280" s="1550"/>
      <c r="BL280" s="1550"/>
      <c r="BM280" s="1550"/>
      <c r="BN280" s="1550"/>
      <c r="BO280" s="1550"/>
      <c r="BP280" s="1550"/>
      <c r="BQ280" s="1550"/>
      <c r="BR280" s="1550"/>
      <c r="BS280" s="1550"/>
      <c r="BT280" s="1550"/>
      <c r="BU280" s="1550"/>
      <c r="BV280" s="1550"/>
      <c r="BW280" s="1550"/>
      <c r="BX280" s="1550"/>
      <c r="BY280" s="1550"/>
      <c r="BZ280" s="1550"/>
      <c r="CA280" s="1550"/>
      <c r="CB280" s="1550"/>
      <c r="CC280" s="1550"/>
      <c r="CD280" s="1550"/>
      <c r="CE280" s="1550"/>
      <c r="CF280" s="1550"/>
      <c r="CG280" s="1550"/>
      <c r="CH280" s="1550"/>
      <c r="CI280" s="1550"/>
      <c r="CJ280" s="1550"/>
      <c r="CK280" s="1550"/>
      <c r="CL280" s="1550"/>
      <c r="CM280" s="1550"/>
      <c r="CN280" s="1550"/>
      <c r="CO280" s="1550"/>
      <c r="CP280" s="1550"/>
      <c r="CQ280" s="1550"/>
      <c r="CR280" s="1550"/>
      <c r="CS280" s="1550"/>
      <c r="CT280" s="1550"/>
      <c r="CU280" s="1550"/>
      <c r="CV280" s="1550"/>
      <c r="CW280" s="1550"/>
      <c r="CX280" s="1550"/>
      <c r="CY280" s="1550"/>
      <c r="CZ280" s="1550"/>
      <c r="DA280" s="1550"/>
      <c r="DB280" s="1550"/>
      <c r="DC280" s="1550"/>
      <c r="DD280" s="1550"/>
      <c r="DE280" s="1550"/>
      <c r="DF280" s="1550"/>
      <c r="DG280" s="1550"/>
      <c r="DH280" s="1550"/>
      <c r="DI280" s="1550"/>
    </row>
    <row r="281" spans="1:153" s="1552" customFormat="1" ht="15" customHeight="1" x14ac:dyDescent="0.25">
      <c r="A281" s="1660"/>
      <c r="B281" s="1685"/>
      <c r="C281" s="1685"/>
      <c r="D281" s="1685"/>
      <c r="E281" s="1685"/>
      <c r="F281" s="1686"/>
      <c r="G281" s="1686"/>
      <c r="H281" s="1686"/>
      <c r="I281" s="1686"/>
      <c r="J281" s="1686"/>
      <c r="K281" s="1687"/>
      <c r="L281" s="1564"/>
      <c r="M281" s="1564"/>
      <c r="N281" s="1564"/>
      <c r="O281" s="1564"/>
      <c r="P281" s="1564"/>
      <c r="Q281" s="1564"/>
      <c r="R281" s="1564"/>
      <c r="S281" s="1564"/>
      <c r="T281" s="1564"/>
      <c r="U281" s="1564"/>
      <c r="V281" s="1564"/>
      <c r="W281" s="1564"/>
      <c r="X281" s="1564"/>
      <c r="Y281" s="1554"/>
      <c r="Z281" s="1550"/>
      <c r="AA281" s="1550"/>
      <c r="AB281" s="1550"/>
      <c r="AC281" s="1550"/>
      <c r="AD281" s="1550"/>
      <c r="AE281" s="1550"/>
      <c r="AF281" s="1550"/>
      <c r="AG281" s="1550"/>
      <c r="AH281" s="1550"/>
      <c r="AI281" s="1550"/>
      <c r="AJ281" s="1550"/>
      <c r="AK281" s="1550"/>
      <c r="AL281" s="1550"/>
      <c r="AM281" s="1550"/>
      <c r="AN281" s="1550"/>
      <c r="AO281" s="1550"/>
      <c r="AP281" s="1550"/>
      <c r="AQ281" s="1550"/>
      <c r="AR281" s="1550"/>
      <c r="AS281" s="1550"/>
      <c r="AT281" s="1550"/>
      <c r="AU281" s="1550"/>
      <c r="AV281" s="1550"/>
      <c r="AW281" s="1550"/>
      <c r="AX281" s="1550"/>
      <c r="AY281" s="1550"/>
      <c r="AZ281" s="1550"/>
      <c r="BA281" s="1550"/>
      <c r="BB281" s="1550"/>
      <c r="BC281" s="1550"/>
      <c r="BD281" s="1550"/>
      <c r="BE281" s="1550"/>
      <c r="BF281" s="1550"/>
      <c r="BG281" s="1550"/>
      <c r="BH281" s="1550"/>
      <c r="BI281" s="1550"/>
      <c r="BJ281" s="1550"/>
      <c r="BK281" s="1550"/>
      <c r="BL281" s="1550"/>
      <c r="BM281" s="1550"/>
      <c r="BN281" s="1550"/>
      <c r="BO281" s="1550"/>
      <c r="BP281" s="1550"/>
      <c r="BQ281" s="1550"/>
      <c r="BR281" s="1550"/>
      <c r="BS281" s="1550"/>
      <c r="BT281" s="1550"/>
      <c r="BU281" s="1550"/>
      <c r="BV281" s="1550"/>
      <c r="BW281" s="1550"/>
      <c r="BX281" s="1550"/>
      <c r="BY281" s="1550"/>
      <c r="BZ281" s="1550"/>
      <c r="CA281" s="1550"/>
      <c r="CB281" s="1550"/>
      <c r="CC281" s="1550"/>
      <c r="CD281" s="1550"/>
      <c r="CE281" s="1550"/>
      <c r="CF281" s="1550"/>
      <c r="CG281" s="1550"/>
      <c r="CH281" s="1550"/>
      <c r="CI281" s="1550"/>
      <c r="CJ281" s="1550"/>
      <c r="CK281" s="1550"/>
      <c r="CL281" s="1550"/>
      <c r="CM281" s="1550"/>
      <c r="CN281" s="1550"/>
      <c r="CO281" s="1550"/>
      <c r="CP281" s="1550"/>
      <c r="CQ281" s="1550"/>
      <c r="CR281" s="1550"/>
      <c r="CS281" s="1550"/>
      <c r="CT281" s="1550"/>
      <c r="CU281" s="1550"/>
      <c r="CV281" s="1550"/>
      <c r="CW281" s="1550"/>
      <c r="CX281" s="1550"/>
      <c r="CY281" s="1550"/>
      <c r="CZ281" s="1550"/>
      <c r="DA281" s="1550"/>
      <c r="DB281" s="1550"/>
      <c r="DC281" s="1550"/>
      <c r="DD281" s="1550"/>
      <c r="DE281" s="1550"/>
      <c r="DF281" s="1550"/>
      <c r="DG281" s="1550"/>
      <c r="DH281" s="1550"/>
      <c r="DI281" s="1550"/>
    </row>
    <row r="282" spans="1:153" s="1552" customFormat="1" ht="15" customHeight="1" x14ac:dyDescent="0.25">
      <c r="A282" s="1660"/>
      <c r="B282" s="1557" t="s">
        <v>1166</v>
      </c>
      <c r="C282" s="1557"/>
      <c r="D282" s="1557"/>
      <c r="E282" s="1557"/>
      <c r="F282" s="1591"/>
      <c r="G282" s="1591"/>
      <c r="H282" s="1591"/>
      <c r="I282" s="1591"/>
      <c r="J282" s="2414">
        <f>J280+P280+V280</f>
        <v>0</v>
      </c>
      <c r="K282" s="2414"/>
      <c r="L282" s="1564"/>
      <c r="M282" s="1564"/>
      <c r="N282" s="1564"/>
      <c r="O282" s="1564"/>
      <c r="P282" s="1564"/>
      <c r="Q282" s="1564"/>
      <c r="R282" s="1564"/>
      <c r="S282" s="1564"/>
      <c r="T282" s="1564"/>
      <c r="U282" s="1564"/>
      <c r="V282" s="1564"/>
      <c r="W282" s="1564"/>
      <c r="X282" s="1564"/>
      <c r="Y282" s="1554"/>
      <c r="Z282" s="1550"/>
      <c r="AA282" s="1550"/>
      <c r="AB282" s="1550"/>
      <c r="AC282" s="1550"/>
      <c r="AD282" s="1550"/>
      <c r="AE282" s="1550"/>
      <c r="AF282" s="1550"/>
      <c r="AG282" s="1550"/>
      <c r="AH282" s="1550"/>
      <c r="AI282" s="1550"/>
      <c r="AJ282" s="1550"/>
      <c r="AK282" s="1550"/>
      <c r="AL282" s="1550"/>
      <c r="AM282" s="1550"/>
      <c r="AN282" s="1550"/>
      <c r="AO282" s="1550"/>
      <c r="AP282" s="1550"/>
      <c r="AQ282" s="1550"/>
      <c r="AR282" s="1550"/>
      <c r="AS282" s="1550"/>
      <c r="AT282" s="1550"/>
      <c r="AU282" s="1550"/>
      <c r="AV282" s="1550"/>
      <c r="AW282" s="1550"/>
      <c r="AX282" s="1550"/>
      <c r="AY282" s="1550"/>
      <c r="AZ282" s="1550"/>
      <c r="BA282" s="1550"/>
      <c r="BB282" s="1550"/>
      <c r="BC282" s="1550"/>
      <c r="BD282" s="1550"/>
      <c r="BE282" s="1550"/>
      <c r="BF282" s="1550"/>
      <c r="BG282" s="1550"/>
      <c r="BH282" s="1550"/>
      <c r="BI282" s="1550"/>
      <c r="BJ282" s="1550"/>
      <c r="BK282" s="1550"/>
      <c r="BL282" s="1550"/>
      <c r="BM282" s="1550"/>
      <c r="BN282" s="1550"/>
      <c r="BO282" s="1550"/>
      <c r="BP282" s="1550"/>
      <c r="BQ282" s="1550"/>
      <c r="BR282" s="1550"/>
      <c r="BS282" s="1550"/>
      <c r="BT282" s="1550"/>
      <c r="BU282" s="1550"/>
      <c r="BV282" s="1550"/>
      <c r="BW282" s="1550"/>
      <c r="BX282" s="1550"/>
      <c r="BY282" s="1550"/>
      <c r="BZ282" s="1550"/>
      <c r="CA282" s="1550"/>
      <c r="CB282" s="1550"/>
      <c r="CC282" s="1550"/>
      <c r="CD282" s="1550"/>
      <c r="CE282" s="1550"/>
      <c r="CF282" s="1550"/>
      <c r="CG282" s="1550"/>
      <c r="CH282" s="1550"/>
      <c r="CI282" s="1550"/>
      <c r="CJ282" s="1550"/>
      <c r="CK282" s="1550"/>
      <c r="CL282" s="1550"/>
      <c r="CM282" s="1550"/>
      <c r="CN282" s="1550"/>
      <c r="CO282" s="1550"/>
      <c r="CP282" s="1550"/>
      <c r="CQ282" s="1550"/>
      <c r="CR282" s="1550"/>
      <c r="CS282" s="1550"/>
      <c r="CT282" s="1550"/>
      <c r="CU282" s="1550"/>
      <c r="CV282" s="1550"/>
      <c r="CW282" s="1550"/>
      <c r="CX282" s="1550"/>
      <c r="CY282" s="1550"/>
      <c r="CZ282" s="1550"/>
      <c r="DA282" s="1550"/>
      <c r="DB282" s="1550"/>
      <c r="DC282" s="1550"/>
      <c r="DD282" s="1550"/>
      <c r="DE282" s="1550"/>
      <c r="DF282" s="1550"/>
      <c r="DG282" s="1550"/>
      <c r="DH282" s="1550"/>
      <c r="DI282" s="1550"/>
    </row>
    <row r="283" spans="1:153" s="1569" customFormat="1" ht="16.5" x14ac:dyDescent="0.25">
      <c r="A283" s="1568"/>
      <c r="Y283" s="1578"/>
    </row>
    <row r="284" spans="1:153" s="471" customFormat="1" ht="45" customHeight="1" x14ac:dyDescent="0.25">
      <c r="A284" s="1540" t="s">
        <v>1167</v>
      </c>
      <c r="B284" s="1595"/>
      <c r="C284" s="1596"/>
      <c r="D284" s="1596"/>
      <c r="E284" s="1596"/>
      <c r="F284" s="1596"/>
      <c r="G284" s="1596"/>
      <c r="H284" s="1596"/>
      <c r="I284" s="1597"/>
      <c r="J284" s="1597"/>
      <c r="K284" s="1597"/>
      <c r="L284" s="1597"/>
      <c r="M284" s="1597"/>
      <c r="N284" s="1597"/>
      <c r="O284" s="1597"/>
      <c r="P284" s="1597"/>
      <c r="Q284" s="1597"/>
      <c r="R284" s="1597"/>
      <c r="S284" s="1597"/>
      <c r="T284" s="1597"/>
      <c r="U284" s="1597"/>
      <c r="V284" s="1597"/>
      <c r="W284" s="1597"/>
      <c r="X284" s="1597"/>
      <c r="Y284" s="1598"/>
      <c r="Z284" s="1597"/>
      <c r="AA284" s="1597"/>
      <c r="AB284" s="1597"/>
      <c r="AC284" s="1597"/>
      <c r="AD284" s="1597"/>
      <c r="AE284" s="1597"/>
      <c r="AF284" s="1597"/>
      <c r="AG284" s="1597"/>
      <c r="AH284" s="1597"/>
      <c r="AI284" s="1597"/>
      <c r="AJ284" s="1597"/>
      <c r="AK284" s="1597"/>
      <c r="AL284" s="1597"/>
      <c r="AM284" s="1597"/>
      <c r="AN284" s="1597"/>
      <c r="AO284" s="1597"/>
      <c r="AP284" s="1597"/>
      <c r="AQ284" s="1597"/>
      <c r="AR284" s="1597"/>
      <c r="AS284" s="1597"/>
      <c r="AT284" s="1597"/>
      <c r="AU284" s="1597"/>
      <c r="AV284" s="1597"/>
      <c r="AW284" s="1597"/>
      <c r="AX284" s="1597"/>
      <c r="AY284" s="1597"/>
      <c r="AZ284" s="1597"/>
      <c r="BA284" s="1597"/>
      <c r="BB284" s="1597"/>
      <c r="BC284" s="1597"/>
      <c r="BD284" s="1597"/>
      <c r="BE284" s="1597"/>
      <c r="BF284" s="1597"/>
      <c r="BG284" s="1597"/>
      <c r="BH284" s="1597"/>
      <c r="BI284" s="1597"/>
      <c r="BJ284" s="1597"/>
      <c r="BK284" s="1597"/>
      <c r="BL284" s="1597"/>
      <c r="BM284" s="1597"/>
      <c r="BN284" s="1597"/>
      <c r="BO284" s="1597"/>
      <c r="BP284" s="1597"/>
      <c r="BQ284" s="1597"/>
      <c r="BR284" s="1597"/>
      <c r="BS284" s="1597"/>
      <c r="BT284" s="1597"/>
      <c r="BU284" s="1597"/>
      <c r="BV284" s="1597"/>
      <c r="BW284" s="1597"/>
      <c r="BX284" s="1597"/>
      <c r="BY284" s="1597"/>
      <c r="BZ284" s="1597"/>
      <c r="CA284" s="1597"/>
      <c r="CB284" s="1597"/>
      <c r="CC284" s="1597"/>
      <c r="CD284" s="1597"/>
      <c r="CE284" s="1597"/>
      <c r="CF284" s="1597"/>
      <c r="CG284" s="1597"/>
      <c r="CH284" s="1597"/>
      <c r="CI284" s="1597"/>
      <c r="CJ284" s="1597"/>
      <c r="CK284" s="1597"/>
      <c r="CL284" s="1597"/>
      <c r="CM284" s="1597"/>
      <c r="CN284" s="1597"/>
      <c r="CO284" s="1597"/>
      <c r="CP284" s="1597"/>
      <c r="CQ284" s="1597"/>
      <c r="CR284" s="1597"/>
      <c r="CS284" s="1597"/>
      <c r="CT284" s="1597"/>
      <c r="CU284" s="1597"/>
      <c r="CV284" s="1597"/>
      <c r="CW284" s="1597"/>
      <c r="CX284" s="1597"/>
      <c r="CY284" s="1597"/>
      <c r="CZ284" s="1597"/>
      <c r="DA284" s="1597"/>
      <c r="DB284" s="1597"/>
      <c r="DC284" s="1597"/>
      <c r="DD284" s="1597"/>
      <c r="DE284" s="1597"/>
      <c r="DF284" s="1597"/>
      <c r="DG284" s="1597"/>
      <c r="DH284" s="1597"/>
      <c r="DI284" s="1597"/>
      <c r="DJ284" s="1597"/>
      <c r="DK284" s="1597"/>
      <c r="DL284" s="1597"/>
      <c r="DM284" s="1597"/>
      <c r="DN284" s="1597"/>
      <c r="DO284" s="1597"/>
      <c r="DP284" s="1597"/>
      <c r="DQ284" s="1597"/>
      <c r="DR284" s="1597"/>
      <c r="DS284" s="1597"/>
      <c r="DT284" s="1597"/>
      <c r="DU284" s="1597"/>
      <c r="DV284" s="1597"/>
      <c r="DW284" s="1597"/>
      <c r="DX284" s="1597"/>
      <c r="DY284" s="1597"/>
      <c r="DZ284" s="1597"/>
      <c r="EA284" s="1597"/>
      <c r="EB284" s="1597"/>
      <c r="EC284" s="1597"/>
      <c r="ED284" s="1597"/>
      <c r="EE284" s="1597"/>
      <c r="EF284" s="1597"/>
      <c r="EG284" s="1597"/>
      <c r="EH284" s="1597"/>
      <c r="EI284" s="1597"/>
      <c r="EJ284" s="1597"/>
      <c r="EK284" s="1597"/>
      <c r="EL284" s="1597"/>
      <c r="EM284" s="1597"/>
      <c r="EN284" s="1597"/>
      <c r="EO284" s="1597"/>
      <c r="EP284" s="1597"/>
      <c r="EQ284" s="1597"/>
      <c r="ER284" s="1597"/>
      <c r="ES284" s="1597"/>
      <c r="ET284" s="1597"/>
      <c r="EU284" s="1597"/>
      <c r="EV284" s="1597"/>
      <c r="EW284" s="1598"/>
    </row>
    <row r="285" spans="1:153" ht="15" customHeight="1" x14ac:dyDescent="0.25">
      <c r="A285" s="1608"/>
      <c r="B285" s="1503" t="s">
        <v>486</v>
      </c>
      <c r="C285" s="1503"/>
      <c r="D285" s="1503"/>
      <c r="E285" s="1503"/>
      <c r="F285" s="2368" t="s">
        <v>1168</v>
      </c>
      <c r="G285" s="2368"/>
      <c r="H285" s="2368"/>
      <c r="I285" s="2368"/>
      <c r="J285" s="2368"/>
      <c r="K285" s="2368"/>
      <c r="L285" s="2368"/>
      <c r="M285" s="466"/>
      <c r="N285" s="466"/>
      <c r="O285" s="466"/>
      <c r="P285" s="466"/>
      <c r="Q285" s="466"/>
      <c r="R285" s="466"/>
      <c r="S285" s="466"/>
      <c r="T285" s="466"/>
      <c r="U285" s="466"/>
      <c r="V285" s="466"/>
      <c r="W285" s="466"/>
      <c r="X285" s="466"/>
      <c r="Y285" s="1607"/>
      <c r="Z285" s="466"/>
      <c r="AA285" s="466"/>
      <c r="AB285" s="466"/>
      <c r="AC285" s="466"/>
      <c r="AD285" s="466"/>
      <c r="AE285" s="466"/>
      <c r="AF285" s="466"/>
      <c r="AG285" s="466"/>
      <c r="AH285" s="466"/>
      <c r="AI285" s="466"/>
      <c r="AJ285" s="466"/>
      <c r="AK285" s="466"/>
      <c r="AL285" s="466"/>
      <c r="AM285" s="466"/>
      <c r="AN285" s="466"/>
      <c r="AO285" s="466"/>
      <c r="AP285" s="466"/>
      <c r="AQ285" s="466"/>
      <c r="AR285" s="466"/>
      <c r="AS285" s="466"/>
      <c r="AT285" s="466"/>
      <c r="AU285" s="466"/>
      <c r="AV285" s="466"/>
      <c r="AW285" s="466"/>
      <c r="AX285" s="466"/>
      <c r="AY285" s="466"/>
      <c r="AZ285" s="466"/>
      <c r="BA285" s="466"/>
      <c r="BB285" s="466"/>
      <c r="BC285" s="466"/>
      <c r="BD285" s="466"/>
      <c r="BE285" s="466"/>
      <c r="BF285" s="466"/>
      <c r="BG285" s="466"/>
      <c r="BH285" s="466"/>
      <c r="BI285" s="466"/>
      <c r="BJ285" s="466"/>
      <c r="BK285" s="466"/>
      <c r="BL285" s="466"/>
      <c r="BM285" s="466"/>
      <c r="BN285" s="466"/>
      <c r="BO285" s="466"/>
      <c r="BP285" s="466"/>
      <c r="BQ285" s="466"/>
      <c r="BR285" s="466"/>
      <c r="BS285" s="466"/>
      <c r="BT285" s="466"/>
      <c r="BU285" s="466"/>
      <c r="BV285" s="466"/>
      <c r="EC285" s="1589"/>
      <c r="ED285" s="1589"/>
      <c r="EE285" s="1589"/>
      <c r="EF285" s="1589"/>
    </row>
    <row r="286" spans="1:153" ht="15" customHeight="1" x14ac:dyDescent="0.25">
      <c r="A286" s="1608"/>
      <c r="B286" s="1503" t="s">
        <v>990</v>
      </c>
      <c r="C286" s="1503"/>
      <c r="D286" s="1503"/>
      <c r="E286" s="1503"/>
      <c r="F286" s="2379" t="s">
        <v>1102</v>
      </c>
      <c r="G286" s="2379"/>
      <c r="H286" s="2379"/>
      <c r="I286" s="2379"/>
      <c r="J286" s="2379"/>
      <c r="K286" s="2379"/>
      <c r="L286" s="2379"/>
      <c r="M286" s="466"/>
      <c r="N286" s="466"/>
      <c r="O286" s="466"/>
      <c r="P286" s="466"/>
      <c r="Q286" s="466"/>
      <c r="R286" s="466"/>
      <c r="S286" s="466"/>
      <c r="T286" s="466"/>
      <c r="U286" s="466"/>
      <c r="V286" s="466"/>
      <c r="W286" s="466"/>
      <c r="X286" s="466"/>
      <c r="Y286" s="1607"/>
      <c r="Z286" s="466"/>
      <c r="AA286" s="466"/>
      <c r="AB286" s="466"/>
      <c r="AC286" s="466"/>
      <c r="AD286" s="466"/>
      <c r="AE286" s="466"/>
      <c r="AF286" s="466"/>
      <c r="AG286" s="466"/>
      <c r="AH286" s="466"/>
      <c r="AI286" s="466"/>
      <c r="AJ286" s="466"/>
      <c r="AK286" s="466"/>
      <c r="AL286" s="466"/>
      <c r="AM286" s="466"/>
      <c r="AN286" s="466"/>
      <c r="AO286" s="466"/>
      <c r="AP286" s="466"/>
      <c r="AQ286" s="466"/>
      <c r="AR286" s="466"/>
      <c r="AS286" s="466"/>
      <c r="AT286" s="466"/>
      <c r="AU286" s="466"/>
      <c r="AV286" s="466"/>
      <c r="AW286" s="466"/>
      <c r="AX286" s="466"/>
      <c r="AY286" s="466"/>
      <c r="AZ286" s="466"/>
      <c r="BA286" s="466"/>
      <c r="BB286" s="466"/>
      <c r="BC286" s="466"/>
      <c r="BD286" s="466"/>
      <c r="BE286" s="466"/>
      <c r="BF286" s="466"/>
      <c r="BG286" s="466"/>
      <c r="BH286" s="466"/>
      <c r="BI286" s="466"/>
      <c r="BJ286" s="466"/>
      <c r="BK286" s="466"/>
      <c r="BL286" s="466"/>
      <c r="BM286" s="466"/>
      <c r="BN286" s="466"/>
      <c r="BO286" s="466"/>
      <c r="BP286" s="466"/>
      <c r="BQ286" s="466"/>
      <c r="BR286" s="466"/>
      <c r="BS286" s="466"/>
      <c r="BT286" s="466"/>
      <c r="BU286" s="466"/>
      <c r="BV286" s="466"/>
      <c r="EC286" s="1589"/>
      <c r="ED286" s="1589"/>
      <c r="EE286" s="1589"/>
      <c r="EF286" s="1589"/>
    </row>
    <row r="287" spans="1:153" s="471" customFormat="1" ht="15" customHeight="1" x14ac:dyDescent="0.25">
      <c r="A287" s="1590"/>
      <c r="B287" s="466"/>
      <c r="C287" s="466"/>
      <c r="D287" s="466"/>
      <c r="E287" s="466"/>
      <c r="F287" s="466"/>
      <c r="G287" s="466"/>
      <c r="H287" s="466"/>
      <c r="I287" s="466"/>
      <c r="J287" s="466"/>
      <c r="K287" s="466"/>
      <c r="L287" s="466"/>
      <c r="M287" s="466"/>
      <c r="N287" s="466"/>
      <c r="O287" s="466"/>
      <c r="P287" s="466"/>
      <c r="Q287" s="466"/>
      <c r="R287" s="466"/>
      <c r="S287" s="466"/>
      <c r="T287" s="466"/>
      <c r="U287" s="466"/>
      <c r="V287" s="466"/>
      <c r="W287" s="466"/>
      <c r="X287" s="466"/>
      <c r="Y287" s="1607"/>
      <c r="Z287" s="466"/>
      <c r="AA287" s="466"/>
      <c r="AB287" s="466"/>
      <c r="AC287" s="466"/>
      <c r="AD287" s="466"/>
      <c r="AE287" s="466"/>
      <c r="AF287" s="466"/>
      <c r="AG287" s="466"/>
      <c r="AH287" s="466"/>
      <c r="AI287" s="466"/>
      <c r="AJ287" s="466"/>
      <c r="AK287" s="466"/>
      <c r="AL287" s="466"/>
      <c r="AM287" s="466"/>
      <c r="AN287" s="466"/>
      <c r="AO287" s="466"/>
      <c r="AP287" s="466"/>
      <c r="AQ287" s="466"/>
      <c r="AR287" s="466"/>
      <c r="AS287" s="466"/>
      <c r="AT287" s="466"/>
      <c r="AU287" s="466"/>
      <c r="AV287" s="466"/>
      <c r="AW287" s="466"/>
      <c r="AX287" s="466"/>
      <c r="AY287" s="466"/>
      <c r="AZ287" s="466"/>
      <c r="BA287" s="466"/>
      <c r="BB287" s="466"/>
      <c r="BC287" s="466"/>
      <c r="BD287" s="466"/>
      <c r="BE287" s="466"/>
      <c r="BF287" s="466"/>
      <c r="BG287" s="466"/>
      <c r="BH287" s="466"/>
      <c r="BI287" s="466"/>
      <c r="BJ287" s="466"/>
      <c r="BK287" s="466"/>
      <c r="BL287" s="466"/>
      <c r="BM287" s="466"/>
      <c r="BN287" s="466"/>
      <c r="BO287" s="466"/>
      <c r="BP287" s="466"/>
      <c r="BQ287" s="466"/>
      <c r="BR287" s="466"/>
      <c r="BS287" s="466"/>
      <c r="BT287" s="466"/>
      <c r="BU287" s="466"/>
      <c r="BV287" s="466"/>
      <c r="BW287" s="466"/>
      <c r="BX287" s="466"/>
      <c r="BY287" s="466"/>
      <c r="BZ287" s="466"/>
      <c r="CA287" s="466"/>
      <c r="CB287" s="466"/>
      <c r="CC287" s="466"/>
      <c r="CD287" s="466"/>
      <c r="CE287" s="466"/>
      <c r="CF287" s="466"/>
      <c r="CG287" s="466"/>
      <c r="CH287" s="466"/>
      <c r="CI287" s="466"/>
      <c r="CJ287" s="466"/>
      <c r="CK287" s="466"/>
      <c r="CL287" s="466"/>
      <c r="CM287" s="466"/>
      <c r="CN287" s="466"/>
      <c r="CO287" s="466"/>
      <c r="CP287" s="466"/>
      <c r="CQ287" s="466"/>
      <c r="CR287" s="466"/>
      <c r="CS287" s="466"/>
      <c r="CT287" s="466"/>
      <c r="CU287" s="466"/>
    </row>
    <row r="288" spans="1:153" s="471" customFormat="1" ht="15" customHeight="1" x14ac:dyDescent="0.25">
      <c r="A288" s="1590"/>
      <c r="B288" s="1570" t="s">
        <v>1169</v>
      </c>
      <c r="C288" s="1570"/>
      <c r="D288" s="1570"/>
      <c r="E288" s="1571"/>
      <c r="F288" s="744" t="s">
        <v>1170</v>
      </c>
      <c r="G288" s="466"/>
      <c r="H288" s="466"/>
      <c r="I288" s="466"/>
      <c r="J288" s="466"/>
      <c r="K288" s="466"/>
      <c r="L288" s="466"/>
      <c r="M288" s="466"/>
      <c r="N288" s="466"/>
      <c r="O288" s="466"/>
      <c r="P288" s="466"/>
      <c r="Q288" s="466"/>
      <c r="R288" s="466"/>
      <c r="S288" s="466"/>
      <c r="T288" s="466"/>
      <c r="U288" s="466"/>
      <c r="V288" s="466"/>
      <c r="W288" s="466"/>
      <c r="X288" s="466"/>
      <c r="Y288" s="1607"/>
      <c r="Z288" s="466"/>
      <c r="AA288" s="466"/>
      <c r="AB288" s="466"/>
      <c r="AC288" s="466"/>
      <c r="AD288" s="466"/>
      <c r="AE288" s="466"/>
      <c r="AF288" s="466"/>
      <c r="AG288" s="466"/>
      <c r="AH288" s="466"/>
      <c r="AI288" s="466"/>
      <c r="AJ288" s="466"/>
      <c r="AK288" s="466"/>
      <c r="AL288" s="466"/>
      <c r="AM288" s="466"/>
      <c r="AN288" s="466"/>
      <c r="AO288" s="466"/>
      <c r="AP288" s="466"/>
      <c r="AQ288" s="466"/>
      <c r="AR288" s="466"/>
      <c r="AS288" s="466"/>
      <c r="AT288" s="466"/>
      <c r="AU288" s="466"/>
      <c r="AV288" s="466"/>
      <c r="AW288" s="466"/>
      <c r="AX288" s="466"/>
      <c r="AY288" s="466"/>
      <c r="AZ288" s="466"/>
      <c r="BA288" s="466"/>
      <c r="BB288" s="466"/>
      <c r="BC288" s="466"/>
      <c r="BD288" s="466"/>
      <c r="BE288" s="466"/>
      <c r="BF288" s="466"/>
      <c r="BG288" s="466"/>
      <c r="BH288" s="466"/>
      <c r="BI288" s="466"/>
      <c r="BJ288" s="466"/>
      <c r="BK288" s="466"/>
      <c r="BL288" s="466"/>
      <c r="BM288" s="466"/>
      <c r="BN288" s="466"/>
      <c r="BO288" s="466"/>
      <c r="BP288" s="466"/>
      <c r="BQ288" s="466"/>
      <c r="BR288" s="466"/>
      <c r="BS288" s="466"/>
      <c r="BT288" s="466"/>
      <c r="BU288" s="466"/>
      <c r="BV288" s="466"/>
      <c r="BW288" s="466"/>
      <c r="BX288" s="466"/>
      <c r="BY288" s="466"/>
      <c r="BZ288" s="466"/>
      <c r="CA288" s="466"/>
      <c r="CB288" s="466"/>
      <c r="CC288" s="466"/>
      <c r="CD288" s="466"/>
      <c r="CE288" s="466"/>
      <c r="CF288" s="466"/>
      <c r="CG288" s="466"/>
      <c r="CH288" s="466"/>
      <c r="CI288" s="466"/>
      <c r="CJ288" s="466"/>
      <c r="CK288" s="466"/>
      <c r="CL288" s="466"/>
      <c r="CM288" s="466"/>
      <c r="CN288" s="466"/>
      <c r="CO288" s="466"/>
      <c r="CP288" s="466"/>
      <c r="CQ288" s="466"/>
      <c r="CR288" s="466"/>
      <c r="CS288" s="466"/>
      <c r="CT288" s="466"/>
      <c r="CU288" s="466"/>
    </row>
    <row r="289" spans="1:143" s="1589" customFormat="1" ht="15" customHeight="1" x14ac:dyDescent="0.25">
      <c r="A289" s="1590"/>
      <c r="B289" s="930" t="s">
        <v>1171</v>
      </c>
      <c r="C289" s="930"/>
      <c r="D289" s="1615"/>
      <c r="E289" s="1616"/>
      <c r="F289" s="74"/>
      <c r="G289" s="466"/>
      <c r="H289" s="466"/>
      <c r="I289" s="466"/>
      <c r="J289" s="466"/>
      <c r="K289" s="466"/>
      <c r="L289" s="466"/>
      <c r="M289" s="466"/>
      <c r="N289" s="466"/>
      <c r="O289" s="466"/>
      <c r="P289" s="466"/>
      <c r="Q289" s="466"/>
      <c r="R289" s="466"/>
      <c r="S289" s="466"/>
      <c r="T289" s="466"/>
      <c r="U289" s="466"/>
      <c r="V289" s="466"/>
      <c r="W289" s="466"/>
      <c r="X289" s="466"/>
      <c r="Y289" s="1607"/>
      <c r="Z289" s="466"/>
      <c r="AA289" s="466"/>
      <c r="AB289" s="466"/>
      <c r="AC289" s="466"/>
      <c r="AD289" s="466"/>
      <c r="AE289" s="466"/>
      <c r="AF289" s="466"/>
      <c r="AG289" s="466"/>
      <c r="AH289" s="466"/>
      <c r="AI289" s="466"/>
      <c r="AJ289" s="466"/>
      <c r="AK289" s="466"/>
      <c r="AL289" s="466"/>
      <c r="AM289" s="466"/>
      <c r="AN289" s="466"/>
      <c r="AO289" s="466"/>
      <c r="AP289" s="466"/>
      <c r="AQ289" s="466"/>
      <c r="AR289" s="466"/>
      <c r="AS289" s="466"/>
      <c r="AT289" s="466"/>
      <c r="AU289" s="466"/>
      <c r="AV289" s="466"/>
      <c r="AW289" s="466"/>
      <c r="AX289" s="466"/>
      <c r="AY289" s="466"/>
      <c r="AZ289" s="466"/>
      <c r="BA289" s="466"/>
      <c r="BB289" s="466"/>
      <c r="BC289" s="466"/>
      <c r="BD289" s="466"/>
      <c r="BE289" s="1619"/>
      <c r="BF289" s="1619"/>
      <c r="BG289" s="1619"/>
      <c r="BH289" s="1619"/>
      <c r="BI289" s="1619"/>
      <c r="BJ289" s="1619"/>
      <c r="BK289" s="1619"/>
      <c r="BL289" s="1619"/>
      <c r="BM289" s="1619"/>
      <c r="BN289" s="1619"/>
      <c r="BO289" s="1619"/>
      <c r="BP289" s="1619"/>
      <c r="BQ289" s="1619"/>
      <c r="BR289" s="1619"/>
      <c r="BS289" s="466"/>
      <c r="BT289" s="466"/>
      <c r="BU289" s="1619"/>
      <c r="BV289" s="1619"/>
      <c r="BW289" s="1619"/>
      <c r="BX289" s="1619"/>
      <c r="BY289" s="1619"/>
      <c r="BZ289" s="1619"/>
      <c r="CA289" s="1619"/>
      <c r="CB289" s="1619"/>
      <c r="CC289" s="1619"/>
      <c r="CD289" s="1619"/>
      <c r="CE289" s="1619"/>
      <c r="CF289" s="1619"/>
      <c r="CG289" s="1619"/>
      <c r="CH289" s="1619"/>
      <c r="CI289" s="466"/>
      <c r="CJ289" s="466"/>
      <c r="CK289" s="1619"/>
      <c r="CL289" s="1619"/>
      <c r="CM289" s="1619"/>
      <c r="CN289" s="1619"/>
      <c r="CO289" s="1619"/>
      <c r="CP289" s="1619"/>
      <c r="CQ289" s="1619"/>
      <c r="CR289" s="1619"/>
      <c r="CS289" s="1619"/>
      <c r="CT289" s="1619"/>
      <c r="CU289" s="1619"/>
      <c r="CW289" s="471"/>
      <c r="CX289" s="471"/>
      <c r="DI289" s="471"/>
      <c r="DJ289" s="471"/>
      <c r="DS289" s="471"/>
      <c r="DT289" s="471"/>
      <c r="EA289" s="471"/>
      <c r="EB289" s="471"/>
      <c r="EG289" s="471"/>
      <c r="EH289" s="471"/>
      <c r="EJ289" s="471"/>
      <c r="EK289" s="471"/>
      <c r="EL289" s="471"/>
      <c r="EM289" s="471"/>
    </row>
    <row r="290" spans="1:143" s="1589" customFormat="1" ht="15" customHeight="1" x14ac:dyDescent="0.25">
      <c r="A290" s="1590"/>
      <c r="B290" s="930" t="s">
        <v>1172</v>
      </c>
      <c r="C290" s="930"/>
      <c r="D290" s="1615"/>
      <c r="E290" s="1616"/>
      <c r="F290" s="1711">
        <f>SUM(F291:F292)</f>
        <v>0</v>
      </c>
      <c r="G290" s="466"/>
      <c r="H290" s="466"/>
      <c r="I290" s="466"/>
      <c r="J290" s="466"/>
      <c r="K290" s="466"/>
      <c r="L290" s="466"/>
      <c r="M290" s="466"/>
      <c r="N290" s="466"/>
      <c r="O290" s="466"/>
      <c r="P290" s="466"/>
      <c r="Q290" s="466"/>
      <c r="R290" s="466"/>
      <c r="S290" s="466"/>
      <c r="T290" s="466"/>
      <c r="U290" s="466"/>
      <c r="V290" s="466"/>
      <c r="W290" s="466"/>
      <c r="X290" s="466"/>
      <c r="Y290" s="1607"/>
      <c r="Z290" s="466"/>
      <c r="AA290" s="466"/>
      <c r="AB290" s="466"/>
      <c r="AC290" s="466"/>
      <c r="AD290" s="466"/>
      <c r="AE290" s="466"/>
      <c r="AF290" s="466"/>
      <c r="AG290" s="466"/>
      <c r="AH290" s="466"/>
      <c r="AI290" s="466"/>
      <c r="AJ290" s="466"/>
      <c r="AK290" s="466"/>
      <c r="AL290" s="466"/>
      <c r="AM290" s="466"/>
      <c r="AN290" s="466"/>
      <c r="AO290" s="466"/>
      <c r="AP290" s="466"/>
      <c r="AQ290" s="466"/>
      <c r="AR290" s="466"/>
      <c r="AS290" s="466"/>
      <c r="AT290" s="466"/>
      <c r="AU290" s="466"/>
      <c r="AV290" s="466"/>
      <c r="AW290" s="466"/>
      <c r="AX290" s="466"/>
      <c r="AY290" s="466"/>
      <c r="AZ290" s="466"/>
      <c r="BA290" s="466"/>
      <c r="BB290" s="466"/>
      <c r="BC290" s="466"/>
      <c r="BD290" s="466"/>
      <c r="BE290" s="1619"/>
      <c r="BF290" s="1619"/>
      <c r="BG290" s="1619"/>
      <c r="BH290" s="1619"/>
      <c r="BI290" s="1619"/>
      <c r="BJ290" s="1619"/>
      <c r="BK290" s="1619"/>
      <c r="BL290" s="1619"/>
      <c r="BM290" s="1619"/>
      <c r="BN290" s="1619"/>
      <c r="BO290" s="1619"/>
      <c r="BP290" s="1619"/>
      <c r="BQ290" s="1619"/>
      <c r="BR290" s="1619"/>
      <c r="BS290" s="466"/>
      <c r="BT290" s="466"/>
      <c r="BU290" s="1619"/>
      <c r="BV290" s="1619"/>
      <c r="BW290" s="1619"/>
      <c r="BX290" s="1619"/>
      <c r="BY290" s="1619"/>
      <c r="BZ290" s="1619"/>
      <c r="CA290" s="1619"/>
      <c r="CB290" s="1619"/>
      <c r="CC290" s="1619"/>
      <c r="CD290" s="1619"/>
      <c r="CE290" s="1619"/>
      <c r="CF290" s="1619"/>
      <c r="CG290" s="1619"/>
      <c r="CH290" s="1619"/>
      <c r="CI290" s="466"/>
      <c r="CJ290" s="466"/>
      <c r="CK290" s="1619"/>
      <c r="CL290" s="1619"/>
      <c r="CM290" s="1619"/>
      <c r="CN290" s="1619"/>
      <c r="CO290" s="1619"/>
      <c r="CP290" s="1619"/>
      <c r="CQ290" s="1619"/>
      <c r="CR290" s="1619"/>
      <c r="CS290" s="1619"/>
      <c r="CT290" s="1619"/>
      <c r="CU290" s="1619"/>
      <c r="CW290" s="471"/>
      <c r="CX290" s="471"/>
      <c r="DI290" s="471"/>
      <c r="DJ290" s="471"/>
      <c r="DS290" s="471"/>
      <c r="DT290" s="471"/>
      <c r="EA290" s="471"/>
      <c r="EB290" s="471"/>
      <c r="EG290" s="471"/>
      <c r="EH290" s="471"/>
      <c r="EJ290" s="471"/>
      <c r="EK290" s="471"/>
      <c r="EL290" s="471"/>
      <c r="EM290" s="471"/>
    </row>
    <row r="291" spans="1:143" s="1589" customFormat="1" ht="15" customHeight="1" x14ac:dyDescent="0.25">
      <c r="A291" s="1590"/>
      <c r="B291" s="1710" t="s">
        <v>1173</v>
      </c>
      <c r="C291" s="1572"/>
      <c r="D291" s="1573"/>
      <c r="E291" s="1574"/>
      <c r="F291" s="1692"/>
      <c r="G291" s="466"/>
      <c r="H291" s="466"/>
      <c r="I291" s="466"/>
      <c r="J291" s="466"/>
      <c r="K291" s="466"/>
      <c r="L291" s="466"/>
      <c r="M291" s="466"/>
      <c r="N291" s="466"/>
      <c r="O291" s="466"/>
      <c r="P291" s="466"/>
      <c r="Q291" s="466"/>
      <c r="R291" s="466"/>
      <c r="S291" s="466"/>
      <c r="T291" s="466"/>
      <c r="U291" s="466"/>
      <c r="V291" s="466"/>
      <c r="W291" s="466"/>
      <c r="X291" s="466"/>
      <c r="Y291" s="1607"/>
      <c r="Z291" s="466"/>
      <c r="AA291" s="466"/>
      <c r="AB291" s="466"/>
      <c r="AC291" s="466"/>
      <c r="AD291" s="466"/>
      <c r="AE291" s="466"/>
      <c r="AF291" s="466"/>
      <c r="AG291" s="466"/>
      <c r="AH291" s="466"/>
      <c r="AI291" s="466"/>
      <c r="AJ291" s="466"/>
      <c r="AK291" s="466"/>
      <c r="AL291" s="466"/>
      <c r="AM291" s="466"/>
      <c r="AN291" s="466"/>
      <c r="AO291" s="466"/>
      <c r="AP291" s="466"/>
      <c r="AQ291" s="466"/>
      <c r="AR291" s="466"/>
      <c r="AS291" s="466"/>
      <c r="AT291" s="466"/>
      <c r="AU291" s="466"/>
      <c r="AV291" s="466"/>
      <c r="AW291" s="466"/>
      <c r="AX291" s="466"/>
      <c r="AY291" s="466"/>
      <c r="AZ291" s="466"/>
      <c r="BA291" s="466"/>
      <c r="BB291" s="466"/>
      <c r="BC291" s="466"/>
      <c r="BD291" s="466"/>
      <c r="BE291" s="1619"/>
      <c r="BF291" s="1619"/>
      <c r="BG291" s="1619"/>
      <c r="BH291" s="1619"/>
      <c r="BI291" s="1619"/>
      <c r="BJ291" s="1619"/>
      <c r="BK291" s="1619"/>
      <c r="BL291" s="1619"/>
      <c r="BM291" s="1619"/>
      <c r="BN291" s="1619"/>
      <c r="BO291" s="1619"/>
      <c r="BP291" s="1619"/>
      <c r="BQ291" s="1619"/>
      <c r="BR291" s="1619"/>
      <c r="BS291" s="466"/>
      <c r="BT291" s="466"/>
      <c r="BU291" s="1619"/>
      <c r="BV291" s="1619"/>
      <c r="BW291" s="1619"/>
      <c r="BX291" s="1619"/>
      <c r="BY291" s="1619"/>
      <c r="BZ291" s="1619"/>
      <c r="CA291" s="1619"/>
      <c r="CB291" s="1619"/>
      <c r="CC291" s="1619"/>
      <c r="CD291" s="1619"/>
      <c r="CE291" s="1619"/>
      <c r="CF291" s="1619"/>
      <c r="CG291" s="1619"/>
      <c r="CH291" s="1619"/>
      <c r="CI291" s="466"/>
      <c r="CJ291" s="466"/>
      <c r="CK291" s="1619"/>
      <c r="CL291" s="1619"/>
      <c r="CM291" s="1619"/>
      <c r="CN291" s="1619"/>
      <c r="CO291" s="1619"/>
      <c r="CP291" s="1619"/>
      <c r="CQ291" s="1619"/>
      <c r="CR291" s="1619"/>
      <c r="CS291" s="1619"/>
      <c r="CT291" s="1619"/>
      <c r="CU291" s="1619"/>
      <c r="CW291" s="471"/>
      <c r="CX291" s="471"/>
      <c r="DI291" s="471"/>
      <c r="DJ291" s="471"/>
      <c r="DS291" s="471"/>
      <c r="DT291" s="471"/>
      <c r="EA291" s="471"/>
      <c r="EB291" s="471"/>
      <c r="EG291" s="471"/>
      <c r="EH291" s="471"/>
      <c r="EJ291" s="471"/>
      <c r="EK291" s="471"/>
      <c r="EL291" s="471"/>
      <c r="EM291" s="471"/>
    </row>
    <row r="292" spans="1:143" s="1589" customFormat="1" ht="15" customHeight="1" x14ac:dyDescent="0.25">
      <c r="A292" s="1590"/>
      <c r="B292" s="1710" t="s">
        <v>1174</v>
      </c>
      <c r="C292" s="1572"/>
      <c r="D292" s="1573"/>
      <c r="E292" s="1574"/>
      <c r="F292" s="1692"/>
      <c r="G292" s="466"/>
      <c r="H292" s="466"/>
      <c r="I292" s="466"/>
      <c r="J292" s="466"/>
      <c r="K292" s="466"/>
      <c r="L292" s="466"/>
      <c r="M292" s="466"/>
      <c r="N292" s="466"/>
      <c r="O292" s="466"/>
      <c r="P292" s="466"/>
      <c r="Q292" s="466"/>
      <c r="R292" s="466"/>
      <c r="S292" s="466"/>
      <c r="T292" s="466"/>
      <c r="U292" s="466"/>
      <c r="V292" s="466"/>
      <c r="W292" s="466"/>
      <c r="X292" s="466"/>
      <c r="Y292" s="1607"/>
      <c r="Z292" s="466"/>
      <c r="AA292" s="466"/>
      <c r="AB292" s="466"/>
      <c r="AC292" s="466"/>
      <c r="AD292" s="466"/>
      <c r="AE292" s="466"/>
      <c r="AF292" s="466"/>
      <c r="AG292" s="466"/>
      <c r="AH292" s="466"/>
      <c r="AI292" s="466"/>
      <c r="AJ292" s="466"/>
      <c r="AK292" s="466"/>
      <c r="AL292" s="466"/>
      <c r="AM292" s="466"/>
      <c r="AN292" s="466"/>
      <c r="AO292" s="466"/>
      <c r="AP292" s="466"/>
      <c r="AQ292" s="466"/>
      <c r="AR292" s="466"/>
      <c r="AS292" s="466"/>
      <c r="AT292" s="466"/>
      <c r="AU292" s="466"/>
      <c r="AV292" s="466"/>
      <c r="AW292" s="466"/>
      <c r="AX292" s="466"/>
      <c r="AY292" s="466"/>
      <c r="AZ292" s="466"/>
      <c r="BA292" s="466"/>
      <c r="BB292" s="466"/>
      <c r="BC292" s="466"/>
      <c r="BD292" s="466"/>
      <c r="BE292" s="1619"/>
      <c r="BF292" s="1619"/>
      <c r="BG292" s="1619"/>
      <c r="BH292" s="1619"/>
      <c r="BI292" s="1619"/>
      <c r="BJ292" s="1619"/>
      <c r="BK292" s="1619"/>
      <c r="BL292" s="1619"/>
      <c r="BM292" s="1619"/>
      <c r="BN292" s="1619"/>
      <c r="BO292" s="1619"/>
      <c r="BP292" s="1619"/>
      <c r="BQ292" s="1619"/>
      <c r="BR292" s="1619"/>
      <c r="BS292" s="466"/>
      <c r="BT292" s="466"/>
      <c r="BU292" s="1619"/>
      <c r="BV292" s="1619"/>
      <c r="BW292" s="1619"/>
      <c r="BX292" s="1619"/>
      <c r="BY292" s="1619"/>
      <c r="BZ292" s="1619"/>
      <c r="CA292" s="1619"/>
      <c r="CB292" s="1619"/>
      <c r="CC292" s="1619"/>
      <c r="CD292" s="1619"/>
      <c r="CE292" s="1619"/>
      <c r="CF292" s="1619"/>
      <c r="CG292" s="1619"/>
      <c r="CH292" s="1619"/>
      <c r="CI292" s="466"/>
      <c r="CJ292" s="466"/>
      <c r="CK292" s="1619"/>
      <c r="CL292" s="1619"/>
      <c r="CM292" s="1619"/>
      <c r="CN292" s="1619"/>
      <c r="CO292" s="1619"/>
      <c r="CP292" s="1619"/>
      <c r="CQ292" s="1619"/>
      <c r="CR292" s="1619"/>
      <c r="CS292" s="1619"/>
      <c r="CT292" s="1619"/>
      <c r="CU292" s="1619"/>
      <c r="CW292" s="471"/>
      <c r="CX292" s="471"/>
      <c r="DI292" s="471"/>
      <c r="DJ292" s="471"/>
      <c r="DS292" s="471"/>
      <c r="DT292" s="471"/>
      <c r="EA292" s="471"/>
      <c r="EB292" s="471"/>
      <c r="EG292" s="471"/>
      <c r="EH292" s="471"/>
      <c r="EJ292" s="471"/>
      <c r="EK292" s="471"/>
      <c r="EL292" s="471"/>
      <c r="EM292" s="471"/>
    </row>
    <row r="293" spans="1:143" s="1589" customFormat="1" ht="15" customHeight="1" x14ac:dyDescent="0.25">
      <c r="A293" s="1590"/>
      <c r="B293" s="1557" t="s">
        <v>1175</v>
      </c>
      <c r="C293" s="1557"/>
      <c r="D293" s="1557"/>
      <c r="E293" s="1557"/>
      <c r="F293" s="1557">
        <f>F289*0.01+F290*0.001</f>
        <v>0</v>
      </c>
      <c r="G293" s="466"/>
      <c r="H293" s="466"/>
      <c r="I293" s="466"/>
      <c r="J293" s="466"/>
      <c r="K293" s="466"/>
      <c r="L293" s="466"/>
      <c r="M293" s="466"/>
      <c r="N293" s="466"/>
      <c r="O293" s="466"/>
      <c r="P293" s="466"/>
      <c r="Q293" s="466"/>
      <c r="R293" s="466"/>
      <c r="S293" s="466"/>
      <c r="T293" s="466"/>
      <c r="U293" s="466"/>
      <c r="V293" s="466"/>
      <c r="W293" s="466"/>
      <c r="X293" s="466"/>
      <c r="Y293" s="1607"/>
      <c r="Z293" s="466"/>
      <c r="AA293" s="466"/>
      <c r="AB293" s="466"/>
      <c r="AC293" s="466"/>
      <c r="AD293" s="466"/>
      <c r="AE293" s="466"/>
      <c r="AF293" s="466"/>
      <c r="AG293" s="466"/>
      <c r="AH293" s="466"/>
      <c r="AI293" s="466"/>
      <c r="AJ293" s="466"/>
      <c r="AK293" s="466"/>
      <c r="AL293" s="466"/>
      <c r="AM293" s="466"/>
      <c r="AN293" s="466"/>
      <c r="AO293" s="466"/>
      <c r="AP293" s="466"/>
      <c r="AQ293" s="466"/>
      <c r="AR293" s="466"/>
      <c r="AS293" s="466"/>
      <c r="AT293" s="466"/>
      <c r="AU293" s="466"/>
      <c r="AV293" s="466"/>
      <c r="AW293" s="466"/>
      <c r="AX293" s="466"/>
      <c r="AY293" s="466"/>
      <c r="AZ293" s="466"/>
      <c r="BA293" s="466"/>
      <c r="BB293" s="466"/>
      <c r="BC293" s="466"/>
      <c r="BD293" s="466"/>
      <c r="BE293" s="1619"/>
      <c r="BF293" s="1619"/>
      <c r="BG293" s="1619"/>
      <c r="BH293" s="1619"/>
      <c r="BI293" s="1619"/>
      <c r="BJ293" s="1619"/>
      <c r="BK293" s="1619"/>
      <c r="BL293" s="1619"/>
      <c r="BM293" s="1619"/>
      <c r="BN293" s="1619"/>
      <c r="BO293" s="1619"/>
      <c r="BP293" s="1619"/>
      <c r="BQ293" s="1619"/>
      <c r="BR293" s="1619"/>
      <c r="BS293" s="466"/>
      <c r="BT293" s="466"/>
      <c r="BU293" s="1619"/>
      <c r="BV293" s="1619"/>
      <c r="BW293" s="1619"/>
      <c r="BX293" s="1619"/>
      <c r="BY293" s="1619"/>
      <c r="BZ293" s="1619"/>
      <c r="CA293" s="1619"/>
      <c r="CB293" s="1619"/>
      <c r="CC293" s="1619"/>
      <c r="CD293" s="1619"/>
      <c r="CE293" s="1619"/>
      <c r="CF293" s="1619"/>
      <c r="CG293" s="1619"/>
      <c r="CH293" s="1619"/>
      <c r="CI293" s="466"/>
      <c r="CJ293" s="466"/>
      <c r="CK293" s="1619"/>
      <c r="CL293" s="1619"/>
      <c r="CM293" s="1619"/>
      <c r="CN293" s="1619"/>
      <c r="CO293" s="1619"/>
      <c r="CP293" s="1619"/>
      <c r="CQ293" s="1619"/>
      <c r="CR293" s="1619"/>
      <c r="CS293" s="1619"/>
      <c r="CT293" s="1619"/>
      <c r="CU293" s="1619"/>
      <c r="CW293" s="471"/>
      <c r="CX293" s="471"/>
      <c r="DI293" s="471"/>
      <c r="DJ293" s="471"/>
      <c r="DS293" s="471"/>
      <c r="DT293" s="471"/>
      <c r="EA293" s="471"/>
      <c r="EB293" s="471"/>
      <c r="EG293" s="471"/>
      <c r="EH293" s="471"/>
      <c r="EJ293" s="471"/>
      <c r="EK293" s="471"/>
      <c r="EL293" s="471"/>
      <c r="EM293" s="471"/>
    </row>
    <row r="294" spans="1:143" s="471" customFormat="1" ht="15" customHeight="1" x14ac:dyDescent="0.25">
      <c r="A294" s="1656"/>
      <c r="B294" s="1657"/>
      <c r="C294" s="1657"/>
      <c r="D294" s="1657"/>
      <c r="E294" s="1657"/>
      <c r="F294" s="1657"/>
      <c r="G294" s="1657"/>
      <c r="H294" s="1657"/>
      <c r="I294" s="1657"/>
      <c r="J294" s="1657"/>
      <c r="K294" s="1657"/>
      <c r="L294" s="1657"/>
      <c r="M294" s="1657"/>
      <c r="N294" s="1657"/>
      <c r="O294" s="1657"/>
      <c r="P294" s="1657"/>
      <c r="Q294" s="1657"/>
      <c r="R294" s="1657"/>
      <c r="S294" s="1657"/>
      <c r="T294" s="1657"/>
      <c r="U294" s="1657"/>
      <c r="V294" s="1657"/>
      <c r="W294" s="1657"/>
      <c r="X294" s="1657"/>
      <c r="Y294" s="1659"/>
      <c r="Z294" s="466"/>
      <c r="AA294" s="466"/>
      <c r="AB294" s="466"/>
      <c r="AC294" s="466"/>
      <c r="AD294" s="466"/>
      <c r="AE294" s="466"/>
      <c r="AF294" s="466"/>
      <c r="AG294" s="466"/>
      <c r="AH294" s="466"/>
      <c r="AI294" s="466"/>
      <c r="AJ294" s="466"/>
      <c r="AK294" s="466"/>
      <c r="AL294" s="466"/>
      <c r="AM294" s="466"/>
      <c r="AN294" s="466"/>
      <c r="AO294" s="466"/>
      <c r="AP294" s="466"/>
      <c r="AQ294" s="466"/>
      <c r="AR294" s="466"/>
      <c r="AS294" s="466"/>
      <c r="AT294" s="466"/>
      <c r="AU294" s="466"/>
      <c r="AV294" s="466"/>
      <c r="AW294" s="466"/>
      <c r="AX294" s="466"/>
      <c r="AY294" s="466"/>
      <c r="AZ294" s="466"/>
      <c r="BA294" s="466"/>
      <c r="BB294" s="466"/>
      <c r="BC294" s="466"/>
      <c r="BD294" s="466"/>
      <c r="BE294" s="466"/>
      <c r="BF294" s="466"/>
      <c r="BG294" s="466"/>
      <c r="BH294" s="466"/>
      <c r="BI294" s="466"/>
      <c r="BJ294" s="466"/>
      <c r="BK294" s="466"/>
      <c r="BL294" s="466"/>
      <c r="BM294" s="466"/>
      <c r="BN294" s="466"/>
      <c r="BO294" s="466"/>
      <c r="BP294" s="466"/>
      <c r="BQ294" s="466"/>
      <c r="BR294" s="466"/>
      <c r="BS294" s="466"/>
      <c r="BT294" s="466"/>
      <c r="BU294" s="466"/>
      <c r="BV294" s="466"/>
      <c r="BW294" s="466"/>
      <c r="BX294" s="466"/>
      <c r="BY294" s="466"/>
      <c r="BZ294" s="466"/>
      <c r="CA294" s="466"/>
      <c r="CB294" s="466"/>
      <c r="CC294" s="466"/>
      <c r="CD294" s="466"/>
      <c r="CE294" s="466"/>
      <c r="CF294" s="466"/>
      <c r="CG294" s="466"/>
      <c r="CH294" s="466"/>
      <c r="CI294" s="466"/>
      <c r="CJ294" s="466"/>
      <c r="CK294" s="466"/>
      <c r="CL294" s="466"/>
      <c r="CM294" s="466"/>
      <c r="CN294" s="466"/>
      <c r="CO294" s="466"/>
      <c r="CP294" s="466"/>
      <c r="CQ294" s="466"/>
      <c r="CR294" s="466"/>
      <c r="CS294" s="466"/>
      <c r="CT294" s="466"/>
      <c r="CU294" s="466"/>
    </row>
    <row r="295" spans="1:143" s="1602" customFormat="1" ht="15" hidden="1" customHeight="1" x14ac:dyDescent="0.25">
      <c r="A295" s="1689"/>
      <c r="B295" s="1689"/>
      <c r="C295" s="1689"/>
      <c r="D295" s="1689"/>
      <c r="E295" s="1689"/>
      <c r="F295" s="1689"/>
      <c r="G295" s="1689"/>
      <c r="H295" s="1689"/>
      <c r="I295" s="1689"/>
      <c r="J295" s="1689"/>
      <c r="K295" s="1689"/>
      <c r="L295" s="1689"/>
      <c r="M295" s="1689"/>
      <c r="N295" s="1689"/>
      <c r="O295" s="1689"/>
      <c r="P295" s="1689"/>
      <c r="Q295" s="1689"/>
      <c r="R295" s="1689"/>
      <c r="S295" s="1689"/>
      <c r="T295" s="1689"/>
      <c r="U295" s="1689"/>
      <c r="V295" s="1689"/>
      <c r="W295" s="1689"/>
      <c r="X295" s="1689"/>
      <c r="Y295" s="1689"/>
      <c r="Z295" s="1689"/>
      <c r="AA295" s="1689"/>
      <c r="AB295" s="1689"/>
      <c r="AC295" s="1689"/>
      <c r="AD295" s="1689"/>
      <c r="AE295" s="1689"/>
      <c r="AF295" s="1689"/>
      <c r="AG295" s="1689"/>
      <c r="AH295" s="1689"/>
      <c r="AI295" s="1689"/>
      <c r="AJ295" s="1689"/>
      <c r="AK295" s="1689"/>
      <c r="AL295" s="1689"/>
      <c r="AM295" s="1689"/>
      <c r="AN295" s="1689"/>
      <c r="AO295" s="1689"/>
      <c r="AP295" s="1689"/>
      <c r="AQ295" s="1689"/>
      <c r="AR295" s="1689"/>
      <c r="AS295" s="1689"/>
      <c r="AT295" s="1689"/>
      <c r="AU295" s="1689"/>
      <c r="AV295" s="1689"/>
      <c r="AW295" s="1689"/>
      <c r="AX295" s="1689"/>
      <c r="AY295" s="1689"/>
      <c r="AZ295" s="1689"/>
      <c r="BA295" s="1689"/>
      <c r="BB295" s="1689"/>
      <c r="BC295" s="1689"/>
      <c r="BD295" s="1689"/>
      <c r="BE295" s="1689"/>
      <c r="BF295" s="1689"/>
      <c r="BG295" s="1689"/>
      <c r="BH295" s="1689"/>
      <c r="BI295" s="1689"/>
      <c r="BJ295" s="1689"/>
      <c r="BK295" s="1689"/>
      <c r="BL295" s="1689"/>
      <c r="BM295" s="1689"/>
      <c r="BN295" s="1689"/>
      <c r="BO295" s="1689"/>
      <c r="BP295" s="1689"/>
      <c r="BQ295" s="1689"/>
      <c r="BR295" s="1689"/>
      <c r="BS295" s="1689"/>
      <c r="BT295" s="1689"/>
      <c r="BU295" s="1689"/>
      <c r="BV295" s="1689"/>
      <c r="BW295" s="1689"/>
      <c r="BX295" s="1689"/>
      <c r="BY295" s="1689"/>
      <c r="BZ295" s="1689"/>
      <c r="CA295" s="1689"/>
      <c r="CB295" s="1689"/>
      <c r="CC295" s="1689"/>
      <c r="CD295" s="1689"/>
      <c r="CE295" s="1689"/>
      <c r="CF295" s="1689"/>
      <c r="CG295" s="1689"/>
      <c r="CH295" s="1689"/>
      <c r="CI295" s="1689"/>
      <c r="CJ295" s="1689"/>
      <c r="CK295" s="1689"/>
      <c r="CL295" s="1689"/>
      <c r="CM295" s="1689"/>
      <c r="CN295" s="1689"/>
      <c r="CO295" s="1689"/>
      <c r="CP295" s="1689"/>
      <c r="CQ295" s="1689"/>
      <c r="CR295" s="1689"/>
      <c r="CS295" s="1689"/>
      <c r="CT295" s="1689"/>
      <c r="CU295" s="1689"/>
    </row>
    <row r="296" spans="1:143" s="1602" customFormat="1" ht="15" hidden="1" customHeight="1" x14ac:dyDescent="0.25">
      <c r="A296" s="1689"/>
      <c r="B296" s="1689"/>
      <c r="C296" s="1689"/>
      <c r="D296" s="1689"/>
      <c r="E296" s="1689"/>
      <c r="F296" s="1689"/>
      <c r="G296" s="1689"/>
      <c r="H296" s="1689"/>
      <c r="I296" s="1689"/>
      <c r="J296" s="1689"/>
      <c r="K296" s="1689"/>
      <c r="L296" s="1689"/>
      <c r="M296" s="1689"/>
      <c r="N296" s="1689"/>
      <c r="O296" s="1689"/>
      <c r="P296" s="1689"/>
      <c r="Q296" s="1689"/>
      <c r="R296" s="1689"/>
      <c r="S296" s="1689"/>
      <c r="T296" s="1689"/>
      <c r="U296" s="1689"/>
      <c r="V296" s="1689"/>
      <c r="W296" s="1689"/>
      <c r="X296" s="1689"/>
      <c r="Y296" s="1689"/>
      <c r="Z296" s="1689"/>
      <c r="AA296" s="1689"/>
      <c r="AB296" s="1689"/>
      <c r="AC296" s="1689"/>
      <c r="AD296" s="1689"/>
      <c r="AE296" s="1689"/>
      <c r="AF296" s="1689"/>
      <c r="AG296" s="1689"/>
      <c r="AH296" s="1689"/>
      <c r="AI296" s="1689"/>
      <c r="AJ296" s="1689"/>
      <c r="AK296" s="1689"/>
      <c r="AL296" s="1689"/>
      <c r="AM296" s="1689"/>
      <c r="AN296" s="1689"/>
      <c r="AO296" s="1689"/>
      <c r="AP296" s="1689"/>
      <c r="AQ296" s="1689"/>
      <c r="AR296" s="1689"/>
      <c r="AS296" s="1689"/>
      <c r="AT296" s="1689"/>
      <c r="AU296" s="1689"/>
      <c r="AV296" s="1689"/>
      <c r="AW296" s="1689"/>
      <c r="AX296" s="1689"/>
      <c r="AY296" s="1689"/>
      <c r="AZ296" s="1689"/>
      <c r="BA296" s="1689"/>
      <c r="BB296" s="1689"/>
      <c r="BC296" s="1689"/>
      <c r="BD296" s="1689"/>
      <c r="BE296" s="1689"/>
      <c r="BF296" s="1689"/>
      <c r="BG296" s="1689"/>
      <c r="BH296" s="1689"/>
      <c r="BI296" s="1689"/>
      <c r="BJ296" s="1689"/>
      <c r="BK296" s="1689"/>
      <c r="BL296" s="1689"/>
      <c r="BM296" s="1689"/>
      <c r="BN296" s="1689"/>
      <c r="BO296" s="1689"/>
      <c r="BP296" s="1689"/>
      <c r="BQ296" s="1689"/>
      <c r="BR296" s="1689"/>
      <c r="BS296" s="1689"/>
      <c r="BT296" s="1689"/>
      <c r="BU296" s="1689"/>
      <c r="BV296" s="1689"/>
      <c r="BW296" s="1689"/>
      <c r="BX296" s="1689"/>
      <c r="BY296" s="1689"/>
      <c r="BZ296" s="1689"/>
      <c r="CA296" s="1689"/>
      <c r="CB296" s="1689"/>
      <c r="CC296" s="1689"/>
      <c r="CD296" s="1689"/>
      <c r="CE296" s="1689"/>
      <c r="CF296" s="1689"/>
      <c r="CG296" s="1689"/>
      <c r="CH296" s="1689"/>
      <c r="CI296" s="1689"/>
      <c r="CJ296" s="1689"/>
      <c r="CK296" s="1689"/>
      <c r="CL296" s="1689"/>
      <c r="CM296" s="1689"/>
      <c r="CN296" s="1689"/>
      <c r="CO296" s="1689"/>
      <c r="CP296" s="1689"/>
      <c r="CQ296" s="1689"/>
      <c r="CR296" s="1689"/>
      <c r="CS296" s="1689"/>
      <c r="CT296" s="1689"/>
      <c r="CU296" s="1689"/>
    </row>
    <row r="297" spans="1:143" s="1602" customFormat="1" ht="15" hidden="1" customHeight="1" x14ac:dyDescent="0.25">
      <c r="A297" s="1689"/>
      <c r="B297" s="1689"/>
      <c r="C297" s="1689"/>
      <c r="D297" s="1689"/>
      <c r="E297" s="1689"/>
      <c r="F297" s="1689"/>
      <c r="G297" s="1689"/>
      <c r="H297" s="1689"/>
      <c r="I297" s="1689"/>
      <c r="J297" s="1689"/>
      <c r="K297" s="1689"/>
      <c r="L297" s="1689"/>
      <c r="M297" s="1689"/>
      <c r="N297" s="1689"/>
      <c r="O297" s="1689"/>
      <c r="P297" s="1689"/>
      <c r="Q297" s="1689"/>
      <c r="R297" s="1689"/>
      <c r="S297" s="1689"/>
      <c r="T297" s="1689"/>
      <c r="U297" s="1689"/>
      <c r="V297" s="1689"/>
      <c r="W297" s="1689"/>
      <c r="X297" s="1689"/>
      <c r="Y297" s="1689"/>
      <c r="Z297" s="1689"/>
      <c r="AA297" s="1689"/>
      <c r="AB297" s="1689"/>
      <c r="AC297" s="1689"/>
      <c r="AD297" s="1689"/>
      <c r="AE297" s="1689"/>
      <c r="AF297" s="1689"/>
      <c r="AG297" s="1689"/>
      <c r="AH297" s="1689"/>
      <c r="AI297" s="1689"/>
      <c r="AJ297" s="1689"/>
      <c r="AK297" s="1689"/>
      <c r="AL297" s="1689"/>
      <c r="AM297" s="1689"/>
      <c r="AN297" s="1689"/>
      <c r="AO297" s="1689"/>
      <c r="AP297" s="1689"/>
      <c r="AQ297" s="1689"/>
      <c r="AR297" s="1689"/>
      <c r="AS297" s="1689"/>
      <c r="AT297" s="1689"/>
      <c r="AU297" s="1689"/>
      <c r="AV297" s="1689"/>
      <c r="AW297" s="1689"/>
      <c r="AX297" s="1689"/>
      <c r="AY297" s="1689"/>
      <c r="AZ297" s="1689"/>
      <c r="BA297" s="1689"/>
      <c r="BB297" s="1689"/>
      <c r="BC297" s="1689"/>
      <c r="BD297" s="1689"/>
      <c r="BE297" s="1689"/>
      <c r="BF297" s="1689"/>
      <c r="BG297" s="1689"/>
      <c r="BH297" s="1689"/>
      <c r="BI297" s="1689"/>
      <c r="BJ297" s="1689"/>
      <c r="BK297" s="1689"/>
      <c r="BL297" s="1689"/>
      <c r="BM297" s="1689"/>
      <c r="BN297" s="1689"/>
      <c r="BO297" s="1689"/>
      <c r="BP297" s="1689"/>
      <c r="BQ297" s="1689"/>
      <c r="BR297" s="1689"/>
      <c r="BS297" s="1689"/>
      <c r="BT297" s="1689"/>
      <c r="BU297" s="1689"/>
      <c r="BV297" s="1689"/>
      <c r="BW297" s="1689"/>
      <c r="BX297" s="1689"/>
      <c r="BY297" s="1689"/>
      <c r="BZ297" s="1689"/>
      <c r="CA297" s="1689"/>
      <c r="CB297" s="1689"/>
      <c r="CC297" s="1689"/>
      <c r="CD297" s="1689"/>
      <c r="CE297" s="1689"/>
      <c r="CF297" s="1689"/>
      <c r="CG297" s="1689"/>
      <c r="CH297" s="1689"/>
      <c r="CI297" s="1689"/>
      <c r="CJ297" s="1689"/>
      <c r="CK297" s="1689"/>
      <c r="CL297" s="1689"/>
      <c r="CM297" s="1689"/>
      <c r="CN297" s="1689"/>
      <c r="CO297" s="1689"/>
      <c r="CP297" s="1689"/>
      <c r="CQ297" s="1689"/>
      <c r="CR297" s="1689"/>
      <c r="CS297" s="1689"/>
      <c r="CT297" s="1689"/>
      <c r="CU297" s="1689"/>
    </row>
    <row r="298" spans="1:143" s="1602" customFormat="1" ht="15" hidden="1" customHeight="1" x14ac:dyDescent="0.25">
      <c r="A298" s="1689"/>
      <c r="B298" s="1689"/>
      <c r="C298" s="1689"/>
      <c r="D298" s="1689"/>
      <c r="E298" s="1689"/>
      <c r="F298" s="1689"/>
      <c r="G298" s="1689"/>
      <c r="H298" s="1689"/>
      <c r="I298" s="1689"/>
      <c r="J298" s="1689"/>
      <c r="K298" s="1689"/>
      <c r="L298" s="1689"/>
      <c r="M298" s="1689"/>
      <c r="N298" s="1689"/>
      <c r="O298" s="1689"/>
      <c r="P298" s="1689"/>
      <c r="Q298" s="1689"/>
      <c r="R298" s="1689"/>
      <c r="S298" s="1689"/>
      <c r="T298" s="1689"/>
      <c r="U298" s="1689"/>
      <c r="V298" s="1689"/>
      <c r="W298" s="1689"/>
      <c r="X298" s="1689"/>
      <c r="Y298" s="1689"/>
      <c r="Z298" s="1689"/>
      <c r="AA298" s="1689"/>
      <c r="AB298" s="1689"/>
      <c r="AC298" s="1689"/>
      <c r="AD298" s="1689"/>
      <c r="AE298" s="1689"/>
      <c r="AF298" s="1689"/>
      <c r="AG298" s="1689"/>
      <c r="AH298" s="1689"/>
      <c r="AI298" s="1689"/>
      <c r="AJ298" s="1689"/>
      <c r="AK298" s="1689"/>
      <c r="AL298" s="1689"/>
      <c r="AM298" s="1689"/>
      <c r="AN298" s="1689"/>
      <c r="AO298" s="1689"/>
      <c r="AP298" s="1689"/>
      <c r="AQ298" s="1689"/>
      <c r="AR298" s="1689"/>
      <c r="AS298" s="1689"/>
      <c r="AT298" s="1689"/>
      <c r="AU298" s="1689"/>
      <c r="AV298" s="1689"/>
      <c r="AW298" s="1689"/>
      <c r="AX298" s="1689"/>
      <c r="AY298" s="1689"/>
      <c r="AZ298" s="1689"/>
      <c r="BA298" s="1689"/>
      <c r="BB298" s="1689"/>
      <c r="BC298" s="1689"/>
      <c r="BD298" s="1689"/>
      <c r="BE298" s="1689"/>
      <c r="BF298" s="1689"/>
      <c r="BG298" s="1689"/>
      <c r="BH298" s="1689"/>
      <c r="BI298" s="1689"/>
      <c r="BJ298" s="1689"/>
      <c r="BK298" s="1689"/>
      <c r="BL298" s="1689"/>
      <c r="BM298" s="1689"/>
      <c r="BN298" s="1689"/>
      <c r="BO298" s="1689"/>
      <c r="BP298" s="1689"/>
      <c r="BQ298" s="1689"/>
      <c r="BR298" s="1689"/>
      <c r="BS298" s="1689"/>
      <c r="BT298" s="1689"/>
      <c r="BU298" s="1689"/>
      <c r="BV298" s="1689"/>
      <c r="BW298" s="1689"/>
      <c r="BX298" s="1689"/>
      <c r="BY298" s="1689"/>
      <c r="BZ298" s="1689"/>
      <c r="CA298" s="1689"/>
      <c r="CB298" s="1689"/>
      <c r="CC298" s="1689"/>
      <c r="CD298" s="1689"/>
      <c r="CE298" s="1689"/>
      <c r="CF298" s="1689"/>
      <c r="CG298" s="1689"/>
      <c r="CH298" s="1689"/>
      <c r="CI298" s="1689"/>
      <c r="CJ298" s="1689"/>
      <c r="CK298" s="1689"/>
      <c r="CL298" s="1689"/>
      <c r="CM298" s="1689"/>
      <c r="CN298" s="1689"/>
      <c r="CO298" s="1689"/>
      <c r="CP298" s="1689"/>
      <c r="CQ298" s="1689"/>
      <c r="CR298" s="1689"/>
      <c r="CS298" s="1689"/>
      <c r="CT298" s="1689"/>
      <c r="CU298" s="1689"/>
    </row>
    <row r="299" spans="1:143" s="1602" customFormat="1" ht="15" hidden="1" customHeight="1" x14ac:dyDescent="0.25">
      <c r="A299" s="1689"/>
      <c r="B299" s="1689"/>
      <c r="C299" s="1689"/>
      <c r="D299" s="1689"/>
      <c r="E299" s="1689"/>
      <c r="F299" s="1689"/>
      <c r="G299" s="1689"/>
      <c r="H299" s="1689"/>
      <c r="I299" s="1689"/>
      <c r="J299" s="1689"/>
      <c r="K299" s="1689"/>
      <c r="L299" s="1689"/>
      <c r="M299" s="1689"/>
      <c r="N299" s="1689"/>
      <c r="O299" s="1689"/>
      <c r="P299" s="1689"/>
      <c r="Q299" s="1689"/>
      <c r="R299" s="1689"/>
      <c r="S299" s="1689"/>
      <c r="T299" s="1689"/>
      <c r="U299" s="1689"/>
      <c r="V299" s="1689"/>
      <c r="W299" s="1689"/>
      <c r="X299" s="1689"/>
      <c r="Y299" s="1689"/>
      <c r="Z299" s="1689"/>
      <c r="AA299" s="1689"/>
      <c r="AB299" s="1689"/>
      <c r="AC299" s="1689"/>
      <c r="AD299" s="1689"/>
      <c r="AE299" s="1689"/>
      <c r="AF299" s="1689"/>
      <c r="AG299" s="1689"/>
      <c r="AH299" s="1689"/>
      <c r="AI299" s="1689"/>
      <c r="AJ299" s="1689"/>
      <c r="AK299" s="1689"/>
      <c r="AL299" s="1689"/>
      <c r="AM299" s="1689"/>
      <c r="AN299" s="1689"/>
      <c r="AO299" s="1689"/>
      <c r="AP299" s="1689"/>
      <c r="AQ299" s="1689"/>
      <c r="AR299" s="1689"/>
      <c r="AS299" s="1689"/>
      <c r="AT299" s="1689"/>
      <c r="AU299" s="1689"/>
      <c r="AV299" s="1689"/>
      <c r="AW299" s="1689"/>
      <c r="AX299" s="1689"/>
      <c r="AY299" s="1689"/>
      <c r="AZ299" s="1689"/>
      <c r="BA299" s="1689"/>
      <c r="BB299" s="1689"/>
      <c r="BC299" s="1689"/>
      <c r="BD299" s="1689"/>
      <c r="BE299" s="1689"/>
      <c r="BF299" s="1689"/>
      <c r="BG299" s="1689"/>
      <c r="BH299" s="1689"/>
      <c r="BI299" s="1689"/>
      <c r="BJ299" s="1689"/>
      <c r="BK299" s="1689"/>
      <c r="BL299" s="1689"/>
      <c r="BM299" s="1689"/>
      <c r="BN299" s="1689"/>
      <c r="BO299" s="1689"/>
      <c r="BP299" s="1689"/>
      <c r="BQ299" s="1689"/>
      <c r="BR299" s="1689"/>
      <c r="BS299" s="1689"/>
      <c r="BT299" s="1689"/>
      <c r="BU299" s="1689"/>
      <c r="BV299" s="1689"/>
      <c r="BW299" s="1689"/>
      <c r="BX299" s="1689"/>
      <c r="BY299" s="1689"/>
      <c r="BZ299" s="1689"/>
      <c r="CA299" s="1689"/>
      <c r="CB299" s="1689"/>
      <c r="CC299" s="1689"/>
      <c r="CD299" s="1689"/>
      <c r="CE299" s="1689"/>
      <c r="CF299" s="1689"/>
      <c r="CG299" s="1689"/>
      <c r="CH299" s="1689"/>
      <c r="CI299" s="1689"/>
      <c r="CJ299" s="1689"/>
      <c r="CK299" s="1689"/>
      <c r="CL299" s="1689"/>
      <c r="CM299" s="1689"/>
      <c r="CN299" s="1689"/>
      <c r="CO299" s="1689"/>
      <c r="CP299" s="1689"/>
      <c r="CQ299" s="1689"/>
      <c r="CR299" s="1689"/>
      <c r="CS299" s="1689"/>
      <c r="CT299" s="1689"/>
      <c r="CU299" s="1689"/>
    </row>
    <row r="300" spans="1:143" s="1602" customFormat="1" ht="15" hidden="1" customHeight="1" x14ac:dyDescent="0.25">
      <c r="A300" s="1689"/>
      <c r="B300" s="1689"/>
      <c r="C300" s="1689"/>
      <c r="D300" s="1689"/>
      <c r="E300" s="1689"/>
      <c r="F300" s="1689"/>
      <c r="G300" s="1689"/>
      <c r="H300" s="1689"/>
      <c r="I300" s="1689"/>
      <c r="J300" s="1689"/>
      <c r="K300" s="1689"/>
      <c r="L300" s="1689"/>
      <c r="M300" s="1689"/>
      <c r="N300" s="1689"/>
      <c r="O300" s="1689"/>
      <c r="P300" s="1689"/>
      <c r="Q300" s="1689"/>
      <c r="R300" s="1689"/>
      <c r="S300" s="1689"/>
      <c r="T300" s="1689"/>
      <c r="U300" s="1689"/>
      <c r="V300" s="1689"/>
      <c r="W300" s="1689"/>
      <c r="X300" s="1689"/>
      <c r="Y300" s="1689"/>
      <c r="Z300" s="1689"/>
      <c r="AA300" s="1689"/>
      <c r="AB300" s="1689"/>
      <c r="AC300" s="1689"/>
      <c r="AD300" s="1689"/>
      <c r="AE300" s="1689"/>
      <c r="AF300" s="1689"/>
      <c r="AG300" s="1689"/>
      <c r="AH300" s="1689"/>
      <c r="AI300" s="1689"/>
      <c r="AJ300" s="1689"/>
      <c r="AK300" s="1689"/>
      <c r="AL300" s="1689"/>
      <c r="AM300" s="1689"/>
      <c r="AN300" s="1689"/>
      <c r="AO300" s="1689"/>
      <c r="AP300" s="1689"/>
      <c r="AQ300" s="1689"/>
      <c r="AR300" s="1689"/>
      <c r="AS300" s="1689"/>
      <c r="AT300" s="1689"/>
      <c r="AU300" s="1689"/>
      <c r="AV300" s="1689"/>
      <c r="AW300" s="1689"/>
      <c r="AX300" s="1689"/>
      <c r="AY300" s="1689"/>
      <c r="AZ300" s="1689"/>
      <c r="BA300" s="1689"/>
      <c r="BB300" s="1689"/>
      <c r="BC300" s="1689"/>
      <c r="BD300" s="1689"/>
      <c r="BE300" s="1689"/>
      <c r="BF300" s="1689"/>
      <c r="BG300" s="1689"/>
      <c r="BH300" s="1689"/>
      <c r="BI300" s="1689"/>
      <c r="BJ300" s="1689"/>
      <c r="BK300" s="1689"/>
      <c r="BL300" s="1689"/>
      <c r="BM300" s="1689"/>
      <c r="BN300" s="1689"/>
      <c r="BO300" s="1689"/>
      <c r="BP300" s="1689"/>
      <c r="BQ300" s="1689"/>
      <c r="BR300" s="1689"/>
      <c r="BS300" s="1689"/>
      <c r="BT300" s="1689"/>
      <c r="BU300" s="1689"/>
      <c r="BV300" s="1689"/>
      <c r="BW300" s="1689"/>
      <c r="BX300" s="1689"/>
      <c r="BY300" s="1689"/>
      <c r="BZ300" s="1689"/>
      <c r="CA300" s="1689"/>
      <c r="CB300" s="1689"/>
      <c r="CC300" s="1689"/>
      <c r="CD300" s="1689"/>
      <c r="CE300" s="1689"/>
      <c r="CF300" s="1689"/>
      <c r="CG300" s="1689"/>
      <c r="CH300" s="1689"/>
      <c r="CI300" s="1689"/>
      <c r="CJ300" s="1689"/>
      <c r="CK300" s="1689"/>
      <c r="CL300" s="1689"/>
      <c r="CM300" s="1689"/>
      <c r="CN300" s="1689"/>
      <c r="CO300" s="1689"/>
      <c r="CP300" s="1689"/>
      <c r="CQ300" s="1689"/>
      <c r="CR300" s="1689"/>
      <c r="CS300" s="1689"/>
      <c r="CT300" s="1689"/>
      <c r="CU300" s="1689"/>
    </row>
    <row r="301" spans="1:143" s="1602" customFormat="1" ht="15" hidden="1" customHeight="1" x14ac:dyDescent="0.25">
      <c r="A301" s="1689"/>
      <c r="B301" s="1689"/>
      <c r="C301" s="1689"/>
      <c r="D301" s="1689"/>
      <c r="E301" s="1689"/>
      <c r="F301" s="1689"/>
      <c r="G301" s="1689"/>
      <c r="H301" s="1689"/>
      <c r="I301" s="1689"/>
      <c r="J301" s="1689"/>
      <c r="K301" s="1689"/>
      <c r="L301" s="1689"/>
      <c r="M301" s="1689"/>
      <c r="N301" s="1689"/>
      <c r="O301" s="1689"/>
      <c r="P301" s="1689"/>
      <c r="Q301" s="1689"/>
      <c r="R301" s="1689"/>
      <c r="S301" s="1689"/>
      <c r="T301" s="1689"/>
      <c r="U301" s="1689"/>
      <c r="V301" s="1689"/>
      <c r="W301" s="1689"/>
      <c r="X301" s="1689"/>
      <c r="Y301" s="1689"/>
      <c r="Z301" s="1689"/>
      <c r="AA301" s="1689"/>
      <c r="AB301" s="1689"/>
      <c r="AC301" s="1689"/>
      <c r="AD301" s="1689"/>
      <c r="AE301" s="1689"/>
      <c r="AF301" s="1689"/>
      <c r="AG301" s="1689"/>
      <c r="AH301" s="1689"/>
      <c r="AI301" s="1689"/>
      <c r="AJ301" s="1689"/>
      <c r="AK301" s="1689"/>
      <c r="AL301" s="1689"/>
      <c r="AM301" s="1689"/>
      <c r="AN301" s="1689"/>
      <c r="AO301" s="1689"/>
      <c r="AP301" s="1689"/>
      <c r="AQ301" s="1689"/>
      <c r="AR301" s="1689"/>
      <c r="AS301" s="1689"/>
      <c r="AT301" s="1689"/>
      <c r="AU301" s="1689"/>
      <c r="AV301" s="1689"/>
      <c r="AW301" s="1689"/>
      <c r="AX301" s="1689"/>
      <c r="AY301" s="1689"/>
      <c r="AZ301" s="1689"/>
      <c r="BA301" s="1689"/>
      <c r="BB301" s="1689"/>
      <c r="BC301" s="1689"/>
      <c r="BD301" s="1689"/>
      <c r="BE301" s="1689"/>
      <c r="BF301" s="1689"/>
      <c r="BG301" s="1689"/>
      <c r="BH301" s="1689"/>
      <c r="BI301" s="1689"/>
      <c r="BJ301" s="1689"/>
      <c r="BK301" s="1689"/>
      <c r="BL301" s="1689"/>
      <c r="BM301" s="1689"/>
      <c r="BN301" s="1689"/>
      <c r="BO301" s="1689"/>
      <c r="BP301" s="1689"/>
      <c r="BQ301" s="1689"/>
      <c r="BR301" s="1689"/>
      <c r="BS301" s="1689"/>
      <c r="BT301" s="1689"/>
      <c r="BU301" s="1689"/>
      <c r="BV301" s="1689"/>
      <c r="BW301" s="1689"/>
      <c r="BX301" s="1689"/>
      <c r="BY301" s="1689"/>
      <c r="BZ301" s="1689"/>
      <c r="CA301" s="1689"/>
      <c r="CB301" s="1689"/>
      <c r="CC301" s="1689"/>
      <c r="CD301" s="1689"/>
      <c r="CE301" s="1689"/>
      <c r="CF301" s="1689"/>
      <c r="CG301" s="1689"/>
      <c r="CH301" s="1689"/>
      <c r="CI301" s="1689"/>
      <c r="CJ301" s="1689"/>
      <c r="CK301" s="1689"/>
      <c r="CL301" s="1689"/>
      <c r="CM301" s="1689"/>
      <c r="CN301" s="1689"/>
      <c r="CO301" s="1689"/>
      <c r="CP301" s="1689"/>
      <c r="CQ301" s="1689"/>
      <c r="CR301" s="1689"/>
      <c r="CS301" s="1689"/>
      <c r="CT301" s="1689"/>
      <c r="CU301" s="1689"/>
    </row>
    <row r="302" spans="1:143" s="1602" customFormat="1" ht="15" hidden="1" customHeight="1" x14ac:dyDescent="0.25">
      <c r="A302" s="1689"/>
      <c r="B302" s="1689"/>
      <c r="C302" s="1689"/>
      <c r="D302" s="1689"/>
      <c r="E302" s="1689"/>
      <c r="F302" s="1689"/>
      <c r="G302" s="1689"/>
      <c r="H302" s="1689"/>
      <c r="I302" s="1689"/>
      <c r="J302" s="1689"/>
      <c r="K302" s="1689"/>
      <c r="L302" s="1689"/>
      <c r="M302" s="1689"/>
      <c r="N302" s="1689"/>
      <c r="O302" s="1689"/>
      <c r="P302" s="1689"/>
      <c r="Q302" s="1689"/>
      <c r="R302" s="1689"/>
      <c r="S302" s="1689"/>
      <c r="T302" s="1689"/>
      <c r="U302" s="1689"/>
      <c r="V302" s="1689"/>
      <c r="W302" s="1689"/>
      <c r="X302" s="1689"/>
      <c r="Y302" s="1689"/>
      <c r="Z302" s="1689"/>
      <c r="AA302" s="1689"/>
      <c r="AB302" s="1689"/>
      <c r="AC302" s="1689"/>
      <c r="AD302" s="1689"/>
      <c r="AE302" s="1689"/>
      <c r="AF302" s="1689"/>
      <c r="AG302" s="1689"/>
      <c r="AH302" s="1689"/>
      <c r="AI302" s="1689"/>
      <c r="AJ302" s="1689"/>
      <c r="AK302" s="1689"/>
      <c r="AL302" s="1689"/>
      <c r="AM302" s="1689"/>
      <c r="AN302" s="1689"/>
      <c r="AO302" s="1689"/>
      <c r="AP302" s="1689"/>
      <c r="AQ302" s="1689"/>
      <c r="AR302" s="1689"/>
      <c r="AS302" s="1689"/>
      <c r="AT302" s="1689"/>
      <c r="AU302" s="1689"/>
      <c r="AV302" s="1689"/>
      <c r="AW302" s="1689"/>
      <c r="AX302" s="1689"/>
      <c r="AY302" s="1689"/>
      <c r="AZ302" s="1689"/>
      <c r="BA302" s="1689"/>
      <c r="BB302" s="1689"/>
      <c r="BC302" s="1689"/>
      <c r="BD302" s="1689"/>
      <c r="BE302" s="1689"/>
      <c r="BF302" s="1689"/>
      <c r="BG302" s="1689"/>
      <c r="BH302" s="1689"/>
      <c r="BI302" s="1689"/>
      <c r="BJ302" s="1689"/>
      <c r="BK302" s="1689"/>
      <c r="BL302" s="1689"/>
      <c r="BM302" s="1689"/>
      <c r="BN302" s="1689"/>
      <c r="BO302" s="1689"/>
      <c r="BP302" s="1689"/>
      <c r="BQ302" s="1689"/>
      <c r="BR302" s="1689"/>
      <c r="BS302" s="1689"/>
      <c r="BT302" s="1689"/>
      <c r="BU302" s="1689"/>
      <c r="BV302" s="1689"/>
      <c r="BW302" s="1689"/>
      <c r="BX302" s="1689"/>
      <c r="BY302" s="1689"/>
      <c r="BZ302" s="1689"/>
      <c r="CA302" s="1689"/>
      <c r="CB302" s="1689"/>
      <c r="CC302" s="1689"/>
      <c r="CD302" s="1689"/>
      <c r="CE302" s="1689"/>
      <c r="CF302" s="1689"/>
      <c r="CG302" s="1689"/>
      <c r="CH302" s="1689"/>
      <c r="CI302" s="1689"/>
      <c r="CJ302" s="1689"/>
      <c r="CK302" s="1689"/>
      <c r="CL302" s="1689"/>
      <c r="CM302" s="1689"/>
      <c r="CN302" s="1689"/>
      <c r="CO302" s="1689"/>
      <c r="CP302" s="1689"/>
      <c r="CQ302" s="1689"/>
      <c r="CR302" s="1689"/>
      <c r="CS302" s="1689"/>
      <c r="CT302" s="1689"/>
      <c r="CU302" s="1689"/>
    </row>
    <row r="303" spans="1:143" s="1602" customFormat="1" ht="15" hidden="1" customHeight="1" x14ac:dyDescent="0.25">
      <c r="A303" s="1689"/>
      <c r="B303" s="1689"/>
      <c r="C303" s="1689"/>
      <c r="D303" s="1689"/>
      <c r="E303" s="1689"/>
      <c r="F303" s="1689"/>
      <c r="G303" s="1689"/>
      <c r="H303" s="1689"/>
      <c r="I303" s="1689"/>
      <c r="J303" s="1689"/>
      <c r="K303" s="1689"/>
      <c r="L303" s="1689"/>
      <c r="M303" s="1689"/>
      <c r="N303" s="1689"/>
      <c r="O303" s="1689"/>
      <c r="P303" s="1689"/>
      <c r="Q303" s="1689"/>
      <c r="R303" s="1689"/>
      <c r="S303" s="1689"/>
      <c r="T303" s="1689"/>
      <c r="U303" s="1689"/>
      <c r="V303" s="1689"/>
      <c r="W303" s="1689"/>
      <c r="X303" s="1689"/>
      <c r="Y303" s="1689"/>
      <c r="Z303" s="1689"/>
      <c r="AA303" s="1689"/>
      <c r="AB303" s="1689"/>
      <c r="AC303" s="1689"/>
      <c r="AD303" s="1689"/>
      <c r="AE303" s="1689"/>
      <c r="AF303" s="1689"/>
      <c r="AG303" s="1689"/>
      <c r="AH303" s="1689"/>
      <c r="AI303" s="1689"/>
      <c r="AJ303" s="1689"/>
      <c r="AK303" s="1689"/>
      <c r="AL303" s="1689"/>
      <c r="AM303" s="1689"/>
      <c r="AN303" s="1689"/>
      <c r="AO303" s="1689"/>
      <c r="AP303" s="1689"/>
      <c r="AQ303" s="1689"/>
      <c r="AR303" s="1689"/>
      <c r="AS303" s="1689"/>
      <c r="AT303" s="1689"/>
      <c r="AU303" s="1689"/>
      <c r="AV303" s="1689"/>
      <c r="AW303" s="1689"/>
      <c r="AX303" s="1689"/>
      <c r="AY303" s="1689"/>
      <c r="AZ303" s="1689"/>
      <c r="BA303" s="1689"/>
      <c r="BB303" s="1689"/>
      <c r="BC303" s="1689"/>
      <c r="BD303" s="1689"/>
      <c r="BE303" s="1689"/>
      <c r="BF303" s="1689"/>
      <c r="BG303" s="1689"/>
      <c r="BH303" s="1689"/>
      <c r="BI303" s="1689"/>
      <c r="BJ303" s="1689"/>
      <c r="BK303" s="1689"/>
      <c r="BL303" s="1689"/>
      <c r="BM303" s="1689"/>
      <c r="BN303" s="1689"/>
      <c r="BO303" s="1689"/>
      <c r="BP303" s="1689"/>
      <c r="BQ303" s="1689"/>
      <c r="BR303" s="1689"/>
      <c r="BS303" s="1689"/>
      <c r="BT303" s="1689"/>
      <c r="BU303" s="1689"/>
      <c r="BV303" s="1689"/>
      <c r="BW303" s="1689"/>
      <c r="BX303" s="1689"/>
      <c r="BY303" s="1689"/>
      <c r="BZ303" s="1689"/>
      <c r="CA303" s="1689"/>
      <c r="CB303" s="1689"/>
      <c r="CC303" s="1689"/>
      <c r="CD303" s="1689"/>
      <c r="CE303" s="1689"/>
      <c r="CF303" s="1689"/>
      <c r="CG303" s="1689"/>
      <c r="CH303" s="1689"/>
      <c r="CI303" s="1689"/>
      <c r="CJ303" s="1689"/>
      <c r="CK303" s="1689"/>
      <c r="CL303" s="1689"/>
      <c r="CM303" s="1689"/>
      <c r="CN303" s="1689"/>
      <c r="CO303" s="1689"/>
      <c r="CP303" s="1689"/>
      <c r="CQ303" s="1689"/>
      <c r="CR303" s="1689"/>
      <c r="CS303" s="1689"/>
      <c r="CT303" s="1689"/>
      <c r="CU303" s="1689"/>
    </row>
    <row r="304" spans="1:143" s="1602" customFormat="1" ht="15" hidden="1" customHeight="1" x14ac:dyDescent="0.25">
      <c r="A304" s="1689"/>
      <c r="B304" s="1689"/>
      <c r="C304" s="1689"/>
      <c r="D304" s="1689"/>
      <c r="E304" s="1689"/>
      <c r="F304" s="1689"/>
      <c r="G304" s="1689"/>
      <c r="H304" s="1689"/>
      <c r="I304" s="1689"/>
      <c r="J304" s="1689"/>
      <c r="K304" s="1689"/>
      <c r="L304" s="1689"/>
      <c r="M304" s="1689"/>
      <c r="N304" s="1689"/>
      <c r="O304" s="1689"/>
      <c r="P304" s="1689"/>
      <c r="Q304" s="1689"/>
      <c r="R304" s="1689"/>
      <c r="S304" s="1689"/>
      <c r="T304" s="1689"/>
      <c r="U304" s="1689"/>
      <c r="V304" s="1689"/>
      <c r="W304" s="1689"/>
      <c r="X304" s="1689"/>
      <c r="Y304" s="1689"/>
      <c r="Z304" s="1689"/>
      <c r="AA304" s="1689"/>
      <c r="AB304" s="1689"/>
      <c r="AC304" s="1689"/>
      <c r="AD304" s="1689"/>
      <c r="AE304" s="1689"/>
      <c r="AF304" s="1689"/>
      <c r="AG304" s="1689"/>
      <c r="AH304" s="1689"/>
      <c r="AI304" s="1689"/>
      <c r="AJ304" s="1689"/>
      <c r="AK304" s="1689"/>
      <c r="AL304" s="1689"/>
      <c r="AM304" s="1689"/>
      <c r="AN304" s="1689"/>
      <c r="AO304" s="1689"/>
      <c r="AP304" s="1689"/>
      <c r="AQ304" s="1689"/>
      <c r="AR304" s="1689"/>
      <c r="AS304" s="1689"/>
      <c r="AT304" s="1689"/>
      <c r="AU304" s="1689"/>
      <c r="AV304" s="1689"/>
      <c r="AW304" s="1689"/>
      <c r="AX304" s="1689"/>
      <c r="AY304" s="1689"/>
      <c r="AZ304" s="1689"/>
      <c r="BA304" s="1689"/>
      <c r="BB304" s="1689"/>
      <c r="BC304" s="1689"/>
      <c r="BD304" s="1689"/>
      <c r="BE304" s="1689"/>
      <c r="BF304" s="1689"/>
      <c r="BG304" s="1689"/>
      <c r="BH304" s="1689"/>
      <c r="BI304" s="1689"/>
      <c r="BJ304" s="1689"/>
      <c r="BK304" s="1689"/>
      <c r="BL304" s="1689"/>
      <c r="BM304" s="1689"/>
      <c r="BN304" s="1689"/>
      <c r="BO304" s="1689"/>
      <c r="BP304" s="1689"/>
      <c r="BQ304" s="1689"/>
      <c r="BR304" s="1689"/>
      <c r="BS304" s="1689"/>
      <c r="BT304" s="1689"/>
      <c r="BU304" s="1689"/>
      <c r="BV304" s="1689"/>
      <c r="BW304" s="1689"/>
      <c r="BX304" s="1689"/>
      <c r="BY304" s="1689"/>
      <c r="BZ304" s="1689"/>
      <c r="CA304" s="1689"/>
      <c r="CB304" s="1689"/>
      <c r="CC304" s="1689"/>
      <c r="CD304" s="1689"/>
      <c r="CE304" s="1689"/>
      <c r="CF304" s="1689"/>
      <c r="CG304" s="1689"/>
      <c r="CH304" s="1689"/>
      <c r="CI304" s="1689"/>
      <c r="CJ304" s="1689"/>
      <c r="CK304" s="1689"/>
      <c r="CL304" s="1689"/>
      <c r="CM304" s="1689"/>
      <c r="CN304" s="1689"/>
      <c r="CO304" s="1689"/>
      <c r="CP304" s="1689"/>
      <c r="CQ304" s="1689"/>
      <c r="CR304" s="1689"/>
      <c r="CS304" s="1689"/>
      <c r="CT304" s="1689"/>
      <c r="CU304" s="1689"/>
    </row>
    <row r="305" spans="1:276" s="1602" customFormat="1" ht="15" hidden="1" customHeight="1" x14ac:dyDescent="0.25">
      <c r="A305" s="1689"/>
      <c r="B305" s="1689"/>
      <c r="C305" s="1689"/>
      <c r="D305" s="1689"/>
      <c r="E305" s="1689"/>
      <c r="F305" s="1689"/>
      <c r="G305" s="1689"/>
      <c r="H305" s="1689"/>
      <c r="I305" s="1689"/>
      <c r="J305" s="1689"/>
      <c r="K305" s="1689"/>
      <c r="L305" s="1689"/>
      <c r="M305" s="1689"/>
      <c r="N305" s="1689"/>
      <c r="O305" s="1689"/>
      <c r="P305" s="1689"/>
      <c r="Q305" s="1689"/>
      <c r="R305" s="1689"/>
      <c r="S305" s="1689"/>
      <c r="T305" s="1689"/>
      <c r="U305" s="1689"/>
      <c r="V305" s="1689"/>
      <c r="W305" s="1689"/>
      <c r="X305" s="1689"/>
      <c r="Y305" s="1689"/>
      <c r="Z305" s="1689"/>
      <c r="AA305" s="1689"/>
      <c r="AB305" s="1689"/>
      <c r="AC305" s="1689"/>
      <c r="AD305" s="1689"/>
      <c r="AE305" s="1689"/>
      <c r="AF305" s="1689"/>
      <c r="AG305" s="1689"/>
      <c r="AH305" s="1689"/>
      <c r="AI305" s="1689"/>
      <c r="AJ305" s="1689"/>
      <c r="AK305" s="1689"/>
      <c r="AL305" s="1689"/>
      <c r="AM305" s="1689"/>
      <c r="AN305" s="1689"/>
      <c r="AO305" s="1689"/>
      <c r="AP305" s="1689"/>
      <c r="AQ305" s="1689"/>
      <c r="AR305" s="1689"/>
      <c r="AS305" s="1689"/>
      <c r="AT305" s="1689"/>
      <c r="AU305" s="1689"/>
      <c r="AV305" s="1689"/>
      <c r="AW305" s="1689"/>
      <c r="AX305" s="1689"/>
      <c r="AY305" s="1689"/>
      <c r="AZ305" s="1689"/>
      <c r="BA305" s="1689"/>
      <c r="BB305" s="1689"/>
      <c r="BC305" s="1689"/>
      <c r="BD305" s="1689"/>
      <c r="BE305" s="1689"/>
      <c r="BF305" s="1689"/>
      <c r="BG305" s="1689"/>
      <c r="BH305" s="1689"/>
      <c r="BI305" s="1689"/>
      <c r="BJ305" s="1689"/>
      <c r="BK305" s="1689"/>
      <c r="BL305" s="1689"/>
      <c r="BM305" s="1689"/>
      <c r="BN305" s="1689"/>
      <c r="BO305" s="1689"/>
      <c r="BP305" s="1689"/>
      <c r="BQ305" s="1689"/>
      <c r="BR305" s="1689"/>
      <c r="BS305" s="1689"/>
      <c r="BT305" s="1689"/>
      <c r="BU305" s="1689"/>
      <c r="BV305" s="1689"/>
      <c r="BW305" s="1689"/>
      <c r="BX305" s="1689"/>
      <c r="BY305" s="1689"/>
      <c r="BZ305" s="1689"/>
      <c r="CA305" s="1689"/>
      <c r="CB305" s="1689"/>
      <c r="CC305" s="1689"/>
      <c r="CD305" s="1689"/>
      <c r="CE305" s="1689"/>
      <c r="CF305" s="1689"/>
      <c r="CG305" s="1689"/>
      <c r="CH305" s="1689"/>
      <c r="CI305" s="1689"/>
      <c r="CJ305" s="1689"/>
      <c r="CK305" s="1689"/>
      <c r="CL305" s="1689"/>
      <c r="CM305" s="1689"/>
      <c r="CN305" s="1689"/>
      <c r="CO305" s="1689"/>
      <c r="CP305" s="1689"/>
      <c r="CQ305" s="1689"/>
      <c r="CR305" s="1689"/>
      <c r="CS305" s="1689"/>
      <c r="CT305" s="1689"/>
      <c r="CU305" s="1689"/>
    </row>
    <row r="306" spans="1:276" s="1602" customFormat="1" ht="15" hidden="1" customHeight="1" x14ac:dyDescent="0.25">
      <c r="A306" s="1689"/>
      <c r="B306" s="1689"/>
      <c r="C306" s="1689"/>
      <c r="D306" s="1689"/>
      <c r="E306" s="1689"/>
      <c r="F306" s="1689"/>
      <c r="G306" s="1689"/>
      <c r="H306" s="1689"/>
      <c r="I306" s="1689"/>
      <c r="J306" s="1689"/>
      <c r="K306" s="1689"/>
      <c r="L306" s="1689"/>
      <c r="M306" s="1689"/>
      <c r="N306" s="1689"/>
      <c r="O306" s="1689"/>
      <c r="P306" s="1689"/>
      <c r="Q306" s="1689"/>
      <c r="R306" s="1689"/>
      <c r="S306" s="1689"/>
      <c r="T306" s="1689"/>
      <c r="U306" s="1689"/>
      <c r="V306" s="1689"/>
      <c r="W306" s="1689"/>
      <c r="X306" s="1689"/>
      <c r="Y306" s="1689"/>
      <c r="Z306" s="1689"/>
      <c r="AA306" s="1689"/>
      <c r="AB306" s="1689"/>
      <c r="AC306" s="1689"/>
      <c r="AD306" s="1689"/>
      <c r="AE306" s="1689"/>
      <c r="AF306" s="1689"/>
      <c r="AG306" s="1689"/>
      <c r="AH306" s="1689"/>
      <c r="AI306" s="1689"/>
      <c r="AJ306" s="1689"/>
      <c r="AK306" s="1689"/>
      <c r="AL306" s="1689"/>
      <c r="AM306" s="1689"/>
      <c r="AN306" s="1689"/>
      <c r="AO306" s="1689"/>
      <c r="AP306" s="1689"/>
      <c r="AQ306" s="1689"/>
      <c r="AR306" s="1689"/>
      <c r="AS306" s="1689"/>
      <c r="AT306" s="1689"/>
      <c r="AU306" s="1689"/>
      <c r="AV306" s="1689"/>
      <c r="AW306" s="1689"/>
      <c r="AX306" s="1689"/>
      <c r="AY306" s="1689"/>
      <c r="AZ306" s="1689"/>
      <c r="BA306" s="1689"/>
      <c r="BB306" s="1689"/>
      <c r="BC306" s="1689"/>
      <c r="BD306" s="1689"/>
      <c r="BE306" s="1689"/>
      <c r="BF306" s="1689"/>
      <c r="BG306" s="1689"/>
      <c r="BH306" s="1689"/>
      <c r="BI306" s="1689"/>
      <c r="BJ306" s="1689"/>
      <c r="BK306" s="1689"/>
      <c r="BL306" s="1689"/>
      <c r="BM306" s="1689"/>
      <c r="BN306" s="1689"/>
      <c r="BO306" s="1689"/>
      <c r="BP306" s="1689"/>
      <c r="BQ306" s="1689"/>
      <c r="BR306" s="1689"/>
      <c r="BS306" s="1689"/>
      <c r="BT306" s="1689"/>
      <c r="BU306" s="1689"/>
      <c r="BV306" s="1689"/>
      <c r="BW306" s="1689"/>
      <c r="BX306" s="1689"/>
      <c r="BY306" s="1689"/>
      <c r="BZ306" s="1689"/>
      <c r="CA306" s="1689"/>
      <c r="CB306" s="1689"/>
      <c r="CC306" s="1689"/>
      <c r="CD306" s="1689"/>
      <c r="CE306" s="1689"/>
      <c r="CF306" s="1689"/>
      <c r="CG306" s="1689"/>
      <c r="CH306" s="1689"/>
      <c r="CI306" s="1689"/>
      <c r="CJ306" s="1689"/>
      <c r="CK306" s="1689"/>
      <c r="CL306" s="1689"/>
      <c r="CM306" s="1689"/>
      <c r="CN306" s="1689"/>
      <c r="CO306" s="1689"/>
      <c r="CP306" s="1689"/>
      <c r="CQ306" s="1689"/>
      <c r="CR306" s="1689"/>
      <c r="CS306" s="1689"/>
      <c r="CT306" s="1689"/>
      <c r="CU306" s="1689"/>
    </row>
    <row r="307" spans="1:276" s="1602" customFormat="1" ht="15" hidden="1" customHeight="1" x14ac:dyDescent="0.25">
      <c r="A307" s="1689"/>
      <c r="B307" s="1689"/>
      <c r="C307" s="1689"/>
      <c r="D307" s="1689"/>
      <c r="E307" s="1689"/>
      <c r="F307" s="1689"/>
      <c r="G307" s="1689"/>
      <c r="H307" s="1689"/>
      <c r="I307" s="1689"/>
      <c r="J307" s="1689"/>
      <c r="K307" s="1689"/>
      <c r="L307" s="1689"/>
      <c r="M307" s="1689"/>
      <c r="N307" s="1689"/>
      <c r="O307" s="1689"/>
      <c r="P307" s="1689"/>
      <c r="Q307" s="1689"/>
      <c r="R307" s="1689"/>
      <c r="S307" s="1689"/>
      <c r="T307" s="1689"/>
      <c r="U307" s="1689"/>
      <c r="V307" s="1689"/>
      <c r="W307" s="1689"/>
      <c r="X307" s="1689"/>
      <c r="Y307" s="1689"/>
      <c r="Z307" s="1689"/>
      <c r="AA307" s="1689"/>
      <c r="AB307" s="1689"/>
      <c r="AC307" s="1689"/>
      <c r="AD307" s="1689"/>
      <c r="AE307" s="1689"/>
      <c r="AF307" s="1689"/>
      <c r="AG307" s="1689"/>
      <c r="AH307" s="1689"/>
      <c r="AI307" s="1689"/>
      <c r="AJ307" s="1689"/>
      <c r="AK307" s="1689"/>
      <c r="AL307" s="1689"/>
      <c r="AM307" s="1689"/>
      <c r="AN307" s="1689"/>
      <c r="AO307" s="1689"/>
      <c r="AP307" s="1689"/>
      <c r="AQ307" s="1689"/>
      <c r="AR307" s="1689"/>
      <c r="AS307" s="1689"/>
      <c r="AT307" s="1689"/>
      <c r="AU307" s="1689"/>
      <c r="AV307" s="1689"/>
      <c r="AW307" s="1689"/>
      <c r="AX307" s="1689"/>
      <c r="AY307" s="1689"/>
      <c r="AZ307" s="1689"/>
      <c r="BA307" s="1689"/>
      <c r="BB307" s="1689"/>
      <c r="BC307" s="1689"/>
      <c r="BD307" s="1689"/>
      <c r="BE307" s="1689"/>
      <c r="BF307" s="1689"/>
      <c r="BG307" s="1689"/>
      <c r="BH307" s="1689"/>
      <c r="BI307" s="1689"/>
      <c r="BJ307" s="1689"/>
      <c r="BK307" s="1689"/>
      <c r="BL307" s="1689"/>
      <c r="BM307" s="1689"/>
      <c r="BN307" s="1689"/>
      <c r="BO307" s="1689"/>
      <c r="BP307" s="1689"/>
      <c r="BQ307" s="1689"/>
      <c r="BR307" s="1689"/>
      <c r="BS307" s="1689"/>
      <c r="BT307" s="1689"/>
      <c r="BU307" s="1689"/>
      <c r="BV307" s="1689"/>
      <c r="BW307" s="1689"/>
      <c r="BX307" s="1689"/>
      <c r="BY307" s="1689"/>
      <c r="BZ307" s="1689"/>
      <c r="CA307" s="1689"/>
      <c r="CB307" s="1689"/>
      <c r="CC307" s="1689"/>
      <c r="CD307" s="1689"/>
      <c r="CE307" s="1689"/>
      <c r="CF307" s="1689"/>
      <c r="CG307" s="1689"/>
      <c r="CH307" s="1689"/>
      <c r="CI307" s="1689"/>
      <c r="CJ307" s="1689"/>
      <c r="CK307" s="1689"/>
      <c r="CL307" s="1689"/>
      <c r="CM307" s="1689"/>
      <c r="CN307" s="1689"/>
      <c r="CO307" s="1689"/>
      <c r="CP307" s="1689"/>
      <c r="CQ307" s="1689"/>
      <c r="CR307" s="1689"/>
      <c r="CS307" s="1689"/>
      <c r="CT307" s="1689"/>
      <c r="CU307" s="1689"/>
    </row>
    <row r="308" spans="1:276" s="1602" customFormat="1" ht="15" hidden="1" customHeight="1" x14ac:dyDescent="0.25">
      <c r="A308" s="1689"/>
      <c r="B308" s="1689"/>
      <c r="C308" s="1689"/>
      <c r="D308" s="1689"/>
      <c r="E308" s="1689"/>
      <c r="F308" s="1689"/>
      <c r="G308" s="1689"/>
      <c r="H308" s="1689"/>
      <c r="I308" s="1689"/>
      <c r="J308" s="1689"/>
      <c r="K308" s="1689"/>
      <c r="L308" s="1689"/>
      <c r="M308" s="1689"/>
      <c r="N308" s="1689"/>
      <c r="O308" s="1689"/>
      <c r="P308" s="1689"/>
      <c r="Q308" s="1689"/>
      <c r="R308" s="1689"/>
      <c r="S308" s="1689"/>
      <c r="T308" s="1689"/>
      <c r="U308" s="1689"/>
      <c r="V308" s="1689"/>
      <c r="W308" s="1689"/>
      <c r="X308" s="1689"/>
      <c r="Y308" s="1689"/>
      <c r="Z308" s="1689"/>
      <c r="AA308" s="1689"/>
      <c r="AB308" s="1689"/>
      <c r="AC308" s="1689"/>
      <c r="AD308" s="1689"/>
      <c r="AE308" s="1689"/>
      <c r="AF308" s="1689"/>
      <c r="AG308" s="1689"/>
      <c r="AH308" s="1689"/>
      <c r="AI308" s="1689"/>
      <c r="AJ308" s="1689"/>
      <c r="AK308" s="1689"/>
      <c r="AL308" s="1689"/>
      <c r="AM308" s="1689"/>
      <c r="AN308" s="1689"/>
      <c r="AO308" s="1689"/>
      <c r="AP308" s="1689"/>
      <c r="AQ308" s="1689"/>
      <c r="AR308" s="1689"/>
      <c r="AS308" s="1689"/>
      <c r="AT308" s="1689"/>
      <c r="AU308" s="1689"/>
      <c r="AV308" s="1689"/>
      <c r="AW308" s="1689"/>
      <c r="AX308" s="1689"/>
      <c r="AY308" s="1689"/>
      <c r="AZ308" s="1689"/>
      <c r="BA308" s="1689"/>
      <c r="BB308" s="1689"/>
      <c r="BC308" s="1689"/>
      <c r="BD308" s="1689"/>
      <c r="BE308" s="1689"/>
      <c r="BF308" s="1689"/>
      <c r="BG308" s="1689"/>
      <c r="BH308" s="1689"/>
      <c r="BI308" s="1689"/>
      <c r="BJ308" s="1689"/>
      <c r="BK308" s="1689"/>
      <c r="BL308" s="1689"/>
      <c r="BM308" s="1689"/>
      <c r="BN308" s="1689"/>
      <c r="BO308" s="1689"/>
      <c r="BP308" s="1689"/>
      <c r="BQ308" s="1689"/>
      <c r="BR308" s="1689"/>
      <c r="BS308" s="1689"/>
      <c r="BT308" s="1689"/>
      <c r="BU308" s="1689"/>
      <c r="BV308" s="1689"/>
      <c r="BW308" s="1689"/>
      <c r="BX308" s="1689"/>
      <c r="BY308" s="1689"/>
      <c r="BZ308" s="1689"/>
      <c r="CA308" s="1689"/>
      <c r="CB308" s="1689"/>
      <c r="CC308" s="1689"/>
      <c r="CD308" s="1689"/>
      <c r="CE308" s="1689"/>
      <c r="CF308" s="1689"/>
      <c r="CG308" s="1689"/>
      <c r="CH308" s="1689"/>
      <c r="CI308" s="1689"/>
      <c r="CJ308" s="1689"/>
      <c r="CK308" s="1689"/>
      <c r="CL308" s="1689"/>
      <c r="CM308" s="1689"/>
      <c r="CN308" s="1689"/>
      <c r="CO308" s="1689"/>
      <c r="CP308" s="1689"/>
      <c r="CQ308" s="1689"/>
      <c r="CR308" s="1689"/>
      <c r="CS308" s="1689"/>
      <c r="CT308" s="1689"/>
      <c r="CU308" s="1689"/>
    </row>
    <row r="309" spans="1:276" s="1689" customFormat="1" ht="15" hidden="1" customHeight="1" x14ac:dyDescent="0.25">
      <c r="CV309" s="1602"/>
      <c r="CW309" s="1602"/>
      <c r="CX309" s="1602"/>
      <c r="CY309" s="1602"/>
      <c r="CZ309" s="1602"/>
      <c r="DA309" s="1602"/>
      <c r="DB309" s="1602"/>
      <c r="DC309" s="1602"/>
      <c r="DD309" s="1602"/>
      <c r="DE309" s="1602"/>
      <c r="DF309" s="1602"/>
      <c r="DG309" s="1602"/>
      <c r="DH309" s="1602"/>
      <c r="DI309" s="1602"/>
      <c r="DJ309" s="1602"/>
      <c r="DK309" s="1602"/>
      <c r="DL309" s="1602"/>
      <c r="DM309" s="1602"/>
      <c r="DN309" s="1602"/>
      <c r="DO309" s="1602"/>
      <c r="DP309" s="1602"/>
      <c r="DQ309" s="1602"/>
      <c r="DR309" s="1602"/>
      <c r="DS309" s="1602"/>
      <c r="DT309" s="1602"/>
      <c r="DU309" s="1602"/>
      <c r="DV309" s="1602"/>
      <c r="DW309" s="1602"/>
      <c r="DX309" s="1602"/>
      <c r="DY309" s="1602"/>
      <c r="DZ309" s="1602"/>
      <c r="EA309" s="1602"/>
      <c r="EB309" s="1602"/>
      <c r="EC309" s="1602"/>
      <c r="ED309" s="1602"/>
      <c r="EE309" s="1602"/>
      <c r="EF309" s="1602"/>
      <c r="EG309" s="1602"/>
      <c r="EH309" s="1602"/>
      <c r="EI309" s="1602"/>
      <c r="EJ309" s="1602"/>
      <c r="EK309" s="1602"/>
      <c r="EL309" s="1602"/>
      <c r="EM309" s="1602"/>
      <c r="EN309" s="1602"/>
      <c r="EO309" s="1602"/>
      <c r="EP309" s="1602"/>
      <c r="EQ309" s="1602"/>
      <c r="ER309" s="1602"/>
      <c r="ES309" s="1602"/>
      <c r="ET309" s="1602"/>
      <c r="EU309" s="1602"/>
      <c r="EV309" s="1602"/>
      <c r="EW309" s="1602"/>
      <c r="EX309" s="1602"/>
      <c r="EY309" s="1602"/>
      <c r="EZ309" s="1602"/>
      <c r="FA309" s="1602"/>
      <c r="FB309" s="1602"/>
      <c r="FC309" s="1602"/>
      <c r="FD309" s="1602"/>
      <c r="FE309" s="1602"/>
      <c r="FF309" s="1602"/>
      <c r="FG309" s="1602"/>
      <c r="FH309" s="1602"/>
      <c r="FI309" s="1602"/>
      <c r="FJ309" s="1602"/>
      <c r="FK309" s="1602"/>
      <c r="FL309" s="1602"/>
      <c r="FM309" s="1602"/>
      <c r="FN309" s="1602"/>
      <c r="FO309" s="1602"/>
      <c r="FP309" s="1602"/>
      <c r="FQ309" s="1602"/>
      <c r="FR309" s="1602"/>
      <c r="FS309" s="1602"/>
      <c r="FT309" s="1602"/>
      <c r="FU309" s="1602"/>
      <c r="FV309" s="1602"/>
      <c r="FW309" s="1602"/>
      <c r="FX309" s="1602"/>
      <c r="FY309" s="1602"/>
      <c r="FZ309" s="1602"/>
      <c r="GA309" s="1602"/>
      <c r="GB309" s="1602"/>
      <c r="GC309" s="1602"/>
      <c r="GD309" s="1602"/>
      <c r="GE309" s="1602"/>
      <c r="GF309" s="1602"/>
      <c r="GG309" s="1602"/>
      <c r="GH309" s="1602"/>
      <c r="GI309" s="1602"/>
      <c r="GJ309" s="1602"/>
      <c r="GK309" s="1602"/>
      <c r="GL309" s="1602"/>
      <c r="GM309" s="1602"/>
      <c r="GN309" s="1602"/>
      <c r="GO309" s="1602"/>
      <c r="GP309" s="1602"/>
      <c r="GQ309" s="1602"/>
      <c r="GR309" s="1602"/>
      <c r="GS309" s="1602"/>
      <c r="GT309" s="1602"/>
      <c r="GU309" s="1602"/>
      <c r="GV309" s="1602"/>
      <c r="GW309" s="1602"/>
      <c r="GX309" s="1602"/>
      <c r="GY309" s="1602"/>
      <c r="GZ309" s="1602"/>
      <c r="HA309" s="1602"/>
      <c r="HB309" s="1602"/>
      <c r="HC309" s="1602"/>
      <c r="HD309" s="1602"/>
      <c r="HE309" s="1602"/>
      <c r="HF309" s="1602"/>
      <c r="HG309" s="1602"/>
      <c r="HH309" s="1602"/>
      <c r="HI309" s="1602"/>
      <c r="HJ309" s="1602"/>
      <c r="HK309" s="1602"/>
      <c r="HL309" s="1602"/>
      <c r="HM309" s="1602"/>
      <c r="HN309" s="1602"/>
      <c r="HO309" s="1602"/>
      <c r="HP309" s="1602"/>
      <c r="HQ309" s="1602"/>
      <c r="HR309" s="1602"/>
      <c r="HS309" s="1602"/>
      <c r="HT309" s="1602"/>
      <c r="HU309" s="1602"/>
      <c r="HV309" s="1602"/>
      <c r="HW309" s="1602"/>
      <c r="HX309" s="1602"/>
      <c r="HY309" s="1602"/>
      <c r="HZ309" s="1602"/>
      <c r="IA309" s="1602"/>
      <c r="IB309" s="1602"/>
      <c r="IC309" s="1602"/>
      <c r="ID309" s="1602"/>
      <c r="IE309" s="1602"/>
      <c r="IF309" s="1602"/>
      <c r="IG309" s="1602"/>
      <c r="IH309" s="1602"/>
      <c r="II309" s="1602"/>
      <c r="IJ309" s="1602"/>
      <c r="IK309" s="1602"/>
      <c r="IL309" s="1602"/>
      <c r="IM309" s="1602"/>
      <c r="IN309" s="1602"/>
      <c r="IO309" s="1602"/>
      <c r="IP309" s="1602"/>
      <c r="IQ309" s="1602"/>
      <c r="IR309" s="1602"/>
      <c r="IS309" s="1602"/>
      <c r="IT309" s="1602"/>
      <c r="IU309" s="1602"/>
      <c r="IV309" s="1602"/>
      <c r="IW309" s="1602"/>
      <c r="IX309" s="1602"/>
      <c r="IY309" s="1602"/>
      <c r="IZ309" s="1602"/>
      <c r="JA309" s="1602"/>
      <c r="JB309" s="1602"/>
      <c r="JC309" s="1602"/>
      <c r="JD309" s="1602"/>
      <c r="JE309" s="1602"/>
      <c r="JF309" s="1602"/>
      <c r="JG309" s="1602"/>
      <c r="JH309" s="1602"/>
      <c r="JI309" s="1602"/>
      <c r="JJ309" s="1602"/>
      <c r="JK309" s="1602"/>
      <c r="JL309" s="1602"/>
      <c r="JM309" s="1602"/>
      <c r="JN309" s="1602"/>
      <c r="JO309" s="1602"/>
      <c r="JP309" s="1602"/>
    </row>
    <row r="310" spans="1:276" s="1689" customFormat="1" ht="15" hidden="1" customHeight="1" x14ac:dyDescent="0.25">
      <c r="CV310" s="1602"/>
      <c r="CW310" s="1602"/>
      <c r="CX310" s="1602"/>
      <c r="CY310" s="1602"/>
      <c r="CZ310" s="1602"/>
      <c r="DA310" s="1602"/>
      <c r="DB310" s="1602"/>
      <c r="DC310" s="1602"/>
      <c r="DD310" s="1602"/>
      <c r="DE310" s="1602"/>
      <c r="DF310" s="1602"/>
      <c r="DG310" s="1602"/>
      <c r="DH310" s="1602"/>
      <c r="DI310" s="1602"/>
      <c r="DJ310" s="1602"/>
      <c r="DK310" s="1602"/>
      <c r="DL310" s="1602"/>
      <c r="DM310" s="1602"/>
      <c r="DN310" s="1602"/>
      <c r="DO310" s="1602"/>
      <c r="DP310" s="1602"/>
      <c r="DQ310" s="1602"/>
      <c r="DR310" s="1602"/>
      <c r="DS310" s="1602"/>
      <c r="DT310" s="1602"/>
      <c r="DU310" s="1602"/>
      <c r="DV310" s="1602"/>
      <c r="DW310" s="1602"/>
      <c r="DX310" s="1602"/>
      <c r="DY310" s="1602"/>
      <c r="DZ310" s="1602"/>
      <c r="EA310" s="1602"/>
      <c r="EB310" s="1602"/>
      <c r="EC310" s="1602"/>
      <c r="ED310" s="1602"/>
      <c r="EE310" s="1602"/>
      <c r="EF310" s="1602"/>
      <c r="EG310" s="1602"/>
      <c r="EH310" s="1602"/>
      <c r="EI310" s="1602"/>
      <c r="EJ310" s="1602"/>
      <c r="EK310" s="1602"/>
      <c r="EL310" s="1602"/>
      <c r="EM310" s="1602"/>
      <c r="EN310" s="1602"/>
      <c r="EO310" s="1602"/>
      <c r="EP310" s="1602"/>
      <c r="EQ310" s="1602"/>
      <c r="ER310" s="1602"/>
      <c r="ES310" s="1602"/>
      <c r="ET310" s="1602"/>
      <c r="EU310" s="1602"/>
      <c r="EV310" s="1602"/>
      <c r="EW310" s="1602"/>
      <c r="EX310" s="1602"/>
      <c r="EY310" s="1602"/>
      <c r="EZ310" s="1602"/>
      <c r="FA310" s="1602"/>
      <c r="FB310" s="1602"/>
      <c r="FC310" s="1602"/>
      <c r="FD310" s="1602"/>
      <c r="FE310" s="1602"/>
      <c r="FF310" s="1602"/>
      <c r="FG310" s="1602"/>
      <c r="FH310" s="1602"/>
      <c r="FI310" s="1602"/>
      <c r="FJ310" s="1602"/>
      <c r="FK310" s="1602"/>
      <c r="FL310" s="1602"/>
      <c r="FM310" s="1602"/>
      <c r="FN310" s="1602"/>
      <c r="FO310" s="1602"/>
      <c r="FP310" s="1602"/>
      <c r="FQ310" s="1602"/>
      <c r="FR310" s="1602"/>
      <c r="FS310" s="1602"/>
      <c r="FT310" s="1602"/>
      <c r="FU310" s="1602"/>
      <c r="FV310" s="1602"/>
      <c r="FW310" s="1602"/>
      <c r="FX310" s="1602"/>
      <c r="FY310" s="1602"/>
      <c r="FZ310" s="1602"/>
      <c r="GA310" s="1602"/>
      <c r="GB310" s="1602"/>
      <c r="GC310" s="1602"/>
      <c r="GD310" s="1602"/>
      <c r="GE310" s="1602"/>
      <c r="GF310" s="1602"/>
      <c r="GG310" s="1602"/>
      <c r="GH310" s="1602"/>
      <c r="GI310" s="1602"/>
      <c r="GJ310" s="1602"/>
      <c r="GK310" s="1602"/>
      <c r="GL310" s="1602"/>
      <c r="GM310" s="1602"/>
      <c r="GN310" s="1602"/>
      <c r="GO310" s="1602"/>
      <c r="GP310" s="1602"/>
      <c r="GQ310" s="1602"/>
      <c r="GR310" s="1602"/>
      <c r="GS310" s="1602"/>
      <c r="GT310" s="1602"/>
      <c r="GU310" s="1602"/>
      <c r="GV310" s="1602"/>
      <c r="GW310" s="1602"/>
      <c r="GX310" s="1602"/>
      <c r="GY310" s="1602"/>
      <c r="GZ310" s="1602"/>
      <c r="HA310" s="1602"/>
      <c r="HB310" s="1602"/>
      <c r="HC310" s="1602"/>
      <c r="HD310" s="1602"/>
      <c r="HE310" s="1602"/>
      <c r="HF310" s="1602"/>
      <c r="HG310" s="1602"/>
      <c r="HH310" s="1602"/>
      <c r="HI310" s="1602"/>
      <c r="HJ310" s="1602"/>
      <c r="HK310" s="1602"/>
      <c r="HL310" s="1602"/>
      <c r="HM310" s="1602"/>
      <c r="HN310" s="1602"/>
      <c r="HO310" s="1602"/>
      <c r="HP310" s="1602"/>
      <c r="HQ310" s="1602"/>
      <c r="HR310" s="1602"/>
      <c r="HS310" s="1602"/>
      <c r="HT310" s="1602"/>
      <c r="HU310" s="1602"/>
      <c r="HV310" s="1602"/>
      <c r="HW310" s="1602"/>
      <c r="HX310" s="1602"/>
      <c r="HY310" s="1602"/>
      <c r="HZ310" s="1602"/>
      <c r="IA310" s="1602"/>
      <c r="IB310" s="1602"/>
      <c r="IC310" s="1602"/>
      <c r="ID310" s="1602"/>
      <c r="IE310" s="1602"/>
      <c r="IF310" s="1602"/>
      <c r="IG310" s="1602"/>
      <c r="IH310" s="1602"/>
      <c r="II310" s="1602"/>
      <c r="IJ310" s="1602"/>
      <c r="IK310" s="1602"/>
      <c r="IL310" s="1602"/>
      <c r="IM310" s="1602"/>
      <c r="IN310" s="1602"/>
      <c r="IO310" s="1602"/>
      <c r="IP310" s="1602"/>
      <c r="IQ310" s="1602"/>
      <c r="IR310" s="1602"/>
      <c r="IS310" s="1602"/>
      <c r="IT310" s="1602"/>
      <c r="IU310" s="1602"/>
      <c r="IV310" s="1602"/>
      <c r="IW310" s="1602"/>
      <c r="IX310" s="1602"/>
      <c r="IY310" s="1602"/>
      <c r="IZ310" s="1602"/>
      <c r="JA310" s="1602"/>
      <c r="JB310" s="1602"/>
      <c r="JC310" s="1602"/>
      <c r="JD310" s="1602"/>
      <c r="JE310" s="1602"/>
      <c r="JF310" s="1602"/>
      <c r="JG310" s="1602"/>
      <c r="JH310" s="1602"/>
      <c r="JI310" s="1602"/>
      <c r="JJ310" s="1602"/>
      <c r="JK310" s="1602"/>
      <c r="JL310" s="1602"/>
      <c r="JM310" s="1602"/>
      <c r="JN310" s="1602"/>
      <c r="JO310" s="1602"/>
      <c r="JP310" s="1602"/>
    </row>
    <row r="311" spans="1:276" s="1689" customFormat="1" ht="15" hidden="1" customHeight="1" x14ac:dyDescent="0.25">
      <c r="CV311" s="1602"/>
      <c r="CW311" s="1602"/>
      <c r="CX311" s="1602"/>
      <c r="CY311" s="1602"/>
      <c r="CZ311" s="1602"/>
      <c r="DA311" s="1602"/>
      <c r="DB311" s="1602"/>
      <c r="DC311" s="1602"/>
      <c r="DD311" s="1602"/>
      <c r="DE311" s="1602"/>
      <c r="DF311" s="1602"/>
      <c r="DG311" s="1602"/>
      <c r="DH311" s="1602"/>
      <c r="DI311" s="1602"/>
      <c r="DJ311" s="1602"/>
      <c r="DK311" s="1602"/>
      <c r="DL311" s="1602"/>
      <c r="DM311" s="1602"/>
      <c r="DN311" s="1602"/>
      <c r="DO311" s="1602"/>
      <c r="DP311" s="1602"/>
      <c r="DQ311" s="1602"/>
      <c r="DR311" s="1602"/>
      <c r="DS311" s="1602"/>
      <c r="DT311" s="1602"/>
      <c r="DU311" s="1602"/>
      <c r="DV311" s="1602"/>
      <c r="DW311" s="1602"/>
      <c r="DX311" s="1602"/>
      <c r="DY311" s="1602"/>
      <c r="DZ311" s="1602"/>
      <c r="EA311" s="1602"/>
      <c r="EB311" s="1602"/>
      <c r="EC311" s="1602"/>
      <c r="ED311" s="1602"/>
      <c r="EE311" s="1602"/>
      <c r="EF311" s="1602"/>
      <c r="EG311" s="1602"/>
      <c r="EH311" s="1602"/>
      <c r="EI311" s="1602"/>
      <c r="EJ311" s="1602"/>
      <c r="EK311" s="1602"/>
      <c r="EL311" s="1602"/>
      <c r="EM311" s="1602"/>
      <c r="EN311" s="1602"/>
      <c r="EO311" s="1602"/>
      <c r="EP311" s="1602"/>
      <c r="EQ311" s="1602"/>
      <c r="ER311" s="1602"/>
      <c r="ES311" s="1602"/>
      <c r="ET311" s="1602"/>
      <c r="EU311" s="1602"/>
      <c r="EV311" s="1602"/>
      <c r="EW311" s="1602"/>
      <c r="EX311" s="1602"/>
      <c r="EY311" s="1602"/>
      <c r="EZ311" s="1602"/>
      <c r="FA311" s="1602"/>
      <c r="FB311" s="1602"/>
      <c r="FC311" s="1602"/>
      <c r="FD311" s="1602"/>
      <c r="FE311" s="1602"/>
      <c r="FF311" s="1602"/>
      <c r="FG311" s="1602"/>
      <c r="FH311" s="1602"/>
      <c r="FI311" s="1602"/>
      <c r="FJ311" s="1602"/>
      <c r="FK311" s="1602"/>
      <c r="FL311" s="1602"/>
      <c r="FM311" s="1602"/>
      <c r="FN311" s="1602"/>
      <c r="FO311" s="1602"/>
      <c r="FP311" s="1602"/>
      <c r="FQ311" s="1602"/>
      <c r="FR311" s="1602"/>
      <c r="FS311" s="1602"/>
      <c r="FT311" s="1602"/>
      <c r="FU311" s="1602"/>
      <c r="FV311" s="1602"/>
      <c r="FW311" s="1602"/>
      <c r="FX311" s="1602"/>
      <c r="FY311" s="1602"/>
      <c r="FZ311" s="1602"/>
      <c r="GA311" s="1602"/>
      <c r="GB311" s="1602"/>
      <c r="GC311" s="1602"/>
      <c r="GD311" s="1602"/>
      <c r="GE311" s="1602"/>
      <c r="GF311" s="1602"/>
      <c r="GG311" s="1602"/>
      <c r="GH311" s="1602"/>
      <c r="GI311" s="1602"/>
      <c r="GJ311" s="1602"/>
      <c r="GK311" s="1602"/>
      <c r="GL311" s="1602"/>
      <c r="GM311" s="1602"/>
      <c r="GN311" s="1602"/>
      <c r="GO311" s="1602"/>
      <c r="GP311" s="1602"/>
      <c r="GQ311" s="1602"/>
      <c r="GR311" s="1602"/>
      <c r="GS311" s="1602"/>
      <c r="GT311" s="1602"/>
      <c r="GU311" s="1602"/>
      <c r="GV311" s="1602"/>
      <c r="GW311" s="1602"/>
      <c r="GX311" s="1602"/>
      <c r="GY311" s="1602"/>
      <c r="GZ311" s="1602"/>
      <c r="HA311" s="1602"/>
      <c r="HB311" s="1602"/>
      <c r="HC311" s="1602"/>
      <c r="HD311" s="1602"/>
      <c r="HE311" s="1602"/>
      <c r="HF311" s="1602"/>
      <c r="HG311" s="1602"/>
      <c r="HH311" s="1602"/>
      <c r="HI311" s="1602"/>
      <c r="HJ311" s="1602"/>
      <c r="HK311" s="1602"/>
      <c r="HL311" s="1602"/>
      <c r="HM311" s="1602"/>
      <c r="HN311" s="1602"/>
      <c r="HO311" s="1602"/>
      <c r="HP311" s="1602"/>
      <c r="HQ311" s="1602"/>
      <c r="HR311" s="1602"/>
      <c r="HS311" s="1602"/>
      <c r="HT311" s="1602"/>
      <c r="HU311" s="1602"/>
      <c r="HV311" s="1602"/>
      <c r="HW311" s="1602"/>
      <c r="HX311" s="1602"/>
      <c r="HY311" s="1602"/>
      <c r="HZ311" s="1602"/>
      <c r="IA311" s="1602"/>
      <c r="IB311" s="1602"/>
      <c r="IC311" s="1602"/>
      <c r="ID311" s="1602"/>
      <c r="IE311" s="1602"/>
      <c r="IF311" s="1602"/>
      <c r="IG311" s="1602"/>
      <c r="IH311" s="1602"/>
      <c r="II311" s="1602"/>
      <c r="IJ311" s="1602"/>
      <c r="IK311" s="1602"/>
      <c r="IL311" s="1602"/>
      <c r="IM311" s="1602"/>
      <c r="IN311" s="1602"/>
      <c r="IO311" s="1602"/>
      <c r="IP311" s="1602"/>
      <c r="IQ311" s="1602"/>
      <c r="IR311" s="1602"/>
      <c r="IS311" s="1602"/>
      <c r="IT311" s="1602"/>
      <c r="IU311" s="1602"/>
      <c r="IV311" s="1602"/>
      <c r="IW311" s="1602"/>
      <c r="IX311" s="1602"/>
      <c r="IY311" s="1602"/>
      <c r="IZ311" s="1602"/>
      <c r="JA311" s="1602"/>
      <c r="JB311" s="1602"/>
      <c r="JC311" s="1602"/>
      <c r="JD311" s="1602"/>
      <c r="JE311" s="1602"/>
      <c r="JF311" s="1602"/>
      <c r="JG311" s="1602"/>
      <c r="JH311" s="1602"/>
      <c r="JI311" s="1602"/>
      <c r="JJ311" s="1602"/>
      <c r="JK311" s="1602"/>
      <c r="JL311" s="1602"/>
      <c r="JM311" s="1602"/>
      <c r="JN311" s="1602"/>
      <c r="JO311" s="1602"/>
      <c r="JP311" s="1602"/>
    </row>
    <row r="312" spans="1:276" s="1689" customFormat="1" ht="15" hidden="1" customHeight="1" x14ac:dyDescent="0.25">
      <c r="CV312" s="1602"/>
      <c r="CW312" s="1602"/>
      <c r="CX312" s="1602"/>
      <c r="CY312" s="1602"/>
      <c r="CZ312" s="1602"/>
      <c r="DA312" s="1602"/>
      <c r="DB312" s="1602"/>
      <c r="DC312" s="1602"/>
      <c r="DD312" s="1602"/>
      <c r="DE312" s="1602"/>
      <c r="DF312" s="1602"/>
      <c r="DG312" s="1602"/>
      <c r="DH312" s="1602"/>
      <c r="DI312" s="1602"/>
      <c r="DJ312" s="1602"/>
      <c r="DK312" s="1602"/>
      <c r="DL312" s="1602"/>
      <c r="DM312" s="1602"/>
      <c r="DN312" s="1602"/>
      <c r="DO312" s="1602"/>
      <c r="DP312" s="1602"/>
      <c r="DQ312" s="1602"/>
      <c r="DR312" s="1602"/>
      <c r="DS312" s="1602"/>
      <c r="DT312" s="1602"/>
      <c r="DU312" s="1602"/>
      <c r="DV312" s="1602"/>
      <c r="DW312" s="1602"/>
      <c r="DX312" s="1602"/>
      <c r="DY312" s="1602"/>
      <c r="DZ312" s="1602"/>
      <c r="EA312" s="1602"/>
      <c r="EB312" s="1602"/>
      <c r="EC312" s="1602"/>
      <c r="ED312" s="1602"/>
      <c r="EE312" s="1602"/>
      <c r="EF312" s="1602"/>
      <c r="EG312" s="1602"/>
      <c r="EH312" s="1602"/>
      <c r="EI312" s="1602"/>
      <c r="EJ312" s="1602"/>
      <c r="EK312" s="1602"/>
      <c r="EL312" s="1602"/>
      <c r="EM312" s="1602"/>
      <c r="EN312" s="1602"/>
      <c r="EO312" s="1602"/>
      <c r="EP312" s="1602"/>
      <c r="EQ312" s="1602"/>
      <c r="ER312" s="1602"/>
      <c r="ES312" s="1602"/>
      <c r="ET312" s="1602"/>
      <c r="EU312" s="1602"/>
      <c r="EV312" s="1602"/>
      <c r="EW312" s="1602"/>
      <c r="EX312" s="1602"/>
      <c r="EY312" s="1602"/>
      <c r="EZ312" s="1602"/>
      <c r="FA312" s="1602"/>
      <c r="FB312" s="1602"/>
      <c r="FC312" s="1602"/>
      <c r="FD312" s="1602"/>
      <c r="FE312" s="1602"/>
      <c r="FF312" s="1602"/>
      <c r="FG312" s="1602"/>
      <c r="FH312" s="1602"/>
      <c r="FI312" s="1602"/>
      <c r="FJ312" s="1602"/>
      <c r="FK312" s="1602"/>
      <c r="FL312" s="1602"/>
      <c r="FM312" s="1602"/>
      <c r="FN312" s="1602"/>
      <c r="FO312" s="1602"/>
      <c r="FP312" s="1602"/>
      <c r="FQ312" s="1602"/>
      <c r="FR312" s="1602"/>
      <c r="FS312" s="1602"/>
      <c r="FT312" s="1602"/>
      <c r="FU312" s="1602"/>
      <c r="FV312" s="1602"/>
      <c r="FW312" s="1602"/>
      <c r="FX312" s="1602"/>
      <c r="FY312" s="1602"/>
      <c r="FZ312" s="1602"/>
      <c r="GA312" s="1602"/>
      <c r="GB312" s="1602"/>
      <c r="GC312" s="1602"/>
      <c r="GD312" s="1602"/>
      <c r="GE312" s="1602"/>
      <c r="GF312" s="1602"/>
      <c r="GG312" s="1602"/>
      <c r="GH312" s="1602"/>
      <c r="GI312" s="1602"/>
      <c r="GJ312" s="1602"/>
      <c r="GK312" s="1602"/>
      <c r="GL312" s="1602"/>
      <c r="GM312" s="1602"/>
      <c r="GN312" s="1602"/>
      <c r="GO312" s="1602"/>
      <c r="GP312" s="1602"/>
      <c r="GQ312" s="1602"/>
      <c r="GR312" s="1602"/>
      <c r="GS312" s="1602"/>
      <c r="GT312" s="1602"/>
      <c r="GU312" s="1602"/>
      <c r="GV312" s="1602"/>
      <c r="GW312" s="1602"/>
      <c r="GX312" s="1602"/>
      <c r="GY312" s="1602"/>
      <c r="GZ312" s="1602"/>
      <c r="HA312" s="1602"/>
      <c r="HB312" s="1602"/>
      <c r="HC312" s="1602"/>
      <c r="HD312" s="1602"/>
      <c r="HE312" s="1602"/>
      <c r="HF312" s="1602"/>
      <c r="HG312" s="1602"/>
      <c r="HH312" s="1602"/>
      <c r="HI312" s="1602"/>
      <c r="HJ312" s="1602"/>
      <c r="HK312" s="1602"/>
      <c r="HL312" s="1602"/>
      <c r="HM312" s="1602"/>
      <c r="HN312" s="1602"/>
      <c r="HO312" s="1602"/>
      <c r="HP312" s="1602"/>
      <c r="HQ312" s="1602"/>
      <c r="HR312" s="1602"/>
      <c r="HS312" s="1602"/>
      <c r="HT312" s="1602"/>
      <c r="HU312" s="1602"/>
      <c r="HV312" s="1602"/>
      <c r="HW312" s="1602"/>
      <c r="HX312" s="1602"/>
      <c r="HY312" s="1602"/>
      <c r="HZ312" s="1602"/>
      <c r="IA312" s="1602"/>
      <c r="IB312" s="1602"/>
      <c r="IC312" s="1602"/>
      <c r="ID312" s="1602"/>
      <c r="IE312" s="1602"/>
      <c r="IF312" s="1602"/>
      <c r="IG312" s="1602"/>
      <c r="IH312" s="1602"/>
      <c r="II312" s="1602"/>
      <c r="IJ312" s="1602"/>
      <c r="IK312" s="1602"/>
      <c r="IL312" s="1602"/>
      <c r="IM312" s="1602"/>
      <c r="IN312" s="1602"/>
      <c r="IO312" s="1602"/>
      <c r="IP312" s="1602"/>
      <c r="IQ312" s="1602"/>
      <c r="IR312" s="1602"/>
      <c r="IS312" s="1602"/>
      <c r="IT312" s="1602"/>
      <c r="IU312" s="1602"/>
      <c r="IV312" s="1602"/>
      <c r="IW312" s="1602"/>
      <c r="IX312" s="1602"/>
      <c r="IY312" s="1602"/>
      <c r="IZ312" s="1602"/>
      <c r="JA312" s="1602"/>
      <c r="JB312" s="1602"/>
      <c r="JC312" s="1602"/>
      <c r="JD312" s="1602"/>
      <c r="JE312" s="1602"/>
      <c r="JF312" s="1602"/>
      <c r="JG312" s="1602"/>
      <c r="JH312" s="1602"/>
      <c r="JI312" s="1602"/>
      <c r="JJ312" s="1602"/>
      <c r="JK312" s="1602"/>
      <c r="JL312" s="1602"/>
      <c r="JM312" s="1602"/>
      <c r="JN312" s="1602"/>
      <c r="JO312" s="1602"/>
      <c r="JP312" s="1602"/>
    </row>
    <row r="313" spans="1:276" s="1689" customFormat="1" ht="15" hidden="1" customHeight="1" x14ac:dyDescent="0.25">
      <c r="CV313" s="1602"/>
      <c r="CW313" s="1602"/>
      <c r="CX313" s="1602"/>
      <c r="CY313" s="1602"/>
      <c r="CZ313" s="1602"/>
      <c r="DA313" s="1602"/>
      <c r="DB313" s="1602"/>
      <c r="DC313" s="1602"/>
      <c r="DD313" s="1602"/>
      <c r="DE313" s="1602"/>
      <c r="DF313" s="1602"/>
      <c r="DG313" s="1602"/>
      <c r="DH313" s="1602"/>
      <c r="DI313" s="1602"/>
      <c r="DJ313" s="1602"/>
      <c r="DK313" s="1602"/>
      <c r="DL313" s="1602"/>
      <c r="DM313" s="1602"/>
      <c r="DN313" s="1602"/>
      <c r="DO313" s="1602"/>
      <c r="DP313" s="1602"/>
      <c r="DQ313" s="1602"/>
      <c r="DR313" s="1602"/>
      <c r="DS313" s="1602"/>
      <c r="DT313" s="1602"/>
      <c r="DU313" s="1602"/>
      <c r="DV313" s="1602"/>
      <c r="DW313" s="1602"/>
      <c r="DX313" s="1602"/>
      <c r="DY313" s="1602"/>
      <c r="DZ313" s="1602"/>
      <c r="EA313" s="1602"/>
      <c r="EB313" s="1602"/>
      <c r="EC313" s="1602"/>
      <c r="ED313" s="1602"/>
      <c r="EE313" s="1602"/>
      <c r="EF313" s="1602"/>
      <c r="EG313" s="1602"/>
      <c r="EH313" s="1602"/>
      <c r="EI313" s="1602"/>
      <c r="EJ313" s="1602"/>
      <c r="EK313" s="1602"/>
      <c r="EL313" s="1602"/>
      <c r="EM313" s="1602"/>
      <c r="EN313" s="1602"/>
      <c r="EO313" s="1602"/>
      <c r="EP313" s="1602"/>
      <c r="EQ313" s="1602"/>
      <c r="ER313" s="1602"/>
      <c r="ES313" s="1602"/>
      <c r="ET313" s="1602"/>
      <c r="EU313" s="1602"/>
      <c r="EV313" s="1602"/>
      <c r="EW313" s="1602"/>
      <c r="EX313" s="1602"/>
      <c r="EY313" s="1602"/>
      <c r="EZ313" s="1602"/>
      <c r="FA313" s="1602"/>
      <c r="FB313" s="1602"/>
      <c r="FC313" s="1602"/>
      <c r="FD313" s="1602"/>
      <c r="FE313" s="1602"/>
      <c r="FF313" s="1602"/>
      <c r="FG313" s="1602"/>
      <c r="FH313" s="1602"/>
      <c r="FI313" s="1602"/>
      <c r="FJ313" s="1602"/>
      <c r="FK313" s="1602"/>
      <c r="FL313" s="1602"/>
      <c r="FM313" s="1602"/>
      <c r="FN313" s="1602"/>
      <c r="FO313" s="1602"/>
      <c r="FP313" s="1602"/>
      <c r="FQ313" s="1602"/>
      <c r="FR313" s="1602"/>
      <c r="FS313" s="1602"/>
      <c r="FT313" s="1602"/>
      <c r="FU313" s="1602"/>
      <c r="FV313" s="1602"/>
      <c r="FW313" s="1602"/>
      <c r="FX313" s="1602"/>
      <c r="FY313" s="1602"/>
      <c r="FZ313" s="1602"/>
      <c r="GA313" s="1602"/>
      <c r="GB313" s="1602"/>
      <c r="GC313" s="1602"/>
      <c r="GD313" s="1602"/>
      <c r="GE313" s="1602"/>
      <c r="GF313" s="1602"/>
      <c r="GG313" s="1602"/>
      <c r="GH313" s="1602"/>
      <c r="GI313" s="1602"/>
      <c r="GJ313" s="1602"/>
      <c r="GK313" s="1602"/>
      <c r="GL313" s="1602"/>
      <c r="GM313" s="1602"/>
      <c r="GN313" s="1602"/>
      <c r="GO313" s="1602"/>
      <c r="GP313" s="1602"/>
      <c r="GQ313" s="1602"/>
      <c r="GR313" s="1602"/>
      <c r="GS313" s="1602"/>
      <c r="GT313" s="1602"/>
      <c r="GU313" s="1602"/>
      <c r="GV313" s="1602"/>
      <c r="GW313" s="1602"/>
      <c r="GX313" s="1602"/>
      <c r="GY313" s="1602"/>
      <c r="GZ313" s="1602"/>
      <c r="HA313" s="1602"/>
      <c r="HB313" s="1602"/>
      <c r="HC313" s="1602"/>
      <c r="HD313" s="1602"/>
      <c r="HE313" s="1602"/>
      <c r="HF313" s="1602"/>
      <c r="HG313" s="1602"/>
      <c r="HH313" s="1602"/>
      <c r="HI313" s="1602"/>
      <c r="HJ313" s="1602"/>
      <c r="HK313" s="1602"/>
      <c r="HL313" s="1602"/>
      <c r="HM313" s="1602"/>
      <c r="HN313" s="1602"/>
      <c r="HO313" s="1602"/>
      <c r="HP313" s="1602"/>
      <c r="HQ313" s="1602"/>
      <c r="HR313" s="1602"/>
      <c r="HS313" s="1602"/>
      <c r="HT313" s="1602"/>
      <c r="HU313" s="1602"/>
      <c r="HV313" s="1602"/>
      <c r="HW313" s="1602"/>
      <c r="HX313" s="1602"/>
      <c r="HY313" s="1602"/>
      <c r="HZ313" s="1602"/>
      <c r="IA313" s="1602"/>
      <c r="IB313" s="1602"/>
      <c r="IC313" s="1602"/>
      <c r="ID313" s="1602"/>
      <c r="IE313" s="1602"/>
      <c r="IF313" s="1602"/>
      <c r="IG313" s="1602"/>
      <c r="IH313" s="1602"/>
      <c r="II313" s="1602"/>
      <c r="IJ313" s="1602"/>
      <c r="IK313" s="1602"/>
      <c r="IL313" s="1602"/>
      <c r="IM313" s="1602"/>
      <c r="IN313" s="1602"/>
      <c r="IO313" s="1602"/>
      <c r="IP313" s="1602"/>
      <c r="IQ313" s="1602"/>
      <c r="IR313" s="1602"/>
      <c r="IS313" s="1602"/>
      <c r="IT313" s="1602"/>
      <c r="IU313" s="1602"/>
      <c r="IV313" s="1602"/>
      <c r="IW313" s="1602"/>
      <c r="IX313" s="1602"/>
      <c r="IY313" s="1602"/>
      <c r="IZ313" s="1602"/>
      <c r="JA313" s="1602"/>
      <c r="JB313" s="1602"/>
      <c r="JC313" s="1602"/>
      <c r="JD313" s="1602"/>
      <c r="JE313" s="1602"/>
      <c r="JF313" s="1602"/>
      <c r="JG313" s="1602"/>
      <c r="JH313" s="1602"/>
      <c r="JI313" s="1602"/>
      <c r="JJ313" s="1602"/>
      <c r="JK313" s="1602"/>
      <c r="JL313" s="1602"/>
      <c r="JM313" s="1602"/>
      <c r="JN313" s="1602"/>
      <c r="JO313" s="1602"/>
      <c r="JP313" s="1602"/>
    </row>
    <row r="314" spans="1:276" s="1689" customFormat="1" ht="15" hidden="1" customHeight="1" x14ac:dyDescent="0.25">
      <c r="CV314" s="1602"/>
      <c r="CW314" s="1602"/>
      <c r="CX314" s="1602"/>
      <c r="CY314" s="1602"/>
      <c r="CZ314" s="1602"/>
      <c r="DA314" s="1602"/>
      <c r="DB314" s="1602"/>
      <c r="DC314" s="1602"/>
      <c r="DD314" s="1602"/>
      <c r="DE314" s="1602"/>
      <c r="DF314" s="1602"/>
      <c r="DG314" s="1602"/>
      <c r="DH314" s="1602"/>
      <c r="DI314" s="1602"/>
      <c r="DJ314" s="1602"/>
      <c r="DK314" s="1602"/>
      <c r="DL314" s="1602"/>
      <c r="DM314" s="1602"/>
      <c r="DN314" s="1602"/>
      <c r="DO314" s="1602"/>
      <c r="DP314" s="1602"/>
      <c r="DQ314" s="1602"/>
      <c r="DR314" s="1602"/>
      <c r="DS314" s="1602"/>
      <c r="DT314" s="1602"/>
      <c r="DU314" s="1602"/>
      <c r="DV314" s="1602"/>
      <c r="DW314" s="1602"/>
      <c r="DX314" s="1602"/>
      <c r="DY314" s="1602"/>
      <c r="DZ314" s="1602"/>
      <c r="EA314" s="1602"/>
      <c r="EB314" s="1602"/>
      <c r="EC314" s="1602"/>
      <c r="ED314" s="1602"/>
      <c r="EE314" s="1602"/>
      <c r="EF314" s="1602"/>
      <c r="EG314" s="1602"/>
      <c r="EH314" s="1602"/>
      <c r="EI314" s="1602"/>
      <c r="EJ314" s="1602"/>
      <c r="EK314" s="1602"/>
      <c r="EL314" s="1602"/>
      <c r="EM314" s="1602"/>
      <c r="EN314" s="1602"/>
      <c r="EO314" s="1602"/>
      <c r="EP314" s="1602"/>
      <c r="EQ314" s="1602"/>
      <c r="ER314" s="1602"/>
      <c r="ES314" s="1602"/>
      <c r="ET314" s="1602"/>
      <c r="EU314" s="1602"/>
      <c r="EV314" s="1602"/>
      <c r="EW314" s="1602"/>
      <c r="EX314" s="1602"/>
      <c r="EY314" s="1602"/>
      <c r="EZ314" s="1602"/>
      <c r="FA314" s="1602"/>
      <c r="FB314" s="1602"/>
      <c r="FC314" s="1602"/>
      <c r="FD314" s="1602"/>
      <c r="FE314" s="1602"/>
      <c r="FF314" s="1602"/>
      <c r="FG314" s="1602"/>
      <c r="FH314" s="1602"/>
      <c r="FI314" s="1602"/>
      <c r="FJ314" s="1602"/>
      <c r="FK314" s="1602"/>
      <c r="FL314" s="1602"/>
      <c r="FM314" s="1602"/>
      <c r="FN314" s="1602"/>
      <c r="FO314" s="1602"/>
      <c r="FP314" s="1602"/>
      <c r="FQ314" s="1602"/>
      <c r="FR314" s="1602"/>
      <c r="FS314" s="1602"/>
      <c r="FT314" s="1602"/>
      <c r="FU314" s="1602"/>
      <c r="FV314" s="1602"/>
      <c r="FW314" s="1602"/>
      <c r="FX314" s="1602"/>
      <c r="FY314" s="1602"/>
      <c r="FZ314" s="1602"/>
      <c r="GA314" s="1602"/>
      <c r="GB314" s="1602"/>
      <c r="GC314" s="1602"/>
      <c r="GD314" s="1602"/>
      <c r="GE314" s="1602"/>
      <c r="GF314" s="1602"/>
      <c r="GG314" s="1602"/>
      <c r="GH314" s="1602"/>
      <c r="GI314" s="1602"/>
      <c r="GJ314" s="1602"/>
      <c r="GK314" s="1602"/>
      <c r="GL314" s="1602"/>
      <c r="GM314" s="1602"/>
      <c r="GN314" s="1602"/>
      <c r="GO314" s="1602"/>
      <c r="GP314" s="1602"/>
      <c r="GQ314" s="1602"/>
      <c r="GR314" s="1602"/>
      <c r="GS314" s="1602"/>
      <c r="GT314" s="1602"/>
      <c r="GU314" s="1602"/>
      <c r="GV314" s="1602"/>
      <c r="GW314" s="1602"/>
      <c r="GX314" s="1602"/>
      <c r="GY314" s="1602"/>
      <c r="GZ314" s="1602"/>
      <c r="HA314" s="1602"/>
      <c r="HB314" s="1602"/>
      <c r="HC314" s="1602"/>
      <c r="HD314" s="1602"/>
      <c r="HE314" s="1602"/>
      <c r="HF314" s="1602"/>
      <c r="HG314" s="1602"/>
      <c r="HH314" s="1602"/>
      <c r="HI314" s="1602"/>
      <c r="HJ314" s="1602"/>
      <c r="HK314" s="1602"/>
      <c r="HL314" s="1602"/>
      <c r="HM314" s="1602"/>
      <c r="HN314" s="1602"/>
      <c r="HO314" s="1602"/>
      <c r="HP314" s="1602"/>
      <c r="HQ314" s="1602"/>
      <c r="HR314" s="1602"/>
      <c r="HS314" s="1602"/>
      <c r="HT314" s="1602"/>
      <c r="HU314" s="1602"/>
      <c r="HV314" s="1602"/>
      <c r="HW314" s="1602"/>
      <c r="HX314" s="1602"/>
      <c r="HY314" s="1602"/>
      <c r="HZ314" s="1602"/>
      <c r="IA314" s="1602"/>
      <c r="IB314" s="1602"/>
      <c r="IC314" s="1602"/>
      <c r="ID314" s="1602"/>
      <c r="IE314" s="1602"/>
      <c r="IF314" s="1602"/>
      <c r="IG314" s="1602"/>
      <c r="IH314" s="1602"/>
      <c r="II314" s="1602"/>
      <c r="IJ314" s="1602"/>
      <c r="IK314" s="1602"/>
      <c r="IL314" s="1602"/>
      <c r="IM314" s="1602"/>
      <c r="IN314" s="1602"/>
      <c r="IO314" s="1602"/>
      <c r="IP314" s="1602"/>
      <c r="IQ314" s="1602"/>
      <c r="IR314" s="1602"/>
      <c r="IS314" s="1602"/>
      <c r="IT314" s="1602"/>
      <c r="IU314" s="1602"/>
      <c r="IV314" s="1602"/>
      <c r="IW314" s="1602"/>
      <c r="IX314" s="1602"/>
      <c r="IY314" s="1602"/>
      <c r="IZ314" s="1602"/>
      <c r="JA314" s="1602"/>
      <c r="JB314" s="1602"/>
      <c r="JC314" s="1602"/>
      <c r="JD314" s="1602"/>
      <c r="JE314" s="1602"/>
      <c r="JF314" s="1602"/>
      <c r="JG314" s="1602"/>
      <c r="JH314" s="1602"/>
      <c r="JI314" s="1602"/>
      <c r="JJ314" s="1602"/>
      <c r="JK314" s="1602"/>
      <c r="JL314" s="1602"/>
      <c r="JM314" s="1602"/>
      <c r="JN314" s="1602"/>
      <c r="JO314" s="1602"/>
      <c r="JP314" s="1602"/>
    </row>
    <row r="315" spans="1:276" s="1689" customFormat="1" ht="15" hidden="1" customHeight="1" x14ac:dyDescent="0.25">
      <c r="CV315" s="1602"/>
      <c r="CW315" s="1602"/>
      <c r="CX315" s="1602"/>
      <c r="CY315" s="1602"/>
      <c r="CZ315" s="1602"/>
      <c r="DA315" s="1602"/>
      <c r="DB315" s="1602"/>
      <c r="DC315" s="1602"/>
      <c r="DD315" s="1602"/>
      <c r="DE315" s="1602"/>
      <c r="DF315" s="1602"/>
      <c r="DG315" s="1602"/>
      <c r="DH315" s="1602"/>
      <c r="DI315" s="1602"/>
      <c r="DJ315" s="1602"/>
      <c r="DK315" s="1602"/>
      <c r="DL315" s="1602"/>
      <c r="DM315" s="1602"/>
      <c r="DN315" s="1602"/>
      <c r="DO315" s="1602"/>
      <c r="DP315" s="1602"/>
      <c r="DQ315" s="1602"/>
      <c r="DR315" s="1602"/>
      <c r="DS315" s="1602"/>
      <c r="DT315" s="1602"/>
      <c r="DU315" s="1602"/>
      <c r="DV315" s="1602"/>
      <c r="DW315" s="1602"/>
      <c r="DX315" s="1602"/>
      <c r="DY315" s="1602"/>
      <c r="DZ315" s="1602"/>
      <c r="EA315" s="1602"/>
      <c r="EB315" s="1602"/>
      <c r="EC315" s="1602"/>
      <c r="ED315" s="1602"/>
      <c r="EE315" s="1602"/>
      <c r="EF315" s="1602"/>
      <c r="EG315" s="1602"/>
      <c r="EH315" s="1602"/>
      <c r="EI315" s="1602"/>
      <c r="EJ315" s="1602"/>
      <c r="EK315" s="1602"/>
      <c r="EL315" s="1602"/>
      <c r="EM315" s="1602"/>
      <c r="EN315" s="1602"/>
      <c r="EO315" s="1602"/>
      <c r="EP315" s="1602"/>
      <c r="EQ315" s="1602"/>
      <c r="ER315" s="1602"/>
      <c r="ES315" s="1602"/>
      <c r="ET315" s="1602"/>
      <c r="EU315" s="1602"/>
      <c r="EV315" s="1602"/>
      <c r="EW315" s="1602"/>
      <c r="EX315" s="1602"/>
      <c r="EY315" s="1602"/>
      <c r="EZ315" s="1602"/>
      <c r="FA315" s="1602"/>
      <c r="FB315" s="1602"/>
      <c r="FC315" s="1602"/>
      <c r="FD315" s="1602"/>
      <c r="FE315" s="1602"/>
      <c r="FF315" s="1602"/>
      <c r="FG315" s="1602"/>
      <c r="FH315" s="1602"/>
      <c r="FI315" s="1602"/>
      <c r="FJ315" s="1602"/>
      <c r="FK315" s="1602"/>
      <c r="FL315" s="1602"/>
      <c r="FM315" s="1602"/>
      <c r="FN315" s="1602"/>
      <c r="FO315" s="1602"/>
      <c r="FP315" s="1602"/>
      <c r="FQ315" s="1602"/>
      <c r="FR315" s="1602"/>
      <c r="FS315" s="1602"/>
      <c r="FT315" s="1602"/>
      <c r="FU315" s="1602"/>
      <c r="FV315" s="1602"/>
      <c r="FW315" s="1602"/>
      <c r="FX315" s="1602"/>
      <c r="FY315" s="1602"/>
      <c r="FZ315" s="1602"/>
      <c r="GA315" s="1602"/>
      <c r="GB315" s="1602"/>
      <c r="GC315" s="1602"/>
      <c r="GD315" s="1602"/>
      <c r="GE315" s="1602"/>
      <c r="GF315" s="1602"/>
      <c r="GG315" s="1602"/>
      <c r="GH315" s="1602"/>
      <c r="GI315" s="1602"/>
      <c r="GJ315" s="1602"/>
      <c r="GK315" s="1602"/>
      <c r="GL315" s="1602"/>
      <c r="GM315" s="1602"/>
      <c r="GN315" s="1602"/>
      <c r="GO315" s="1602"/>
      <c r="GP315" s="1602"/>
      <c r="GQ315" s="1602"/>
      <c r="GR315" s="1602"/>
      <c r="GS315" s="1602"/>
      <c r="GT315" s="1602"/>
      <c r="GU315" s="1602"/>
      <c r="GV315" s="1602"/>
      <c r="GW315" s="1602"/>
      <c r="GX315" s="1602"/>
      <c r="GY315" s="1602"/>
      <c r="GZ315" s="1602"/>
      <c r="HA315" s="1602"/>
      <c r="HB315" s="1602"/>
      <c r="HC315" s="1602"/>
      <c r="HD315" s="1602"/>
      <c r="HE315" s="1602"/>
      <c r="HF315" s="1602"/>
      <c r="HG315" s="1602"/>
      <c r="HH315" s="1602"/>
      <c r="HI315" s="1602"/>
      <c r="HJ315" s="1602"/>
      <c r="HK315" s="1602"/>
      <c r="HL315" s="1602"/>
      <c r="HM315" s="1602"/>
      <c r="HN315" s="1602"/>
      <c r="HO315" s="1602"/>
      <c r="HP315" s="1602"/>
      <c r="HQ315" s="1602"/>
      <c r="HR315" s="1602"/>
      <c r="HS315" s="1602"/>
      <c r="HT315" s="1602"/>
      <c r="HU315" s="1602"/>
      <c r="HV315" s="1602"/>
      <c r="HW315" s="1602"/>
      <c r="HX315" s="1602"/>
      <c r="HY315" s="1602"/>
      <c r="HZ315" s="1602"/>
      <c r="IA315" s="1602"/>
      <c r="IB315" s="1602"/>
      <c r="IC315" s="1602"/>
      <c r="ID315" s="1602"/>
      <c r="IE315" s="1602"/>
      <c r="IF315" s="1602"/>
      <c r="IG315" s="1602"/>
      <c r="IH315" s="1602"/>
      <c r="II315" s="1602"/>
      <c r="IJ315" s="1602"/>
      <c r="IK315" s="1602"/>
      <c r="IL315" s="1602"/>
      <c r="IM315" s="1602"/>
      <c r="IN315" s="1602"/>
      <c r="IO315" s="1602"/>
      <c r="IP315" s="1602"/>
      <c r="IQ315" s="1602"/>
      <c r="IR315" s="1602"/>
      <c r="IS315" s="1602"/>
      <c r="IT315" s="1602"/>
      <c r="IU315" s="1602"/>
      <c r="IV315" s="1602"/>
      <c r="IW315" s="1602"/>
      <c r="IX315" s="1602"/>
      <c r="IY315" s="1602"/>
      <c r="IZ315" s="1602"/>
      <c r="JA315" s="1602"/>
      <c r="JB315" s="1602"/>
      <c r="JC315" s="1602"/>
      <c r="JD315" s="1602"/>
      <c r="JE315" s="1602"/>
      <c r="JF315" s="1602"/>
      <c r="JG315" s="1602"/>
      <c r="JH315" s="1602"/>
      <c r="JI315" s="1602"/>
      <c r="JJ315" s="1602"/>
      <c r="JK315" s="1602"/>
      <c r="JL315" s="1602"/>
      <c r="JM315" s="1602"/>
      <c r="JN315" s="1602"/>
      <c r="JO315" s="1602"/>
      <c r="JP315" s="1602"/>
    </row>
    <row r="316" spans="1:276" s="1689" customFormat="1" ht="15" hidden="1" customHeight="1" x14ac:dyDescent="0.25">
      <c r="CV316" s="1602"/>
      <c r="CW316" s="1602"/>
      <c r="CX316" s="1602"/>
      <c r="CY316" s="1602"/>
      <c r="CZ316" s="1602"/>
      <c r="DA316" s="1602"/>
      <c r="DB316" s="1602"/>
      <c r="DC316" s="1602"/>
      <c r="DD316" s="1602"/>
      <c r="DE316" s="1602"/>
      <c r="DF316" s="1602"/>
      <c r="DG316" s="1602"/>
      <c r="DH316" s="1602"/>
      <c r="DI316" s="1602"/>
      <c r="DJ316" s="1602"/>
      <c r="DK316" s="1602"/>
      <c r="DL316" s="1602"/>
      <c r="DM316" s="1602"/>
      <c r="DN316" s="1602"/>
      <c r="DO316" s="1602"/>
      <c r="DP316" s="1602"/>
      <c r="DQ316" s="1602"/>
      <c r="DR316" s="1602"/>
      <c r="DS316" s="1602"/>
      <c r="DT316" s="1602"/>
      <c r="DU316" s="1602"/>
      <c r="DV316" s="1602"/>
      <c r="DW316" s="1602"/>
      <c r="DX316" s="1602"/>
      <c r="DY316" s="1602"/>
      <c r="DZ316" s="1602"/>
      <c r="EA316" s="1602"/>
      <c r="EB316" s="1602"/>
      <c r="EC316" s="1602"/>
      <c r="ED316" s="1602"/>
      <c r="EE316" s="1602"/>
      <c r="EF316" s="1602"/>
      <c r="EG316" s="1602"/>
      <c r="EH316" s="1602"/>
      <c r="EI316" s="1602"/>
      <c r="EJ316" s="1602"/>
      <c r="EK316" s="1602"/>
      <c r="EL316" s="1602"/>
      <c r="EM316" s="1602"/>
      <c r="EN316" s="1602"/>
      <c r="EO316" s="1602"/>
      <c r="EP316" s="1602"/>
      <c r="EQ316" s="1602"/>
      <c r="ER316" s="1602"/>
      <c r="ES316" s="1602"/>
      <c r="ET316" s="1602"/>
      <c r="EU316" s="1602"/>
      <c r="EV316" s="1602"/>
      <c r="EW316" s="1602"/>
      <c r="EX316" s="1602"/>
      <c r="EY316" s="1602"/>
      <c r="EZ316" s="1602"/>
      <c r="FA316" s="1602"/>
      <c r="FB316" s="1602"/>
      <c r="FC316" s="1602"/>
      <c r="FD316" s="1602"/>
      <c r="FE316" s="1602"/>
      <c r="FF316" s="1602"/>
      <c r="FG316" s="1602"/>
      <c r="FH316" s="1602"/>
      <c r="FI316" s="1602"/>
      <c r="FJ316" s="1602"/>
      <c r="FK316" s="1602"/>
      <c r="FL316" s="1602"/>
      <c r="FM316" s="1602"/>
      <c r="FN316" s="1602"/>
      <c r="FO316" s="1602"/>
      <c r="FP316" s="1602"/>
      <c r="FQ316" s="1602"/>
      <c r="FR316" s="1602"/>
      <c r="FS316" s="1602"/>
      <c r="FT316" s="1602"/>
      <c r="FU316" s="1602"/>
      <c r="FV316" s="1602"/>
      <c r="FW316" s="1602"/>
      <c r="FX316" s="1602"/>
      <c r="FY316" s="1602"/>
      <c r="FZ316" s="1602"/>
      <c r="GA316" s="1602"/>
      <c r="GB316" s="1602"/>
      <c r="GC316" s="1602"/>
      <c r="GD316" s="1602"/>
      <c r="GE316" s="1602"/>
      <c r="GF316" s="1602"/>
      <c r="GG316" s="1602"/>
      <c r="GH316" s="1602"/>
      <c r="GI316" s="1602"/>
      <c r="GJ316" s="1602"/>
      <c r="GK316" s="1602"/>
      <c r="GL316" s="1602"/>
      <c r="GM316" s="1602"/>
      <c r="GN316" s="1602"/>
      <c r="GO316" s="1602"/>
      <c r="GP316" s="1602"/>
      <c r="GQ316" s="1602"/>
      <c r="GR316" s="1602"/>
      <c r="GS316" s="1602"/>
      <c r="GT316" s="1602"/>
      <c r="GU316" s="1602"/>
      <c r="GV316" s="1602"/>
      <c r="GW316" s="1602"/>
      <c r="GX316" s="1602"/>
      <c r="GY316" s="1602"/>
      <c r="GZ316" s="1602"/>
      <c r="HA316" s="1602"/>
      <c r="HB316" s="1602"/>
      <c r="HC316" s="1602"/>
      <c r="HD316" s="1602"/>
      <c r="HE316" s="1602"/>
      <c r="HF316" s="1602"/>
      <c r="HG316" s="1602"/>
      <c r="HH316" s="1602"/>
      <c r="HI316" s="1602"/>
      <c r="HJ316" s="1602"/>
      <c r="HK316" s="1602"/>
      <c r="HL316" s="1602"/>
      <c r="HM316" s="1602"/>
      <c r="HN316" s="1602"/>
      <c r="HO316" s="1602"/>
      <c r="HP316" s="1602"/>
      <c r="HQ316" s="1602"/>
      <c r="HR316" s="1602"/>
      <c r="HS316" s="1602"/>
      <c r="HT316" s="1602"/>
      <c r="HU316" s="1602"/>
      <c r="HV316" s="1602"/>
      <c r="HW316" s="1602"/>
      <c r="HX316" s="1602"/>
      <c r="HY316" s="1602"/>
      <c r="HZ316" s="1602"/>
      <c r="IA316" s="1602"/>
      <c r="IB316" s="1602"/>
      <c r="IC316" s="1602"/>
      <c r="ID316" s="1602"/>
      <c r="IE316" s="1602"/>
      <c r="IF316" s="1602"/>
      <c r="IG316" s="1602"/>
      <c r="IH316" s="1602"/>
      <c r="II316" s="1602"/>
      <c r="IJ316" s="1602"/>
      <c r="IK316" s="1602"/>
      <c r="IL316" s="1602"/>
      <c r="IM316" s="1602"/>
      <c r="IN316" s="1602"/>
      <c r="IO316" s="1602"/>
      <c r="IP316" s="1602"/>
      <c r="IQ316" s="1602"/>
      <c r="IR316" s="1602"/>
      <c r="IS316" s="1602"/>
      <c r="IT316" s="1602"/>
      <c r="IU316" s="1602"/>
      <c r="IV316" s="1602"/>
      <c r="IW316" s="1602"/>
      <c r="IX316" s="1602"/>
      <c r="IY316" s="1602"/>
      <c r="IZ316" s="1602"/>
      <c r="JA316" s="1602"/>
      <c r="JB316" s="1602"/>
      <c r="JC316" s="1602"/>
      <c r="JD316" s="1602"/>
      <c r="JE316" s="1602"/>
      <c r="JF316" s="1602"/>
      <c r="JG316" s="1602"/>
      <c r="JH316" s="1602"/>
      <c r="JI316" s="1602"/>
      <c r="JJ316" s="1602"/>
      <c r="JK316" s="1602"/>
      <c r="JL316" s="1602"/>
      <c r="JM316" s="1602"/>
      <c r="JN316" s="1602"/>
      <c r="JO316" s="1602"/>
      <c r="JP316" s="1602"/>
    </row>
    <row r="317" spans="1:276" s="1689" customFormat="1" ht="15" hidden="1" customHeight="1" x14ac:dyDescent="0.25">
      <c r="CV317" s="1602"/>
      <c r="CW317" s="1602"/>
      <c r="CX317" s="1602"/>
      <c r="CY317" s="1602"/>
      <c r="CZ317" s="1602"/>
      <c r="DA317" s="1602"/>
      <c r="DB317" s="1602"/>
      <c r="DC317" s="1602"/>
      <c r="DD317" s="1602"/>
      <c r="DE317" s="1602"/>
      <c r="DF317" s="1602"/>
      <c r="DG317" s="1602"/>
      <c r="DH317" s="1602"/>
      <c r="DI317" s="1602"/>
      <c r="DJ317" s="1602"/>
      <c r="DK317" s="1602"/>
      <c r="DL317" s="1602"/>
      <c r="DM317" s="1602"/>
      <c r="DN317" s="1602"/>
      <c r="DO317" s="1602"/>
      <c r="DP317" s="1602"/>
      <c r="DQ317" s="1602"/>
      <c r="DR317" s="1602"/>
      <c r="DS317" s="1602"/>
      <c r="DT317" s="1602"/>
      <c r="DU317" s="1602"/>
      <c r="DV317" s="1602"/>
      <c r="DW317" s="1602"/>
      <c r="DX317" s="1602"/>
      <c r="DY317" s="1602"/>
      <c r="DZ317" s="1602"/>
      <c r="EA317" s="1602"/>
      <c r="EB317" s="1602"/>
      <c r="EC317" s="1602"/>
      <c r="ED317" s="1602"/>
      <c r="EE317" s="1602"/>
      <c r="EF317" s="1602"/>
      <c r="EG317" s="1602"/>
      <c r="EH317" s="1602"/>
      <c r="EI317" s="1602"/>
      <c r="EJ317" s="1602"/>
      <c r="EK317" s="1602"/>
      <c r="EL317" s="1602"/>
      <c r="EM317" s="1602"/>
      <c r="EN317" s="1602"/>
      <c r="EO317" s="1602"/>
      <c r="EP317" s="1602"/>
      <c r="EQ317" s="1602"/>
      <c r="ER317" s="1602"/>
      <c r="ES317" s="1602"/>
      <c r="ET317" s="1602"/>
      <c r="EU317" s="1602"/>
      <c r="EV317" s="1602"/>
      <c r="EW317" s="1602"/>
      <c r="EX317" s="1602"/>
      <c r="EY317" s="1602"/>
      <c r="EZ317" s="1602"/>
      <c r="FA317" s="1602"/>
      <c r="FB317" s="1602"/>
      <c r="FC317" s="1602"/>
      <c r="FD317" s="1602"/>
      <c r="FE317" s="1602"/>
      <c r="FF317" s="1602"/>
      <c r="FG317" s="1602"/>
      <c r="FH317" s="1602"/>
      <c r="FI317" s="1602"/>
      <c r="FJ317" s="1602"/>
      <c r="FK317" s="1602"/>
      <c r="FL317" s="1602"/>
      <c r="FM317" s="1602"/>
      <c r="FN317" s="1602"/>
      <c r="FO317" s="1602"/>
      <c r="FP317" s="1602"/>
      <c r="FQ317" s="1602"/>
      <c r="FR317" s="1602"/>
      <c r="FS317" s="1602"/>
      <c r="FT317" s="1602"/>
      <c r="FU317" s="1602"/>
      <c r="FV317" s="1602"/>
      <c r="FW317" s="1602"/>
      <c r="FX317" s="1602"/>
      <c r="FY317" s="1602"/>
      <c r="FZ317" s="1602"/>
      <c r="GA317" s="1602"/>
      <c r="GB317" s="1602"/>
      <c r="GC317" s="1602"/>
      <c r="GD317" s="1602"/>
      <c r="GE317" s="1602"/>
      <c r="GF317" s="1602"/>
      <c r="GG317" s="1602"/>
      <c r="GH317" s="1602"/>
      <c r="GI317" s="1602"/>
      <c r="GJ317" s="1602"/>
      <c r="GK317" s="1602"/>
      <c r="GL317" s="1602"/>
      <c r="GM317" s="1602"/>
      <c r="GN317" s="1602"/>
      <c r="GO317" s="1602"/>
      <c r="GP317" s="1602"/>
      <c r="GQ317" s="1602"/>
      <c r="GR317" s="1602"/>
      <c r="GS317" s="1602"/>
      <c r="GT317" s="1602"/>
      <c r="GU317" s="1602"/>
      <c r="GV317" s="1602"/>
      <c r="GW317" s="1602"/>
      <c r="GX317" s="1602"/>
      <c r="GY317" s="1602"/>
      <c r="GZ317" s="1602"/>
      <c r="HA317" s="1602"/>
      <c r="HB317" s="1602"/>
      <c r="HC317" s="1602"/>
      <c r="HD317" s="1602"/>
      <c r="HE317" s="1602"/>
      <c r="HF317" s="1602"/>
      <c r="HG317" s="1602"/>
      <c r="HH317" s="1602"/>
      <c r="HI317" s="1602"/>
      <c r="HJ317" s="1602"/>
      <c r="HK317" s="1602"/>
      <c r="HL317" s="1602"/>
      <c r="HM317" s="1602"/>
      <c r="HN317" s="1602"/>
      <c r="HO317" s="1602"/>
      <c r="HP317" s="1602"/>
      <c r="HQ317" s="1602"/>
      <c r="HR317" s="1602"/>
      <c r="HS317" s="1602"/>
      <c r="HT317" s="1602"/>
      <c r="HU317" s="1602"/>
      <c r="HV317" s="1602"/>
      <c r="HW317" s="1602"/>
      <c r="HX317" s="1602"/>
      <c r="HY317" s="1602"/>
      <c r="HZ317" s="1602"/>
      <c r="IA317" s="1602"/>
      <c r="IB317" s="1602"/>
      <c r="IC317" s="1602"/>
      <c r="ID317" s="1602"/>
      <c r="IE317" s="1602"/>
      <c r="IF317" s="1602"/>
      <c r="IG317" s="1602"/>
      <c r="IH317" s="1602"/>
      <c r="II317" s="1602"/>
      <c r="IJ317" s="1602"/>
      <c r="IK317" s="1602"/>
      <c r="IL317" s="1602"/>
      <c r="IM317" s="1602"/>
      <c r="IN317" s="1602"/>
      <c r="IO317" s="1602"/>
      <c r="IP317" s="1602"/>
      <c r="IQ317" s="1602"/>
      <c r="IR317" s="1602"/>
      <c r="IS317" s="1602"/>
      <c r="IT317" s="1602"/>
      <c r="IU317" s="1602"/>
      <c r="IV317" s="1602"/>
      <c r="IW317" s="1602"/>
      <c r="IX317" s="1602"/>
      <c r="IY317" s="1602"/>
      <c r="IZ317" s="1602"/>
      <c r="JA317" s="1602"/>
      <c r="JB317" s="1602"/>
      <c r="JC317" s="1602"/>
      <c r="JD317" s="1602"/>
      <c r="JE317" s="1602"/>
      <c r="JF317" s="1602"/>
      <c r="JG317" s="1602"/>
      <c r="JH317" s="1602"/>
      <c r="JI317" s="1602"/>
      <c r="JJ317" s="1602"/>
      <c r="JK317" s="1602"/>
      <c r="JL317" s="1602"/>
      <c r="JM317" s="1602"/>
      <c r="JN317" s="1602"/>
      <c r="JO317" s="1602"/>
      <c r="JP317" s="1602"/>
    </row>
    <row r="318" spans="1:276" s="1689" customFormat="1" ht="15" hidden="1" customHeight="1" x14ac:dyDescent="0.25">
      <c r="CV318" s="1602"/>
      <c r="CW318" s="1602"/>
      <c r="CX318" s="1602"/>
      <c r="CY318" s="1602"/>
      <c r="CZ318" s="1602"/>
      <c r="DA318" s="1602"/>
      <c r="DB318" s="1602"/>
      <c r="DC318" s="1602"/>
      <c r="DD318" s="1602"/>
      <c r="DE318" s="1602"/>
      <c r="DF318" s="1602"/>
      <c r="DG318" s="1602"/>
      <c r="DH318" s="1602"/>
      <c r="DI318" s="1602"/>
      <c r="DJ318" s="1602"/>
      <c r="DK318" s="1602"/>
      <c r="DL318" s="1602"/>
      <c r="DM318" s="1602"/>
      <c r="DN318" s="1602"/>
      <c r="DO318" s="1602"/>
      <c r="DP318" s="1602"/>
      <c r="DQ318" s="1602"/>
      <c r="DR318" s="1602"/>
      <c r="DS318" s="1602"/>
      <c r="DT318" s="1602"/>
      <c r="DU318" s="1602"/>
      <c r="DV318" s="1602"/>
      <c r="DW318" s="1602"/>
      <c r="DX318" s="1602"/>
      <c r="DY318" s="1602"/>
      <c r="DZ318" s="1602"/>
      <c r="EA318" s="1602"/>
      <c r="EB318" s="1602"/>
      <c r="EC318" s="1602"/>
      <c r="ED318" s="1602"/>
      <c r="EE318" s="1602"/>
      <c r="EF318" s="1602"/>
      <c r="EG318" s="1602"/>
      <c r="EH318" s="1602"/>
      <c r="EI318" s="1602"/>
      <c r="EJ318" s="1602"/>
      <c r="EK318" s="1602"/>
      <c r="EL318" s="1602"/>
      <c r="EM318" s="1602"/>
      <c r="EN318" s="1602"/>
      <c r="EO318" s="1602"/>
      <c r="EP318" s="1602"/>
      <c r="EQ318" s="1602"/>
      <c r="ER318" s="1602"/>
      <c r="ES318" s="1602"/>
      <c r="ET318" s="1602"/>
      <c r="EU318" s="1602"/>
      <c r="EV318" s="1602"/>
      <c r="EW318" s="1602"/>
      <c r="EX318" s="1602"/>
      <c r="EY318" s="1602"/>
      <c r="EZ318" s="1602"/>
      <c r="FA318" s="1602"/>
      <c r="FB318" s="1602"/>
      <c r="FC318" s="1602"/>
      <c r="FD318" s="1602"/>
      <c r="FE318" s="1602"/>
      <c r="FF318" s="1602"/>
      <c r="FG318" s="1602"/>
      <c r="FH318" s="1602"/>
      <c r="FI318" s="1602"/>
      <c r="FJ318" s="1602"/>
      <c r="FK318" s="1602"/>
      <c r="FL318" s="1602"/>
      <c r="FM318" s="1602"/>
      <c r="FN318" s="1602"/>
      <c r="FO318" s="1602"/>
      <c r="FP318" s="1602"/>
      <c r="FQ318" s="1602"/>
      <c r="FR318" s="1602"/>
      <c r="FS318" s="1602"/>
      <c r="FT318" s="1602"/>
      <c r="FU318" s="1602"/>
      <c r="FV318" s="1602"/>
      <c r="FW318" s="1602"/>
      <c r="FX318" s="1602"/>
      <c r="FY318" s="1602"/>
      <c r="FZ318" s="1602"/>
      <c r="GA318" s="1602"/>
      <c r="GB318" s="1602"/>
      <c r="GC318" s="1602"/>
      <c r="GD318" s="1602"/>
      <c r="GE318" s="1602"/>
      <c r="GF318" s="1602"/>
      <c r="GG318" s="1602"/>
      <c r="GH318" s="1602"/>
      <c r="GI318" s="1602"/>
      <c r="GJ318" s="1602"/>
      <c r="GK318" s="1602"/>
      <c r="GL318" s="1602"/>
      <c r="GM318" s="1602"/>
      <c r="GN318" s="1602"/>
      <c r="GO318" s="1602"/>
      <c r="GP318" s="1602"/>
      <c r="GQ318" s="1602"/>
      <c r="GR318" s="1602"/>
      <c r="GS318" s="1602"/>
      <c r="GT318" s="1602"/>
      <c r="GU318" s="1602"/>
      <c r="GV318" s="1602"/>
      <c r="GW318" s="1602"/>
      <c r="GX318" s="1602"/>
      <c r="GY318" s="1602"/>
      <c r="GZ318" s="1602"/>
      <c r="HA318" s="1602"/>
      <c r="HB318" s="1602"/>
      <c r="HC318" s="1602"/>
      <c r="HD318" s="1602"/>
      <c r="HE318" s="1602"/>
      <c r="HF318" s="1602"/>
      <c r="HG318" s="1602"/>
      <c r="HH318" s="1602"/>
      <c r="HI318" s="1602"/>
      <c r="HJ318" s="1602"/>
      <c r="HK318" s="1602"/>
      <c r="HL318" s="1602"/>
      <c r="HM318" s="1602"/>
      <c r="HN318" s="1602"/>
      <c r="HO318" s="1602"/>
      <c r="HP318" s="1602"/>
      <c r="HQ318" s="1602"/>
      <c r="HR318" s="1602"/>
      <c r="HS318" s="1602"/>
      <c r="HT318" s="1602"/>
      <c r="HU318" s="1602"/>
      <c r="HV318" s="1602"/>
      <c r="HW318" s="1602"/>
      <c r="HX318" s="1602"/>
      <c r="HY318" s="1602"/>
      <c r="HZ318" s="1602"/>
      <c r="IA318" s="1602"/>
      <c r="IB318" s="1602"/>
      <c r="IC318" s="1602"/>
      <c r="ID318" s="1602"/>
      <c r="IE318" s="1602"/>
      <c r="IF318" s="1602"/>
      <c r="IG318" s="1602"/>
      <c r="IH318" s="1602"/>
      <c r="II318" s="1602"/>
      <c r="IJ318" s="1602"/>
      <c r="IK318" s="1602"/>
      <c r="IL318" s="1602"/>
      <c r="IM318" s="1602"/>
      <c r="IN318" s="1602"/>
      <c r="IO318" s="1602"/>
      <c r="IP318" s="1602"/>
      <c r="IQ318" s="1602"/>
      <c r="IR318" s="1602"/>
      <c r="IS318" s="1602"/>
      <c r="IT318" s="1602"/>
      <c r="IU318" s="1602"/>
      <c r="IV318" s="1602"/>
      <c r="IW318" s="1602"/>
      <c r="IX318" s="1602"/>
      <c r="IY318" s="1602"/>
      <c r="IZ318" s="1602"/>
      <c r="JA318" s="1602"/>
      <c r="JB318" s="1602"/>
      <c r="JC318" s="1602"/>
      <c r="JD318" s="1602"/>
      <c r="JE318" s="1602"/>
      <c r="JF318" s="1602"/>
      <c r="JG318" s="1602"/>
      <c r="JH318" s="1602"/>
      <c r="JI318" s="1602"/>
      <c r="JJ318" s="1602"/>
      <c r="JK318" s="1602"/>
      <c r="JL318" s="1602"/>
      <c r="JM318" s="1602"/>
      <c r="JN318" s="1602"/>
      <c r="JO318" s="1602"/>
      <c r="JP318" s="1602"/>
    </row>
    <row r="319" spans="1:276" s="1689" customFormat="1" ht="15" hidden="1" customHeight="1" x14ac:dyDescent="0.25">
      <c r="CV319" s="1602"/>
      <c r="CW319" s="1602"/>
      <c r="CX319" s="1602"/>
      <c r="CY319" s="1602"/>
      <c r="CZ319" s="1602"/>
      <c r="DA319" s="1602"/>
      <c r="DB319" s="1602"/>
      <c r="DC319" s="1602"/>
      <c r="DD319" s="1602"/>
      <c r="DE319" s="1602"/>
      <c r="DF319" s="1602"/>
      <c r="DG319" s="1602"/>
      <c r="DH319" s="1602"/>
      <c r="DI319" s="1602"/>
      <c r="DJ319" s="1602"/>
      <c r="DK319" s="1602"/>
      <c r="DL319" s="1602"/>
      <c r="DM319" s="1602"/>
      <c r="DN319" s="1602"/>
      <c r="DO319" s="1602"/>
      <c r="DP319" s="1602"/>
      <c r="DQ319" s="1602"/>
      <c r="DR319" s="1602"/>
      <c r="DS319" s="1602"/>
      <c r="DT319" s="1602"/>
      <c r="DU319" s="1602"/>
      <c r="DV319" s="1602"/>
      <c r="DW319" s="1602"/>
      <c r="DX319" s="1602"/>
      <c r="DY319" s="1602"/>
      <c r="DZ319" s="1602"/>
      <c r="EA319" s="1602"/>
      <c r="EB319" s="1602"/>
      <c r="EC319" s="1602"/>
      <c r="ED319" s="1602"/>
      <c r="EE319" s="1602"/>
      <c r="EF319" s="1602"/>
      <c r="EG319" s="1602"/>
      <c r="EH319" s="1602"/>
      <c r="EI319" s="1602"/>
      <c r="EJ319" s="1602"/>
      <c r="EK319" s="1602"/>
      <c r="EL319" s="1602"/>
      <c r="EM319" s="1602"/>
      <c r="EN319" s="1602"/>
      <c r="EO319" s="1602"/>
      <c r="EP319" s="1602"/>
      <c r="EQ319" s="1602"/>
      <c r="ER319" s="1602"/>
      <c r="ES319" s="1602"/>
      <c r="ET319" s="1602"/>
      <c r="EU319" s="1602"/>
      <c r="EV319" s="1602"/>
      <c r="EW319" s="1602"/>
      <c r="EX319" s="1602"/>
      <c r="EY319" s="1602"/>
      <c r="EZ319" s="1602"/>
      <c r="FA319" s="1602"/>
      <c r="FB319" s="1602"/>
      <c r="FC319" s="1602"/>
      <c r="FD319" s="1602"/>
      <c r="FE319" s="1602"/>
      <c r="FF319" s="1602"/>
      <c r="FG319" s="1602"/>
      <c r="FH319" s="1602"/>
      <c r="FI319" s="1602"/>
      <c r="FJ319" s="1602"/>
      <c r="FK319" s="1602"/>
      <c r="FL319" s="1602"/>
      <c r="FM319" s="1602"/>
      <c r="FN319" s="1602"/>
      <c r="FO319" s="1602"/>
      <c r="FP319" s="1602"/>
      <c r="FQ319" s="1602"/>
      <c r="FR319" s="1602"/>
      <c r="FS319" s="1602"/>
      <c r="FT319" s="1602"/>
      <c r="FU319" s="1602"/>
      <c r="FV319" s="1602"/>
      <c r="FW319" s="1602"/>
      <c r="FX319" s="1602"/>
      <c r="FY319" s="1602"/>
      <c r="FZ319" s="1602"/>
      <c r="GA319" s="1602"/>
      <c r="GB319" s="1602"/>
      <c r="GC319" s="1602"/>
      <c r="GD319" s="1602"/>
      <c r="GE319" s="1602"/>
      <c r="GF319" s="1602"/>
      <c r="GG319" s="1602"/>
      <c r="GH319" s="1602"/>
      <c r="GI319" s="1602"/>
      <c r="GJ319" s="1602"/>
      <c r="GK319" s="1602"/>
      <c r="GL319" s="1602"/>
      <c r="GM319" s="1602"/>
      <c r="GN319" s="1602"/>
      <c r="GO319" s="1602"/>
      <c r="GP319" s="1602"/>
      <c r="GQ319" s="1602"/>
      <c r="GR319" s="1602"/>
      <c r="GS319" s="1602"/>
      <c r="GT319" s="1602"/>
      <c r="GU319" s="1602"/>
      <c r="GV319" s="1602"/>
      <c r="GW319" s="1602"/>
      <c r="GX319" s="1602"/>
      <c r="GY319" s="1602"/>
      <c r="GZ319" s="1602"/>
      <c r="HA319" s="1602"/>
      <c r="HB319" s="1602"/>
      <c r="HC319" s="1602"/>
      <c r="HD319" s="1602"/>
      <c r="HE319" s="1602"/>
      <c r="HF319" s="1602"/>
      <c r="HG319" s="1602"/>
      <c r="HH319" s="1602"/>
      <c r="HI319" s="1602"/>
      <c r="HJ319" s="1602"/>
      <c r="HK319" s="1602"/>
      <c r="HL319" s="1602"/>
      <c r="HM319" s="1602"/>
      <c r="HN319" s="1602"/>
      <c r="HO319" s="1602"/>
      <c r="HP319" s="1602"/>
      <c r="HQ319" s="1602"/>
      <c r="HR319" s="1602"/>
      <c r="HS319" s="1602"/>
      <c r="HT319" s="1602"/>
      <c r="HU319" s="1602"/>
      <c r="HV319" s="1602"/>
      <c r="HW319" s="1602"/>
      <c r="HX319" s="1602"/>
      <c r="HY319" s="1602"/>
      <c r="HZ319" s="1602"/>
      <c r="IA319" s="1602"/>
      <c r="IB319" s="1602"/>
      <c r="IC319" s="1602"/>
      <c r="ID319" s="1602"/>
      <c r="IE319" s="1602"/>
      <c r="IF319" s="1602"/>
      <c r="IG319" s="1602"/>
      <c r="IH319" s="1602"/>
      <c r="II319" s="1602"/>
      <c r="IJ319" s="1602"/>
      <c r="IK319" s="1602"/>
      <c r="IL319" s="1602"/>
      <c r="IM319" s="1602"/>
      <c r="IN319" s="1602"/>
      <c r="IO319" s="1602"/>
      <c r="IP319" s="1602"/>
      <c r="IQ319" s="1602"/>
      <c r="IR319" s="1602"/>
      <c r="IS319" s="1602"/>
      <c r="IT319" s="1602"/>
      <c r="IU319" s="1602"/>
      <c r="IV319" s="1602"/>
      <c r="IW319" s="1602"/>
      <c r="IX319" s="1602"/>
      <c r="IY319" s="1602"/>
      <c r="IZ319" s="1602"/>
      <c r="JA319" s="1602"/>
      <c r="JB319" s="1602"/>
      <c r="JC319" s="1602"/>
      <c r="JD319" s="1602"/>
      <c r="JE319" s="1602"/>
      <c r="JF319" s="1602"/>
      <c r="JG319" s="1602"/>
      <c r="JH319" s="1602"/>
      <c r="JI319" s="1602"/>
      <c r="JJ319" s="1602"/>
      <c r="JK319" s="1602"/>
      <c r="JL319" s="1602"/>
      <c r="JM319" s="1602"/>
      <c r="JN319" s="1602"/>
      <c r="JO319" s="1602"/>
      <c r="JP319" s="1602"/>
    </row>
    <row r="320" spans="1:276" s="1689" customFormat="1" ht="15" hidden="1" customHeight="1" x14ac:dyDescent="0.25">
      <c r="CV320" s="1602"/>
      <c r="CW320" s="1602"/>
      <c r="CX320" s="1602"/>
      <c r="CY320" s="1602"/>
      <c r="CZ320" s="1602"/>
      <c r="DA320" s="1602"/>
      <c r="DB320" s="1602"/>
      <c r="DC320" s="1602"/>
      <c r="DD320" s="1602"/>
      <c r="DE320" s="1602"/>
      <c r="DF320" s="1602"/>
      <c r="DG320" s="1602"/>
      <c r="DH320" s="1602"/>
      <c r="DI320" s="1602"/>
      <c r="DJ320" s="1602"/>
      <c r="DK320" s="1602"/>
      <c r="DL320" s="1602"/>
      <c r="DM320" s="1602"/>
      <c r="DN320" s="1602"/>
      <c r="DO320" s="1602"/>
      <c r="DP320" s="1602"/>
      <c r="DQ320" s="1602"/>
      <c r="DR320" s="1602"/>
      <c r="DS320" s="1602"/>
      <c r="DT320" s="1602"/>
      <c r="DU320" s="1602"/>
      <c r="DV320" s="1602"/>
      <c r="DW320" s="1602"/>
      <c r="DX320" s="1602"/>
      <c r="DY320" s="1602"/>
      <c r="DZ320" s="1602"/>
      <c r="EA320" s="1602"/>
      <c r="EB320" s="1602"/>
      <c r="EC320" s="1602"/>
      <c r="ED320" s="1602"/>
      <c r="EE320" s="1602"/>
      <c r="EF320" s="1602"/>
      <c r="EG320" s="1602"/>
      <c r="EH320" s="1602"/>
      <c r="EI320" s="1602"/>
      <c r="EJ320" s="1602"/>
      <c r="EK320" s="1602"/>
      <c r="EL320" s="1602"/>
      <c r="EM320" s="1602"/>
      <c r="EN320" s="1602"/>
      <c r="EO320" s="1602"/>
      <c r="EP320" s="1602"/>
      <c r="EQ320" s="1602"/>
      <c r="ER320" s="1602"/>
      <c r="ES320" s="1602"/>
      <c r="ET320" s="1602"/>
      <c r="EU320" s="1602"/>
      <c r="EV320" s="1602"/>
      <c r="EW320" s="1602"/>
      <c r="EX320" s="1602"/>
      <c r="EY320" s="1602"/>
      <c r="EZ320" s="1602"/>
      <c r="FA320" s="1602"/>
      <c r="FB320" s="1602"/>
      <c r="FC320" s="1602"/>
      <c r="FD320" s="1602"/>
      <c r="FE320" s="1602"/>
      <c r="FF320" s="1602"/>
      <c r="FG320" s="1602"/>
      <c r="FH320" s="1602"/>
      <c r="FI320" s="1602"/>
      <c r="FJ320" s="1602"/>
      <c r="FK320" s="1602"/>
      <c r="FL320" s="1602"/>
      <c r="FM320" s="1602"/>
      <c r="FN320" s="1602"/>
      <c r="FO320" s="1602"/>
      <c r="FP320" s="1602"/>
      <c r="FQ320" s="1602"/>
      <c r="FR320" s="1602"/>
      <c r="FS320" s="1602"/>
      <c r="FT320" s="1602"/>
      <c r="FU320" s="1602"/>
      <c r="FV320" s="1602"/>
      <c r="FW320" s="1602"/>
      <c r="FX320" s="1602"/>
      <c r="FY320" s="1602"/>
      <c r="FZ320" s="1602"/>
      <c r="GA320" s="1602"/>
      <c r="GB320" s="1602"/>
      <c r="GC320" s="1602"/>
      <c r="GD320" s="1602"/>
      <c r="GE320" s="1602"/>
      <c r="GF320" s="1602"/>
      <c r="GG320" s="1602"/>
      <c r="GH320" s="1602"/>
      <c r="GI320" s="1602"/>
      <c r="GJ320" s="1602"/>
      <c r="GK320" s="1602"/>
      <c r="GL320" s="1602"/>
      <c r="GM320" s="1602"/>
      <c r="GN320" s="1602"/>
      <c r="GO320" s="1602"/>
      <c r="GP320" s="1602"/>
      <c r="GQ320" s="1602"/>
      <c r="GR320" s="1602"/>
      <c r="GS320" s="1602"/>
      <c r="GT320" s="1602"/>
      <c r="GU320" s="1602"/>
      <c r="GV320" s="1602"/>
      <c r="GW320" s="1602"/>
      <c r="GX320" s="1602"/>
      <c r="GY320" s="1602"/>
      <c r="GZ320" s="1602"/>
      <c r="HA320" s="1602"/>
      <c r="HB320" s="1602"/>
      <c r="HC320" s="1602"/>
      <c r="HD320" s="1602"/>
      <c r="HE320" s="1602"/>
      <c r="HF320" s="1602"/>
      <c r="HG320" s="1602"/>
      <c r="HH320" s="1602"/>
      <c r="HI320" s="1602"/>
      <c r="HJ320" s="1602"/>
      <c r="HK320" s="1602"/>
      <c r="HL320" s="1602"/>
      <c r="HM320" s="1602"/>
      <c r="HN320" s="1602"/>
      <c r="HO320" s="1602"/>
      <c r="HP320" s="1602"/>
      <c r="HQ320" s="1602"/>
      <c r="HR320" s="1602"/>
      <c r="HS320" s="1602"/>
      <c r="HT320" s="1602"/>
      <c r="HU320" s="1602"/>
      <c r="HV320" s="1602"/>
      <c r="HW320" s="1602"/>
      <c r="HX320" s="1602"/>
      <c r="HY320" s="1602"/>
      <c r="HZ320" s="1602"/>
      <c r="IA320" s="1602"/>
      <c r="IB320" s="1602"/>
      <c r="IC320" s="1602"/>
      <c r="ID320" s="1602"/>
      <c r="IE320" s="1602"/>
      <c r="IF320" s="1602"/>
      <c r="IG320" s="1602"/>
      <c r="IH320" s="1602"/>
      <c r="II320" s="1602"/>
      <c r="IJ320" s="1602"/>
      <c r="IK320" s="1602"/>
      <c r="IL320" s="1602"/>
      <c r="IM320" s="1602"/>
      <c r="IN320" s="1602"/>
      <c r="IO320" s="1602"/>
      <c r="IP320" s="1602"/>
      <c r="IQ320" s="1602"/>
      <c r="IR320" s="1602"/>
      <c r="IS320" s="1602"/>
      <c r="IT320" s="1602"/>
      <c r="IU320" s="1602"/>
      <c r="IV320" s="1602"/>
      <c r="IW320" s="1602"/>
      <c r="IX320" s="1602"/>
      <c r="IY320" s="1602"/>
      <c r="IZ320" s="1602"/>
      <c r="JA320" s="1602"/>
      <c r="JB320" s="1602"/>
      <c r="JC320" s="1602"/>
      <c r="JD320" s="1602"/>
      <c r="JE320" s="1602"/>
      <c r="JF320" s="1602"/>
      <c r="JG320" s="1602"/>
      <c r="JH320" s="1602"/>
      <c r="JI320" s="1602"/>
      <c r="JJ320" s="1602"/>
      <c r="JK320" s="1602"/>
      <c r="JL320" s="1602"/>
      <c r="JM320" s="1602"/>
      <c r="JN320" s="1602"/>
      <c r="JO320" s="1602"/>
      <c r="JP320" s="1602"/>
    </row>
    <row r="321" spans="100:276" s="1689" customFormat="1" ht="15" hidden="1" customHeight="1" x14ac:dyDescent="0.25">
      <c r="CV321" s="1602"/>
      <c r="CW321" s="1602"/>
      <c r="CX321" s="1602"/>
      <c r="CY321" s="1602"/>
      <c r="CZ321" s="1602"/>
      <c r="DA321" s="1602"/>
      <c r="DB321" s="1602"/>
      <c r="DC321" s="1602"/>
      <c r="DD321" s="1602"/>
      <c r="DE321" s="1602"/>
      <c r="DF321" s="1602"/>
      <c r="DG321" s="1602"/>
      <c r="DH321" s="1602"/>
      <c r="DI321" s="1602"/>
      <c r="DJ321" s="1602"/>
      <c r="DK321" s="1602"/>
      <c r="DL321" s="1602"/>
      <c r="DM321" s="1602"/>
      <c r="DN321" s="1602"/>
      <c r="DO321" s="1602"/>
      <c r="DP321" s="1602"/>
      <c r="DQ321" s="1602"/>
      <c r="DR321" s="1602"/>
      <c r="DS321" s="1602"/>
      <c r="DT321" s="1602"/>
      <c r="DU321" s="1602"/>
      <c r="DV321" s="1602"/>
      <c r="DW321" s="1602"/>
      <c r="DX321" s="1602"/>
      <c r="DY321" s="1602"/>
      <c r="DZ321" s="1602"/>
      <c r="EA321" s="1602"/>
      <c r="EB321" s="1602"/>
      <c r="EC321" s="1602"/>
      <c r="ED321" s="1602"/>
      <c r="EE321" s="1602"/>
      <c r="EF321" s="1602"/>
      <c r="EG321" s="1602"/>
      <c r="EH321" s="1602"/>
      <c r="EI321" s="1602"/>
      <c r="EJ321" s="1602"/>
      <c r="EK321" s="1602"/>
      <c r="EL321" s="1602"/>
      <c r="EM321" s="1602"/>
      <c r="EN321" s="1602"/>
      <c r="EO321" s="1602"/>
      <c r="EP321" s="1602"/>
      <c r="EQ321" s="1602"/>
      <c r="ER321" s="1602"/>
      <c r="ES321" s="1602"/>
      <c r="ET321" s="1602"/>
      <c r="EU321" s="1602"/>
      <c r="EV321" s="1602"/>
      <c r="EW321" s="1602"/>
      <c r="EX321" s="1602"/>
      <c r="EY321" s="1602"/>
      <c r="EZ321" s="1602"/>
      <c r="FA321" s="1602"/>
      <c r="FB321" s="1602"/>
      <c r="FC321" s="1602"/>
      <c r="FD321" s="1602"/>
      <c r="FE321" s="1602"/>
      <c r="FF321" s="1602"/>
      <c r="FG321" s="1602"/>
      <c r="FH321" s="1602"/>
      <c r="FI321" s="1602"/>
      <c r="FJ321" s="1602"/>
      <c r="FK321" s="1602"/>
      <c r="FL321" s="1602"/>
      <c r="FM321" s="1602"/>
      <c r="FN321" s="1602"/>
      <c r="FO321" s="1602"/>
      <c r="FP321" s="1602"/>
      <c r="FQ321" s="1602"/>
      <c r="FR321" s="1602"/>
      <c r="FS321" s="1602"/>
      <c r="FT321" s="1602"/>
      <c r="FU321" s="1602"/>
      <c r="FV321" s="1602"/>
      <c r="FW321" s="1602"/>
      <c r="FX321" s="1602"/>
      <c r="FY321" s="1602"/>
      <c r="FZ321" s="1602"/>
      <c r="GA321" s="1602"/>
      <c r="GB321" s="1602"/>
      <c r="GC321" s="1602"/>
      <c r="GD321" s="1602"/>
      <c r="GE321" s="1602"/>
      <c r="GF321" s="1602"/>
      <c r="GG321" s="1602"/>
      <c r="GH321" s="1602"/>
      <c r="GI321" s="1602"/>
      <c r="GJ321" s="1602"/>
      <c r="GK321" s="1602"/>
      <c r="GL321" s="1602"/>
      <c r="GM321" s="1602"/>
      <c r="GN321" s="1602"/>
      <c r="GO321" s="1602"/>
      <c r="GP321" s="1602"/>
      <c r="GQ321" s="1602"/>
      <c r="GR321" s="1602"/>
      <c r="GS321" s="1602"/>
      <c r="GT321" s="1602"/>
      <c r="GU321" s="1602"/>
      <c r="GV321" s="1602"/>
      <c r="GW321" s="1602"/>
      <c r="GX321" s="1602"/>
      <c r="GY321" s="1602"/>
      <c r="GZ321" s="1602"/>
      <c r="HA321" s="1602"/>
      <c r="HB321" s="1602"/>
      <c r="HC321" s="1602"/>
      <c r="HD321" s="1602"/>
      <c r="HE321" s="1602"/>
      <c r="HF321" s="1602"/>
      <c r="HG321" s="1602"/>
      <c r="HH321" s="1602"/>
      <c r="HI321" s="1602"/>
      <c r="HJ321" s="1602"/>
      <c r="HK321" s="1602"/>
      <c r="HL321" s="1602"/>
      <c r="HM321" s="1602"/>
      <c r="HN321" s="1602"/>
      <c r="HO321" s="1602"/>
      <c r="HP321" s="1602"/>
      <c r="HQ321" s="1602"/>
      <c r="HR321" s="1602"/>
      <c r="HS321" s="1602"/>
      <c r="HT321" s="1602"/>
      <c r="HU321" s="1602"/>
      <c r="HV321" s="1602"/>
      <c r="HW321" s="1602"/>
      <c r="HX321" s="1602"/>
      <c r="HY321" s="1602"/>
      <c r="HZ321" s="1602"/>
      <c r="IA321" s="1602"/>
      <c r="IB321" s="1602"/>
      <c r="IC321" s="1602"/>
      <c r="ID321" s="1602"/>
      <c r="IE321" s="1602"/>
      <c r="IF321" s="1602"/>
      <c r="IG321" s="1602"/>
      <c r="IH321" s="1602"/>
      <c r="II321" s="1602"/>
      <c r="IJ321" s="1602"/>
      <c r="IK321" s="1602"/>
      <c r="IL321" s="1602"/>
      <c r="IM321" s="1602"/>
      <c r="IN321" s="1602"/>
      <c r="IO321" s="1602"/>
      <c r="IP321" s="1602"/>
      <c r="IQ321" s="1602"/>
      <c r="IR321" s="1602"/>
      <c r="IS321" s="1602"/>
      <c r="IT321" s="1602"/>
      <c r="IU321" s="1602"/>
      <c r="IV321" s="1602"/>
      <c r="IW321" s="1602"/>
      <c r="IX321" s="1602"/>
      <c r="IY321" s="1602"/>
      <c r="IZ321" s="1602"/>
      <c r="JA321" s="1602"/>
      <c r="JB321" s="1602"/>
      <c r="JC321" s="1602"/>
      <c r="JD321" s="1602"/>
      <c r="JE321" s="1602"/>
      <c r="JF321" s="1602"/>
      <c r="JG321" s="1602"/>
      <c r="JH321" s="1602"/>
      <c r="JI321" s="1602"/>
      <c r="JJ321" s="1602"/>
      <c r="JK321" s="1602"/>
      <c r="JL321" s="1602"/>
      <c r="JM321" s="1602"/>
      <c r="JN321" s="1602"/>
      <c r="JO321" s="1602"/>
      <c r="JP321" s="1602"/>
    </row>
    <row r="322" spans="100:276" s="1689" customFormat="1" ht="15" hidden="1" customHeight="1" x14ac:dyDescent="0.25">
      <c r="CV322" s="1602"/>
      <c r="CW322" s="1602"/>
      <c r="CX322" s="1602"/>
      <c r="CY322" s="1602"/>
      <c r="CZ322" s="1602"/>
      <c r="DA322" s="1602"/>
      <c r="DB322" s="1602"/>
      <c r="DC322" s="1602"/>
      <c r="DD322" s="1602"/>
      <c r="DE322" s="1602"/>
      <c r="DF322" s="1602"/>
      <c r="DG322" s="1602"/>
      <c r="DH322" s="1602"/>
      <c r="DI322" s="1602"/>
      <c r="DJ322" s="1602"/>
      <c r="DK322" s="1602"/>
      <c r="DL322" s="1602"/>
      <c r="DM322" s="1602"/>
      <c r="DN322" s="1602"/>
      <c r="DO322" s="1602"/>
      <c r="DP322" s="1602"/>
      <c r="DQ322" s="1602"/>
      <c r="DR322" s="1602"/>
      <c r="DS322" s="1602"/>
      <c r="DT322" s="1602"/>
      <c r="DU322" s="1602"/>
      <c r="DV322" s="1602"/>
      <c r="DW322" s="1602"/>
      <c r="DX322" s="1602"/>
      <c r="DY322" s="1602"/>
      <c r="DZ322" s="1602"/>
      <c r="EA322" s="1602"/>
      <c r="EB322" s="1602"/>
      <c r="EC322" s="1602"/>
      <c r="ED322" s="1602"/>
      <c r="EE322" s="1602"/>
      <c r="EF322" s="1602"/>
      <c r="EG322" s="1602"/>
      <c r="EH322" s="1602"/>
      <c r="EI322" s="1602"/>
      <c r="EJ322" s="1602"/>
      <c r="EK322" s="1602"/>
      <c r="EL322" s="1602"/>
      <c r="EM322" s="1602"/>
      <c r="EN322" s="1602"/>
      <c r="EO322" s="1602"/>
      <c r="EP322" s="1602"/>
      <c r="EQ322" s="1602"/>
      <c r="ER322" s="1602"/>
      <c r="ES322" s="1602"/>
      <c r="ET322" s="1602"/>
      <c r="EU322" s="1602"/>
      <c r="EV322" s="1602"/>
      <c r="EW322" s="1602"/>
      <c r="EX322" s="1602"/>
      <c r="EY322" s="1602"/>
      <c r="EZ322" s="1602"/>
      <c r="FA322" s="1602"/>
      <c r="FB322" s="1602"/>
      <c r="FC322" s="1602"/>
      <c r="FD322" s="1602"/>
      <c r="FE322" s="1602"/>
      <c r="FF322" s="1602"/>
      <c r="FG322" s="1602"/>
      <c r="FH322" s="1602"/>
      <c r="FI322" s="1602"/>
      <c r="FJ322" s="1602"/>
      <c r="FK322" s="1602"/>
      <c r="FL322" s="1602"/>
      <c r="FM322" s="1602"/>
      <c r="FN322" s="1602"/>
      <c r="FO322" s="1602"/>
      <c r="FP322" s="1602"/>
      <c r="FQ322" s="1602"/>
      <c r="FR322" s="1602"/>
      <c r="FS322" s="1602"/>
      <c r="FT322" s="1602"/>
      <c r="FU322" s="1602"/>
      <c r="FV322" s="1602"/>
      <c r="FW322" s="1602"/>
      <c r="FX322" s="1602"/>
      <c r="FY322" s="1602"/>
      <c r="FZ322" s="1602"/>
      <c r="GA322" s="1602"/>
      <c r="GB322" s="1602"/>
      <c r="GC322" s="1602"/>
      <c r="GD322" s="1602"/>
      <c r="GE322" s="1602"/>
      <c r="GF322" s="1602"/>
      <c r="GG322" s="1602"/>
      <c r="GH322" s="1602"/>
      <c r="GI322" s="1602"/>
      <c r="GJ322" s="1602"/>
      <c r="GK322" s="1602"/>
      <c r="GL322" s="1602"/>
      <c r="GM322" s="1602"/>
      <c r="GN322" s="1602"/>
      <c r="GO322" s="1602"/>
      <c r="GP322" s="1602"/>
      <c r="GQ322" s="1602"/>
      <c r="GR322" s="1602"/>
      <c r="GS322" s="1602"/>
      <c r="GT322" s="1602"/>
      <c r="GU322" s="1602"/>
      <c r="GV322" s="1602"/>
      <c r="GW322" s="1602"/>
      <c r="GX322" s="1602"/>
      <c r="GY322" s="1602"/>
      <c r="GZ322" s="1602"/>
      <c r="HA322" s="1602"/>
      <c r="HB322" s="1602"/>
      <c r="HC322" s="1602"/>
      <c r="HD322" s="1602"/>
      <c r="HE322" s="1602"/>
      <c r="HF322" s="1602"/>
      <c r="HG322" s="1602"/>
      <c r="HH322" s="1602"/>
      <c r="HI322" s="1602"/>
      <c r="HJ322" s="1602"/>
      <c r="HK322" s="1602"/>
      <c r="HL322" s="1602"/>
      <c r="HM322" s="1602"/>
      <c r="HN322" s="1602"/>
      <c r="HO322" s="1602"/>
      <c r="HP322" s="1602"/>
      <c r="HQ322" s="1602"/>
      <c r="HR322" s="1602"/>
      <c r="HS322" s="1602"/>
      <c r="HT322" s="1602"/>
      <c r="HU322" s="1602"/>
      <c r="HV322" s="1602"/>
      <c r="HW322" s="1602"/>
      <c r="HX322" s="1602"/>
      <c r="HY322" s="1602"/>
      <c r="HZ322" s="1602"/>
      <c r="IA322" s="1602"/>
      <c r="IB322" s="1602"/>
      <c r="IC322" s="1602"/>
      <c r="ID322" s="1602"/>
      <c r="IE322" s="1602"/>
      <c r="IF322" s="1602"/>
      <c r="IG322" s="1602"/>
      <c r="IH322" s="1602"/>
      <c r="II322" s="1602"/>
      <c r="IJ322" s="1602"/>
      <c r="IK322" s="1602"/>
      <c r="IL322" s="1602"/>
      <c r="IM322" s="1602"/>
      <c r="IN322" s="1602"/>
      <c r="IO322" s="1602"/>
      <c r="IP322" s="1602"/>
      <c r="IQ322" s="1602"/>
      <c r="IR322" s="1602"/>
      <c r="IS322" s="1602"/>
      <c r="IT322" s="1602"/>
      <c r="IU322" s="1602"/>
      <c r="IV322" s="1602"/>
      <c r="IW322" s="1602"/>
      <c r="IX322" s="1602"/>
      <c r="IY322" s="1602"/>
      <c r="IZ322" s="1602"/>
      <c r="JA322" s="1602"/>
      <c r="JB322" s="1602"/>
      <c r="JC322" s="1602"/>
      <c r="JD322" s="1602"/>
      <c r="JE322" s="1602"/>
      <c r="JF322" s="1602"/>
      <c r="JG322" s="1602"/>
      <c r="JH322" s="1602"/>
      <c r="JI322" s="1602"/>
      <c r="JJ322" s="1602"/>
      <c r="JK322" s="1602"/>
      <c r="JL322" s="1602"/>
      <c r="JM322" s="1602"/>
      <c r="JN322" s="1602"/>
      <c r="JO322" s="1602"/>
      <c r="JP322" s="1602"/>
    </row>
    <row r="323" spans="100:276" s="1689" customFormat="1" ht="15" hidden="1" customHeight="1" x14ac:dyDescent="0.25">
      <c r="CV323" s="1602"/>
      <c r="CW323" s="1602"/>
      <c r="CX323" s="1602"/>
      <c r="CY323" s="1602"/>
      <c r="CZ323" s="1602"/>
      <c r="DA323" s="1602"/>
      <c r="DB323" s="1602"/>
      <c r="DC323" s="1602"/>
      <c r="DD323" s="1602"/>
      <c r="DE323" s="1602"/>
      <c r="DF323" s="1602"/>
      <c r="DG323" s="1602"/>
      <c r="DH323" s="1602"/>
      <c r="DI323" s="1602"/>
      <c r="DJ323" s="1602"/>
      <c r="DK323" s="1602"/>
      <c r="DL323" s="1602"/>
      <c r="DM323" s="1602"/>
      <c r="DN323" s="1602"/>
      <c r="DO323" s="1602"/>
      <c r="DP323" s="1602"/>
      <c r="DQ323" s="1602"/>
      <c r="DR323" s="1602"/>
      <c r="DS323" s="1602"/>
      <c r="DT323" s="1602"/>
      <c r="DU323" s="1602"/>
      <c r="DV323" s="1602"/>
      <c r="DW323" s="1602"/>
      <c r="DX323" s="1602"/>
      <c r="DY323" s="1602"/>
      <c r="DZ323" s="1602"/>
      <c r="EA323" s="1602"/>
      <c r="EB323" s="1602"/>
      <c r="EC323" s="1602"/>
      <c r="ED323" s="1602"/>
      <c r="EE323" s="1602"/>
      <c r="EF323" s="1602"/>
      <c r="EG323" s="1602"/>
      <c r="EH323" s="1602"/>
      <c r="EI323" s="1602"/>
      <c r="EJ323" s="1602"/>
      <c r="EK323" s="1602"/>
      <c r="EL323" s="1602"/>
      <c r="EM323" s="1602"/>
      <c r="EN323" s="1602"/>
      <c r="EO323" s="1602"/>
      <c r="EP323" s="1602"/>
      <c r="EQ323" s="1602"/>
      <c r="ER323" s="1602"/>
      <c r="ES323" s="1602"/>
      <c r="ET323" s="1602"/>
      <c r="EU323" s="1602"/>
      <c r="EV323" s="1602"/>
      <c r="EW323" s="1602"/>
      <c r="EX323" s="1602"/>
      <c r="EY323" s="1602"/>
      <c r="EZ323" s="1602"/>
      <c r="FA323" s="1602"/>
      <c r="FB323" s="1602"/>
      <c r="FC323" s="1602"/>
      <c r="FD323" s="1602"/>
      <c r="FE323" s="1602"/>
      <c r="FF323" s="1602"/>
      <c r="FG323" s="1602"/>
      <c r="FH323" s="1602"/>
      <c r="FI323" s="1602"/>
      <c r="FJ323" s="1602"/>
      <c r="FK323" s="1602"/>
      <c r="FL323" s="1602"/>
      <c r="FM323" s="1602"/>
      <c r="FN323" s="1602"/>
      <c r="FO323" s="1602"/>
      <c r="FP323" s="1602"/>
      <c r="FQ323" s="1602"/>
      <c r="FR323" s="1602"/>
      <c r="FS323" s="1602"/>
      <c r="FT323" s="1602"/>
      <c r="FU323" s="1602"/>
      <c r="FV323" s="1602"/>
      <c r="FW323" s="1602"/>
      <c r="FX323" s="1602"/>
      <c r="FY323" s="1602"/>
      <c r="FZ323" s="1602"/>
      <c r="GA323" s="1602"/>
      <c r="GB323" s="1602"/>
      <c r="GC323" s="1602"/>
      <c r="GD323" s="1602"/>
      <c r="GE323" s="1602"/>
      <c r="GF323" s="1602"/>
      <c r="GG323" s="1602"/>
      <c r="GH323" s="1602"/>
      <c r="GI323" s="1602"/>
      <c r="GJ323" s="1602"/>
      <c r="GK323" s="1602"/>
      <c r="GL323" s="1602"/>
      <c r="GM323" s="1602"/>
      <c r="GN323" s="1602"/>
      <c r="GO323" s="1602"/>
      <c r="GP323" s="1602"/>
      <c r="GQ323" s="1602"/>
      <c r="GR323" s="1602"/>
      <c r="GS323" s="1602"/>
      <c r="GT323" s="1602"/>
      <c r="GU323" s="1602"/>
      <c r="GV323" s="1602"/>
      <c r="GW323" s="1602"/>
      <c r="GX323" s="1602"/>
      <c r="GY323" s="1602"/>
      <c r="GZ323" s="1602"/>
      <c r="HA323" s="1602"/>
      <c r="HB323" s="1602"/>
      <c r="HC323" s="1602"/>
      <c r="HD323" s="1602"/>
      <c r="HE323" s="1602"/>
      <c r="HF323" s="1602"/>
      <c r="HG323" s="1602"/>
      <c r="HH323" s="1602"/>
      <c r="HI323" s="1602"/>
      <c r="HJ323" s="1602"/>
      <c r="HK323" s="1602"/>
      <c r="HL323" s="1602"/>
      <c r="HM323" s="1602"/>
      <c r="HN323" s="1602"/>
      <c r="HO323" s="1602"/>
      <c r="HP323" s="1602"/>
      <c r="HQ323" s="1602"/>
      <c r="HR323" s="1602"/>
      <c r="HS323" s="1602"/>
      <c r="HT323" s="1602"/>
      <c r="HU323" s="1602"/>
      <c r="HV323" s="1602"/>
      <c r="HW323" s="1602"/>
      <c r="HX323" s="1602"/>
      <c r="HY323" s="1602"/>
      <c r="HZ323" s="1602"/>
      <c r="IA323" s="1602"/>
      <c r="IB323" s="1602"/>
      <c r="IC323" s="1602"/>
      <c r="ID323" s="1602"/>
      <c r="IE323" s="1602"/>
      <c r="IF323" s="1602"/>
      <c r="IG323" s="1602"/>
      <c r="IH323" s="1602"/>
      <c r="II323" s="1602"/>
      <c r="IJ323" s="1602"/>
      <c r="IK323" s="1602"/>
      <c r="IL323" s="1602"/>
      <c r="IM323" s="1602"/>
      <c r="IN323" s="1602"/>
      <c r="IO323" s="1602"/>
      <c r="IP323" s="1602"/>
      <c r="IQ323" s="1602"/>
      <c r="IR323" s="1602"/>
      <c r="IS323" s="1602"/>
      <c r="IT323" s="1602"/>
      <c r="IU323" s="1602"/>
      <c r="IV323" s="1602"/>
      <c r="IW323" s="1602"/>
      <c r="IX323" s="1602"/>
      <c r="IY323" s="1602"/>
      <c r="IZ323" s="1602"/>
      <c r="JA323" s="1602"/>
      <c r="JB323" s="1602"/>
      <c r="JC323" s="1602"/>
      <c r="JD323" s="1602"/>
      <c r="JE323" s="1602"/>
      <c r="JF323" s="1602"/>
      <c r="JG323" s="1602"/>
      <c r="JH323" s="1602"/>
      <c r="JI323" s="1602"/>
      <c r="JJ323" s="1602"/>
      <c r="JK323" s="1602"/>
      <c r="JL323" s="1602"/>
      <c r="JM323" s="1602"/>
      <c r="JN323" s="1602"/>
      <c r="JO323" s="1602"/>
      <c r="JP323" s="1602"/>
    </row>
    <row r="324" spans="100:276" s="1689" customFormat="1" ht="15" hidden="1" customHeight="1" x14ac:dyDescent="0.25">
      <c r="CV324" s="1602"/>
      <c r="CW324" s="1602"/>
      <c r="CX324" s="1602"/>
      <c r="CY324" s="1602"/>
      <c r="CZ324" s="1602"/>
      <c r="DA324" s="1602"/>
      <c r="DB324" s="1602"/>
      <c r="DC324" s="1602"/>
      <c r="DD324" s="1602"/>
      <c r="DE324" s="1602"/>
      <c r="DF324" s="1602"/>
      <c r="DG324" s="1602"/>
      <c r="DH324" s="1602"/>
      <c r="DI324" s="1602"/>
      <c r="DJ324" s="1602"/>
      <c r="DK324" s="1602"/>
      <c r="DL324" s="1602"/>
      <c r="DM324" s="1602"/>
      <c r="DN324" s="1602"/>
      <c r="DO324" s="1602"/>
      <c r="DP324" s="1602"/>
      <c r="DQ324" s="1602"/>
      <c r="DR324" s="1602"/>
      <c r="DS324" s="1602"/>
      <c r="DT324" s="1602"/>
      <c r="DU324" s="1602"/>
      <c r="DV324" s="1602"/>
      <c r="DW324" s="1602"/>
      <c r="DX324" s="1602"/>
      <c r="DY324" s="1602"/>
      <c r="DZ324" s="1602"/>
      <c r="EA324" s="1602"/>
      <c r="EB324" s="1602"/>
      <c r="EC324" s="1602"/>
      <c r="ED324" s="1602"/>
      <c r="EE324" s="1602"/>
      <c r="EF324" s="1602"/>
      <c r="EG324" s="1602"/>
      <c r="EH324" s="1602"/>
      <c r="EI324" s="1602"/>
      <c r="EJ324" s="1602"/>
      <c r="EK324" s="1602"/>
      <c r="EL324" s="1602"/>
      <c r="EM324" s="1602"/>
      <c r="EN324" s="1602"/>
      <c r="EO324" s="1602"/>
      <c r="EP324" s="1602"/>
      <c r="EQ324" s="1602"/>
      <c r="ER324" s="1602"/>
      <c r="ES324" s="1602"/>
      <c r="ET324" s="1602"/>
      <c r="EU324" s="1602"/>
      <c r="EV324" s="1602"/>
      <c r="EW324" s="1602"/>
      <c r="EX324" s="1602"/>
      <c r="EY324" s="1602"/>
      <c r="EZ324" s="1602"/>
      <c r="FA324" s="1602"/>
      <c r="FB324" s="1602"/>
      <c r="FC324" s="1602"/>
      <c r="FD324" s="1602"/>
      <c r="FE324" s="1602"/>
      <c r="FF324" s="1602"/>
      <c r="FG324" s="1602"/>
      <c r="FH324" s="1602"/>
      <c r="FI324" s="1602"/>
      <c r="FJ324" s="1602"/>
      <c r="FK324" s="1602"/>
      <c r="FL324" s="1602"/>
      <c r="FM324" s="1602"/>
      <c r="FN324" s="1602"/>
      <c r="FO324" s="1602"/>
      <c r="FP324" s="1602"/>
      <c r="FQ324" s="1602"/>
      <c r="FR324" s="1602"/>
      <c r="FS324" s="1602"/>
      <c r="FT324" s="1602"/>
      <c r="FU324" s="1602"/>
      <c r="FV324" s="1602"/>
      <c r="FW324" s="1602"/>
      <c r="FX324" s="1602"/>
      <c r="FY324" s="1602"/>
      <c r="FZ324" s="1602"/>
      <c r="GA324" s="1602"/>
      <c r="GB324" s="1602"/>
      <c r="GC324" s="1602"/>
      <c r="GD324" s="1602"/>
      <c r="GE324" s="1602"/>
      <c r="GF324" s="1602"/>
      <c r="GG324" s="1602"/>
      <c r="GH324" s="1602"/>
      <c r="GI324" s="1602"/>
      <c r="GJ324" s="1602"/>
      <c r="GK324" s="1602"/>
      <c r="GL324" s="1602"/>
      <c r="GM324" s="1602"/>
      <c r="GN324" s="1602"/>
      <c r="GO324" s="1602"/>
      <c r="GP324" s="1602"/>
      <c r="GQ324" s="1602"/>
      <c r="GR324" s="1602"/>
      <c r="GS324" s="1602"/>
      <c r="GT324" s="1602"/>
      <c r="GU324" s="1602"/>
      <c r="GV324" s="1602"/>
      <c r="GW324" s="1602"/>
      <c r="GX324" s="1602"/>
      <c r="GY324" s="1602"/>
      <c r="GZ324" s="1602"/>
      <c r="HA324" s="1602"/>
      <c r="HB324" s="1602"/>
      <c r="HC324" s="1602"/>
      <c r="HD324" s="1602"/>
      <c r="HE324" s="1602"/>
      <c r="HF324" s="1602"/>
      <c r="HG324" s="1602"/>
      <c r="HH324" s="1602"/>
      <c r="HI324" s="1602"/>
      <c r="HJ324" s="1602"/>
      <c r="HK324" s="1602"/>
      <c r="HL324" s="1602"/>
      <c r="HM324" s="1602"/>
      <c r="HN324" s="1602"/>
      <c r="HO324" s="1602"/>
      <c r="HP324" s="1602"/>
      <c r="HQ324" s="1602"/>
      <c r="HR324" s="1602"/>
      <c r="HS324" s="1602"/>
      <c r="HT324" s="1602"/>
      <c r="HU324" s="1602"/>
      <c r="HV324" s="1602"/>
      <c r="HW324" s="1602"/>
      <c r="HX324" s="1602"/>
      <c r="HY324" s="1602"/>
      <c r="HZ324" s="1602"/>
      <c r="IA324" s="1602"/>
      <c r="IB324" s="1602"/>
      <c r="IC324" s="1602"/>
      <c r="ID324" s="1602"/>
      <c r="IE324" s="1602"/>
      <c r="IF324" s="1602"/>
      <c r="IG324" s="1602"/>
      <c r="IH324" s="1602"/>
      <c r="II324" s="1602"/>
      <c r="IJ324" s="1602"/>
      <c r="IK324" s="1602"/>
      <c r="IL324" s="1602"/>
      <c r="IM324" s="1602"/>
      <c r="IN324" s="1602"/>
      <c r="IO324" s="1602"/>
      <c r="IP324" s="1602"/>
      <c r="IQ324" s="1602"/>
      <c r="IR324" s="1602"/>
      <c r="IS324" s="1602"/>
      <c r="IT324" s="1602"/>
      <c r="IU324" s="1602"/>
      <c r="IV324" s="1602"/>
      <c r="IW324" s="1602"/>
      <c r="IX324" s="1602"/>
      <c r="IY324" s="1602"/>
      <c r="IZ324" s="1602"/>
      <c r="JA324" s="1602"/>
      <c r="JB324" s="1602"/>
      <c r="JC324" s="1602"/>
      <c r="JD324" s="1602"/>
      <c r="JE324" s="1602"/>
      <c r="JF324" s="1602"/>
      <c r="JG324" s="1602"/>
      <c r="JH324" s="1602"/>
      <c r="JI324" s="1602"/>
      <c r="JJ324" s="1602"/>
      <c r="JK324" s="1602"/>
      <c r="JL324" s="1602"/>
      <c r="JM324" s="1602"/>
      <c r="JN324" s="1602"/>
      <c r="JO324" s="1602"/>
      <c r="JP324" s="1602"/>
    </row>
    <row r="325" spans="100:276" s="1689" customFormat="1" ht="15" hidden="1" customHeight="1" x14ac:dyDescent="0.25">
      <c r="CV325" s="1602"/>
      <c r="CW325" s="1602"/>
      <c r="CX325" s="1602"/>
      <c r="CY325" s="1602"/>
      <c r="CZ325" s="1602"/>
      <c r="DA325" s="1602"/>
      <c r="DB325" s="1602"/>
      <c r="DC325" s="1602"/>
      <c r="DD325" s="1602"/>
      <c r="DE325" s="1602"/>
      <c r="DF325" s="1602"/>
      <c r="DG325" s="1602"/>
      <c r="DH325" s="1602"/>
      <c r="DI325" s="1602"/>
      <c r="DJ325" s="1602"/>
      <c r="DK325" s="1602"/>
      <c r="DL325" s="1602"/>
      <c r="DM325" s="1602"/>
      <c r="DN325" s="1602"/>
      <c r="DO325" s="1602"/>
      <c r="DP325" s="1602"/>
      <c r="DQ325" s="1602"/>
      <c r="DR325" s="1602"/>
      <c r="DS325" s="1602"/>
      <c r="DT325" s="1602"/>
      <c r="DU325" s="1602"/>
      <c r="DV325" s="1602"/>
      <c r="DW325" s="1602"/>
      <c r="DX325" s="1602"/>
      <c r="DY325" s="1602"/>
      <c r="DZ325" s="1602"/>
      <c r="EA325" s="1602"/>
      <c r="EB325" s="1602"/>
      <c r="EC325" s="1602"/>
      <c r="ED325" s="1602"/>
      <c r="EE325" s="1602"/>
      <c r="EF325" s="1602"/>
      <c r="EG325" s="1602"/>
      <c r="EH325" s="1602"/>
      <c r="EI325" s="1602"/>
      <c r="EJ325" s="1602"/>
      <c r="EK325" s="1602"/>
      <c r="EL325" s="1602"/>
      <c r="EM325" s="1602"/>
      <c r="EN325" s="1602"/>
      <c r="EO325" s="1602"/>
      <c r="EP325" s="1602"/>
      <c r="EQ325" s="1602"/>
      <c r="ER325" s="1602"/>
      <c r="ES325" s="1602"/>
      <c r="ET325" s="1602"/>
      <c r="EU325" s="1602"/>
      <c r="EV325" s="1602"/>
      <c r="EW325" s="1602"/>
      <c r="EX325" s="1602"/>
      <c r="EY325" s="1602"/>
      <c r="EZ325" s="1602"/>
      <c r="FA325" s="1602"/>
      <c r="FB325" s="1602"/>
      <c r="FC325" s="1602"/>
      <c r="FD325" s="1602"/>
      <c r="FE325" s="1602"/>
      <c r="FF325" s="1602"/>
      <c r="FG325" s="1602"/>
      <c r="FH325" s="1602"/>
      <c r="FI325" s="1602"/>
      <c r="FJ325" s="1602"/>
      <c r="FK325" s="1602"/>
      <c r="FL325" s="1602"/>
      <c r="FM325" s="1602"/>
      <c r="FN325" s="1602"/>
      <c r="FO325" s="1602"/>
      <c r="FP325" s="1602"/>
      <c r="FQ325" s="1602"/>
      <c r="FR325" s="1602"/>
      <c r="FS325" s="1602"/>
      <c r="FT325" s="1602"/>
      <c r="FU325" s="1602"/>
      <c r="FV325" s="1602"/>
      <c r="FW325" s="1602"/>
      <c r="FX325" s="1602"/>
      <c r="FY325" s="1602"/>
      <c r="FZ325" s="1602"/>
      <c r="GA325" s="1602"/>
      <c r="GB325" s="1602"/>
      <c r="GC325" s="1602"/>
      <c r="GD325" s="1602"/>
      <c r="GE325" s="1602"/>
      <c r="GF325" s="1602"/>
      <c r="GG325" s="1602"/>
      <c r="GH325" s="1602"/>
      <c r="GI325" s="1602"/>
      <c r="GJ325" s="1602"/>
      <c r="GK325" s="1602"/>
      <c r="GL325" s="1602"/>
      <c r="GM325" s="1602"/>
      <c r="GN325" s="1602"/>
      <c r="GO325" s="1602"/>
      <c r="GP325" s="1602"/>
      <c r="GQ325" s="1602"/>
      <c r="GR325" s="1602"/>
      <c r="GS325" s="1602"/>
      <c r="GT325" s="1602"/>
      <c r="GU325" s="1602"/>
      <c r="GV325" s="1602"/>
      <c r="GW325" s="1602"/>
      <c r="GX325" s="1602"/>
      <c r="GY325" s="1602"/>
      <c r="GZ325" s="1602"/>
      <c r="HA325" s="1602"/>
      <c r="HB325" s="1602"/>
      <c r="HC325" s="1602"/>
      <c r="HD325" s="1602"/>
      <c r="HE325" s="1602"/>
      <c r="HF325" s="1602"/>
      <c r="HG325" s="1602"/>
      <c r="HH325" s="1602"/>
      <c r="HI325" s="1602"/>
      <c r="HJ325" s="1602"/>
      <c r="HK325" s="1602"/>
      <c r="HL325" s="1602"/>
      <c r="HM325" s="1602"/>
      <c r="HN325" s="1602"/>
      <c r="HO325" s="1602"/>
      <c r="HP325" s="1602"/>
      <c r="HQ325" s="1602"/>
      <c r="HR325" s="1602"/>
      <c r="HS325" s="1602"/>
      <c r="HT325" s="1602"/>
      <c r="HU325" s="1602"/>
      <c r="HV325" s="1602"/>
      <c r="HW325" s="1602"/>
      <c r="HX325" s="1602"/>
      <c r="HY325" s="1602"/>
      <c r="HZ325" s="1602"/>
      <c r="IA325" s="1602"/>
      <c r="IB325" s="1602"/>
      <c r="IC325" s="1602"/>
      <c r="ID325" s="1602"/>
      <c r="IE325" s="1602"/>
      <c r="IF325" s="1602"/>
      <c r="IG325" s="1602"/>
      <c r="IH325" s="1602"/>
      <c r="II325" s="1602"/>
      <c r="IJ325" s="1602"/>
      <c r="IK325" s="1602"/>
      <c r="IL325" s="1602"/>
      <c r="IM325" s="1602"/>
      <c r="IN325" s="1602"/>
      <c r="IO325" s="1602"/>
      <c r="IP325" s="1602"/>
      <c r="IQ325" s="1602"/>
      <c r="IR325" s="1602"/>
      <c r="IS325" s="1602"/>
      <c r="IT325" s="1602"/>
      <c r="IU325" s="1602"/>
      <c r="IV325" s="1602"/>
      <c r="IW325" s="1602"/>
      <c r="IX325" s="1602"/>
      <c r="IY325" s="1602"/>
      <c r="IZ325" s="1602"/>
      <c r="JA325" s="1602"/>
      <c r="JB325" s="1602"/>
      <c r="JC325" s="1602"/>
      <c r="JD325" s="1602"/>
      <c r="JE325" s="1602"/>
      <c r="JF325" s="1602"/>
      <c r="JG325" s="1602"/>
      <c r="JH325" s="1602"/>
      <c r="JI325" s="1602"/>
      <c r="JJ325" s="1602"/>
      <c r="JK325" s="1602"/>
      <c r="JL325" s="1602"/>
      <c r="JM325" s="1602"/>
      <c r="JN325" s="1602"/>
      <c r="JO325" s="1602"/>
      <c r="JP325" s="1602"/>
    </row>
    <row r="326" spans="100:276" s="1689" customFormat="1" ht="15" hidden="1" customHeight="1" x14ac:dyDescent="0.25">
      <c r="CV326" s="1602"/>
      <c r="CW326" s="1602"/>
      <c r="CX326" s="1602"/>
      <c r="CY326" s="1602"/>
      <c r="CZ326" s="1602"/>
      <c r="DA326" s="1602"/>
      <c r="DB326" s="1602"/>
      <c r="DC326" s="1602"/>
      <c r="DD326" s="1602"/>
      <c r="DE326" s="1602"/>
      <c r="DF326" s="1602"/>
      <c r="DG326" s="1602"/>
      <c r="DH326" s="1602"/>
      <c r="DI326" s="1602"/>
      <c r="DJ326" s="1602"/>
      <c r="DK326" s="1602"/>
      <c r="DL326" s="1602"/>
      <c r="DM326" s="1602"/>
      <c r="DN326" s="1602"/>
      <c r="DO326" s="1602"/>
      <c r="DP326" s="1602"/>
      <c r="DQ326" s="1602"/>
      <c r="DR326" s="1602"/>
      <c r="DS326" s="1602"/>
      <c r="DT326" s="1602"/>
      <c r="DU326" s="1602"/>
      <c r="DV326" s="1602"/>
      <c r="DW326" s="1602"/>
      <c r="DX326" s="1602"/>
      <c r="DY326" s="1602"/>
      <c r="DZ326" s="1602"/>
      <c r="EA326" s="1602"/>
      <c r="EB326" s="1602"/>
      <c r="EC326" s="1602"/>
      <c r="ED326" s="1602"/>
      <c r="EE326" s="1602"/>
      <c r="EF326" s="1602"/>
      <c r="EG326" s="1602"/>
      <c r="EH326" s="1602"/>
      <c r="EI326" s="1602"/>
      <c r="EJ326" s="1602"/>
      <c r="EK326" s="1602"/>
      <c r="EL326" s="1602"/>
      <c r="EM326" s="1602"/>
      <c r="EN326" s="1602"/>
      <c r="EO326" s="1602"/>
      <c r="EP326" s="1602"/>
      <c r="EQ326" s="1602"/>
      <c r="ER326" s="1602"/>
      <c r="ES326" s="1602"/>
      <c r="ET326" s="1602"/>
      <c r="EU326" s="1602"/>
      <c r="EV326" s="1602"/>
      <c r="EW326" s="1602"/>
      <c r="EX326" s="1602"/>
      <c r="EY326" s="1602"/>
      <c r="EZ326" s="1602"/>
      <c r="FA326" s="1602"/>
      <c r="FB326" s="1602"/>
      <c r="FC326" s="1602"/>
      <c r="FD326" s="1602"/>
      <c r="FE326" s="1602"/>
      <c r="FF326" s="1602"/>
      <c r="FG326" s="1602"/>
      <c r="FH326" s="1602"/>
      <c r="FI326" s="1602"/>
      <c r="FJ326" s="1602"/>
      <c r="FK326" s="1602"/>
      <c r="FL326" s="1602"/>
      <c r="FM326" s="1602"/>
      <c r="FN326" s="1602"/>
      <c r="FO326" s="1602"/>
      <c r="FP326" s="1602"/>
      <c r="FQ326" s="1602"/>
      <c r="FR326" s="1602"/>
      <c r="FS326" s="1602"/>
      <c r="FT326" s="1602"/>
      <c r="FU326" s="1602"/>
      <c r="FV326" s="1602"/>
      <c r="FW326" s="1602"/>
      <c r="FX326" s="1602"/>
      <c r="FY326" s="1602"/>
      <c r="FZ326" s="1602"/>
      <c r="GA326" s="1602"/>
      <c r="GB326" s="1602"/>
      <c r="GC326" s="1602"/>
      <c r="GD326" s="1602"/>
      <c r="GE326" s="1602"/>
      <c r="GF326" s="1602"/>
      <c r="GG326" s="1602"/>
      <c r="GH326" s="1602"/>
      <c r="GI326" s="1602"/>
      <c r="GJ326" s="1602"/>
      <c r="GK326" s="1602"/>
      <c r="GL326" s="1602"/>
      <c r="GM326" s="1602"/>
      <c r="GN326" s="1602"/>
      <c r="GO326" s="1602"/>
      <c r="GP326" s="1602"/>
      <c r="GQ326" s="1602"/>
      <c r="GR326" s="1602"/>
      <c r="GS326" s="1602"/>
      <c r="GT326" s="1602"/>
      <c r="GU326" s="1602"/>
      <c r="GV326" s="1602"/>
      <c r="GW326" s="1602"/>
      <c r="GX326" s="1602"/>
      <c r="GY326" s="1602"/>
      <c r="GZ326" s="1602"/>
      <c r="HA326" s="1602"/>
      <c r="HB326" s="1602"/>
      <c r="HC326" s="1602"/>
      <c r="HD326" s="1602"/>
      <c r="HE326" s="1602"/>
      <c r="HF326" s="1602"/>
      <c r="HG326" s="1602"/>
      <c r="HH326" s="1602"/>
      <c r="HI326" s="1602"/>
      <c r="HJ326" s="1602"/>
      <c r="HK326" s="1602"/>
      <c r="HL326" s="1602"/>
      <c r="HM326" s="1602"/>
      <c r="HN326" s="1602"/>
      <c r="HO326" s="1602"/>
      <c r="HP326" s="1602"/>
      <c r="HQ326" s="1602"/>
      <c r="HR326" s="1602"/>
      <c r="HS326" s="1602"/>
      <c r="HT326" s="1602"/>
      <c r="HU326" s="1602"/>
      <c r="HV326" s="1602"/>
      <c r="HW326" s="1602"/>
      <c r="HX326" s="1602"/>
      <c r="HY326" s="1602"/>
      <c r="HZ326" s="1602"/>
      <c r="IA326" s="1602"/>
      <c r="IB326" s="1602"/>
      <c r="IC326" s="1602"/>
      <c r="ID326" s="1602"/>
      <c r="IE326" s="1602"/>
      <c r="IF326" s="1602"/>
      <c r="IG326" s="1602"/>
      <c r="IH326" s="1602"/>
      <c r="II326" s="1602"/>
      <c r="IJ326" s="1602"/>
      <c r="IK326" s="1602"/>
      <c r="IL326" s="1602"/>
      <c r="IM326" s="1602"/>
      <c r="IN326" s="1602"/>
      <c r="IO326" s="1602"/>
      <c r="IP326" s="1602"/>
      <c r="IQ326" s="1602"/>
      <c r="IR326" s="1602"/>
      <c r="IS326" s="1602"/>
      <c r="IT326" s="1602"/>
      <c r="IU326" s="1602"/>
      <c r="IV326" s="1602"/>
      <c r="IW326" s="1602"/>
      <c r="IX326" s="1602"/>
      <c r="IY326" s="1602"/>
      <c r="IZ326" s="1602"/>
      <c r="JA326" s="1602"/>
      <c r="JB326" s="1602"/>
      <c r="JC326" s="1602"/>
      <c r="JD326" s="1602"/>
      <c r="JE326" s="1602"/>
      <c r="JF326" s="1602"/>
      <c r="JG326" s="1602"/>
      <c r="JH326" s="1602"/>
      <c r="JI326" s="1602"/>
      <c r="JJ326" s="1602"/>
      <c r="JK326" s="1602"/>
      <c r="JL326" s="1602"/>
      <c r="JM326" s="1602"/>
      <c r="JN326" s="1602"/>
      <c r="JO326" s="1602"/>
      <c r="JP326" s="1602"/>
    </row>
    <row r="327" spans="100:276" s="1689" customFormat="1" ht="15" hidden="1" customHeight="1" x14ac:dyDescent="0.25">
      <c r="CV327" s="1602"/>
      <c r="CW327" s="1602"/>
      <c r="CX327" s="1602"/>
      <c r="CY327" s="1602"/>
      <c r="CZ327" s="1602"/>
      <c r="DA327" s="1602"/>
      <c r="DB327" s="1602"/>
      <c r="DC327" s="1602"/>
      <c r="DD327" s="1602"/>
      <c r="DE327" s="1602"/>
      <c r="DF327" s="1602"/>
      <c r="DG327" s="1602"/>
      <c r="DH327" s="1602"/>
      <c r="DI327" s="1602"/>
      <c r="DJ327" s="1602"/>
      <c r="DK327" s="1602"/>
      <c r="DL327" s="1602"/>
      <c r="DM327" s="1602"/>
      <c r="DN327" s="1602"/>
      <c r="DO327" s="1602"/>
      <c r="DP327" s="1602"/>
      <c r="DQ327" s="1602"/>
      <c r="DR327" s="1602"/>
      <c r="DS327" s="1602"/>
      <c r="DT327" s="1602"/>
      <c r="DU327" s="1602"/>
      <c r="DV327" s="1602"/>
      <c r="DW327" s="1602"/>
      <c r="DX327" s="1602"/>
      <c r="DY327" s="1602"/>
      <c r="DZ327" s="1602"/>
      <c r="EA327" s="1602"/>
      <c r="EB327" s="1602"/>
      <c r="EC327" s="1602"/>
      <c r="ED327" s="1602"/>
      <c r="EE327" s="1602"/>
      <c r="EF327" s="1602"/>
      <c r="EG327" s="1602"/>
      <c r="EH327" s="1602"/>
      <c r="EI327" s="1602"/>
      <c r="EJ327" s="1602"/>
      <c r="EK327" s="1602"/>
      <c r="EL327" s="1602"/>
      <c r="EM327" s="1602"/>
      <c r="EN327" s="1602"/>
      <c r="EO327" s="1602"/>
      <c r="EP327" s="1602"/>
      <c r="EQ327" s="1602"/>
      <c r="ER327" s="1602"/>
      <c r="ES327" s="1602"/>
      <c r="ET327" s="1602"/>
      <c r="EU327" s="1602"/>
      <c r="EV327" s="1602"/>
      <c r="EW327" s="1602"/>
      <c r="EX327" s="1602"/>
      <c r="EY327" s="1602"/>
      <c r="EZ327" s="1602"/>
      <c r="FA327" s="1602"/>
      <c r="FB327" s="1602"/>
      <c r="FC327" s="1602"/>
      <c r="FD327" s="1602"/>
      <c r="FE327" s="1602"/>
      <c r="FF327" s="1602"/>
      <c r="FG327" s="1602"/>
      <c r="FH327" s="1602"/>
      <c r="FI327" s="1602"/>
      <c r="FJ327" s="1602"/>
      <c r="FK327" s="1602"/>
      <c r="FL327" s="1602"/>
      <c r="FM327" s="1602"/>
      <c r="FN327" s="1602"/>
      <c r="FO327" s="1602"/>
      <c r="FP327" s="1602"/>
      <c r="FQ327" s="1602"/>
      <c r="FR327" s="1602"/>
      <c r="FS327" s="1602"/>
      <c r="FT327" s="1602"/>
      <c r="FU327" s="1602"/>
      <c r="FV327" s="1602"/>
      <c r="FW327" s="1602"/>
      <c r="FX327" s="1602"/>
      <c r="FY327" s="1602"/>
      <c r="FZ327" s="1602"/>
      <c r="GA327" s="1602"/>
      <c r="GB327" s="1602"/>
      <c r="GC327" s="1602"/>
      <c r="GD327" s="1602"/>
      <c r="GE327" s="1602"/>
      <c r="GF327" s="1602"/>
      <c r="GG327" s="1602"/>
      <c r="GH327" s="1602"/>
      <c r="GI327" s="1602"/>
      <c r="GJ327" s="1602"/>
      <c r="GK327" s="1602"/>
      <c r="GL327" s="1602"/>
      <c r="GM327" s="1602"/>
      <c r="GN327" s="1602"/>
      <c r="GO327" s="1602"/>
      <c r="GP327" s="1602"/>
      <c r="GQ327" s="1602"/>
      <c r="GR327" s="1602"/>
      <c r="GS327" s="1602"/>
      <c r="GT327" s="1602"/>
      <c r="GU327" s="1602"/>
      <c r="GV327" s="1602"/>
      <c r="GW327" s="1602"/>
      <c r="GX327" s="1602"/>
      <c r="GY327" s="1602"/>
      <c r="GZ327" s="1602"/>
      <c r="HA327" s="1602"/>
      <c r="HB327" s="1602"/>
      <c r="HC327" s="1602"/>
      <c r="HD327" s="1602"/>
      <c r="HE327" s="1602"/>
      <c r="HF327" s="1602"/>
      <c r="HG327" s="1602"/>
      <c r="HH327" s="1602"/>
      <c r="HI327" s="1602"/>
      <c r="HJ327" s="1602"/>
      <c r="HK327" s="1602"/>
      <c r="HL327" s="1602"/>
      <c r="HM327" s="1602"/>
      <c r="HN327" s="1602"/>
      <c r="HO327" s="1602"/>
      <c r="HP327" s="1602"/>
      <c r="HQ327" s="1602"/>
      <c r="HR327" s="1602"/>
      <c r="HS327" s="1602"/>
      <c r="HT327" s="1602"/>
      <c r="HU327" s="1602"/>
      <c r="HV327" s="1602"/>
      <c r="HW327" s="1602"/>
      <c r="HX327" s="1602"/>
      <c r="HY327" s="1602"/>
      <c r="HZ327" s="1602"/>
      <c r="IA327" s="1602"/>
      <c r="IB327" s="1602"/>
      <c r="IC327" s="1602"/>
      <c r="ID327" s="1602"/>
      <c r="IE327" s="1602"/>
      <c r="IF327" s="1602"/>
      <c r="IG327" s="1602"/>
      <c r="IH327" s="1602"/>
      <c r="II327" s="1602"/>
      <c r="IJ327" s="1602"/>
      <c r="IK327" s="1602"/>
      <c r="IL327" s="1602"/>
      <c r="IM327" s="1602"/>
      <c r="IN327" s="1602"/>
      <c r="IO327" s="1602"/>
      <c r="IP327" s="1602"/>
      <c r="IQ327" s="1602"/>
      <c r="IR327" s="1602"/>
      <c r="IS327" s="1602"/>
      <c r="IT327" s="1602"/>
      <c r="IU327" s="1602"/>
      <c r="IV327" s="1602"/>
      <c r="IW327" s="1602"/>
      <c r="IX327" s="1602"/>
      <c r="IY327" s="1602"/>
      <c r="IZ327" s="1602"/>
      <c r="JA327" s="1602"/>
      <c r="JB327" s="1602"/>
      <c r="JC327" s="1602"/>
      <c r="JD327" s="1602"/>
      <c r="JE327" s="1602"/>
      <c r="JF327" s="1602"/>
      <c r="JG327" s="1602"/>
      <c r="JH327" s="1602"/>
      <c r="JI327" s="1602"/>
      <c r="JJ327" s="1602"/>
      <c r="JK327" s="1602"/>
      <c r="JL327" s="1602"/>
      <c r="JM327" s="1602"/>
      <c r="JN327" s="1602"/>
      <c r="JO327" s="1602"/>
      <c r="JP327" s="1602"/>
    </row>
    <row r="328" spans="100:276" s="1689" customFormat="1" ht="15" hidden="1" customHeight="1" x14ac:dyDescent="0.25">
      <c r="CV328" s="1602"/>
      <c r="CW328" s="1602"/>
      <c r="CX328" s="1602"/>
      <c r="CY328" s="1602"/>
      <c r="CZ328" s="1602"/>
      <c r="DA328" s="1602"/>
      <c r="DB328" s="1602"/>
      <c r="DC328" s="1602"/>
      <c r="DD328" s="1602"/>
      <c r="DE328" s="1602"/>
      <c r="DF328" s="1602"/>
      <c r="DG328" s="1602"/>
      <c r="DH328" s="1602"/>
      <c r="DI328" s="1602"/>
      <c r="DJ328" s="1602"/>
      <c r="DK328" s="1602"/>
      <c r="DL328" s="1602"/>
      <c r="DM328" s="1602"/>
      <c r="DN328" s="1602"/>
      <c r="DO328" s="1602"/>
      <c r="DP328" s="1602"/>
      <c r="DQ328" s="1602"/>
      <c r="DR328" s="1602"/>
      <c r="DS328" s="1602"/>
      <c r="DT328" s="1602"/>
      <c r="DU328" s="1602"/>
      <c r="DV328" s="1602"/>
      <c r="DW328" s="1602"/>
      <c r="DX328" s="1602"/>
      <c r="DY328" s="1602"/>
      <c r="DZ328" s="1602"/>
      <c r="EA328" s="1602"/>
      <c r="EB328" s="1602"/>
      <c r="EC328" s="1602"/>
      <c r="ED328" s="1602"/>
      <c r="EE328" s="1602"/>
      <c r="EF328" s="1602"/>
      <c r="EG328" s="1602"/>
      <c r="EH328" s="1602"/>
      <c r="EI328" s="1602"/>
      <c r="EJ328" s="1602"/>
      <c r="EK328" s="1602"/>
      <c r="EL328" s="1602"/>
      <c r="EM328" s="1602"/>
      <c r="EN328" s="1602"/>
      <c r="EO328" s="1602"/>
      <c r="EP328" s="1602"/>
      <c r="EQ328" s="1602"/>
      <c r="ER328" s="1602"/>
      <c r="ES328" s="1602"/>
      <c r="ET328" s="1602"/>
      <c r="EU328" s="1602"/>
      <c r="EV328" s="1602"/>
      <c r="EW328" s="1602"/>
      <c r="EX328" s="1602"/>
      <c r="EY328" s="1602"/>
      <c r="EZ328" s="1602"/>
      <c r="FA328" s="1602"/>
      <c r="FB328" s="1602"/>
      <c r="FC328" s="1602"/>
      <c r="FD328" s="1602"/>
      <c r="FE328" s="1602"/>
      <c r="FF328" s="1602"/>
      <c r="FG328" s="1602"/>
      <c r="FH328" s="1602"/>
      <c r="FI328" s="1602"/>
      <c r="FJ328" s="1602"/>
      <c r="FK328" s="1602"/>
      <c r="FL328" s="1602"/>
      <c r="FM328" s="1602"/>
      <c r="FN328" s="1602"/>
      <c r="FO328" s="1602"/>
      <c r="FP328" s="1602"/>
      <c r="FQ328" s="1602"/>
      <c r="FR328" s="1602"/>
      <c r="FS328" s="1602"/>
      <c r="FT328" s="1602"/>
      <c r="FU328" s="1602"/>
      <c r="FV328" s="1602"/>
      <c r="FW328" s="1602"/>
      <c r="FX328" s="1602"/>
      <c r="FY328" s="1602"/>
      <c r="FZ328" s="1602"/>
      <c r="GA328" s="1602"/>
      <c r="GB328" s="1602"/>
      <c r="GC328" s="1602"/>
      <c r="GD328" s="1602"/>
      <c r="GE328" s="1602"/>
      <c r="GF328" s="1602"/>
      <c r="GG328" s="1602"/>
      <c r="GH328" s="1602"/>
      <c r="GI328" s="1602"/>
      <c r="GJ328" s="1602"/>
      <c r="GK328" s="1602"/>
      <c r="GL328" s="1602"/>
      <c r="GM328" s="1602"/>
      <c r="GN328" s="1602"/>
      <c r="GO328" s="1602"/>
      <c r="GP328" s="1602"/>
      <c r="GQ328" s="1602"/>
      <c r="GR328" s="1602"/>
      <c r="GS328" s="1602"/>
      <c r="GT328" s="1602"/>
      <c r="GU328" s="1602"/>
      <c r="GV328" s="1602"/>
      <c r="GW328" s="1602"/>
      <c r="GX328" s="1602"/>
      <c r="GY328" s="1602"/>
      <c r="GZ328" s="1602"/>
      <c r="HA328" s="1602"/>
      <c r="HB328" s="1602"/>
      <c r="HC328" s="1602"/>
      <c r="HD328" s="1602"/>
      <c r="HE328" s="1602"/>
      <c r="HF328" s="1602"/>
      <c r="HG328" s="1602"/>
      <c r="HH328" s="1602"/>
      <c r="HI328" s="1602"/>
      <c r="HJ328" s="1602"/>
      <c r="HK328" s="1602"/>
      <c r="HL328" s="1602"/>
      <c r="HM328" s="1602"/>
      <c r="HN328" s="1602"/>
      <c r="HO328" s="1602"/>
      <c r="HP328" s="1602"/>
      <c r="HQ328" s="1602"/>
      <c r="HR328" s="1602"/>
      <c r="HS328" s="1602"/>
      <c r="HT328" s="1602"/>
      <c r="HU328" s="1602"/>
      <c r="HV328" s="1602"/>
      <c r="HW328" s="1602"/>
      <c r="HX328" s="1602"/>
      <c r="HY328" s="1602"/>
      <c r="HZ328" s="1602"/>
      <c r="IA328" s="1602"/>
      <c r="IB328" s="1602"/>
      <c r="IC328" s="1602"/>
      <c r="ID328" s="1602"/>
      <c r="IE328" s="1602"/>
      <c r="IF328" s="1602"/>
      <c r="IG328" s="1602"/>
      <c r="IH328" s="1602"/>
      <c r="II328" s="1602"/>
      <c r="IJ328" s="1602"/>
      <c r="IK328" s="1602"/>
      <c r="IL328" s="1602"/>
      <c r="IM328" s="1602"/>
      <c r="IN328" s="1602"/>
      <c r="IO328" s="1602"/>
      <c r="IP328" s="1602"/>
      <c r="IQ328" s="1602"/>
      <c r="IR328" s="1602"/>
      <c r="IS328" s="1602"/>
      <c r="IT328" s="1602"/>
      <c r="IU328" s="1602"/>
      <c r="IV328" s="1602"/>
      <c r="IW328" s="1602"/>
      <c r="IX328" s="1602"/>
      <c r="IY328" s="1602"/>
      <c r="IZ328" s="1602"/>
      <c r="JA328" s="1602"/>
      <c r="JB328" s="1602"/>
      <c r="JC328" s="1602"/>
      <c r="JD328" s="1602"/>
      <c r="JE328" s="1602"/>
      <c r="JF328" s="1602"/>
      <c r="JG328" s="1602"/>
      <c r="JH328" s="1602"/>
      <c r="JI328" s="1602"/>
      <c r="JJ328" s="1602"/>
      <c r="JK328" s="1602"/>
      <c r="JL328" s="1602"/>
      <c r="JM328" s="1602"/>
      <c r="JN328" s="1602"/>
      <c r="JO328" s="1602"/>
      <c r="JP328" s="1602"/>
    </row>
    <row r="329" spans="100:276" s="1689" customFormat="1" ht="15" hidden="1" customHeight="1" x14ac:dyDescent="0.25">
      <c r="CV329" s="1602"/>
      <c r="CW329" s="1602"/>
      <c r="CX329" s="1602"/>
      <c r="CY329" s="1602"/>
      <c r="CZ329" s="1602"/>
      <c r="DA329" s="1602"/>
      <c r="DB329" s="1602"/>
      <c r="DC329" s="1602"/>
      <c r="DD329" s="1602"/>
      <c r="DE329" s="1602"/>
      <c r="DF329" s="1602"/>
      <c r="DG329" s="1602"/>
      <c r="DH329" s="1602"/>
      <c r="DI329" s="1602"/>
      <c r="DJ329" s="1602"/>
      <c r="DK329" s="1602"/>
      <c r="DL329" s="1602"/>
      <c r="DM329" s="1602"/>
      <c r="DN329" s="1602"/>
      <c r="DO329" s="1602"/>
      <c r="DP329" s="1602"/>
      <c r="DQ329" s="1602"/>
      <c r="DR329" s="1602"/>
      <c r="DS329" s="1602"/>
      <c r="DT329" s="1602"/>
      <c r="DU329" s="1602"/>
      <c r="DV329" s="1602"/>
      <c r="DW329" s="1602"/>
      <c r="DX329" s="1602"/>
      <c r="DY329" s="1602"/>
      <c r="DZ329" s="1602"/>
      <c r="EA329" s="1602"/>
      <c r="EB329" s="1602"/>
      <c r="EC329" s="1602"/>
      <c r="ED329" s="1602"/>
      <c r="EE329" s="1602"/>
      <c r="EF329" s="1602"/>
      <c r="EG329" s="1602"/>
      <c r="EH329" s="1602"/>
      <c r="EI329" s="1602"/>
      <c r="EJ329" s="1602"/>
      <c r="EK329" s="1602"/>
      <c r="EL329" s="1602"/>
      <c r="EM329" s="1602"/>
      <c r="EN329" s="1602"/>
      <c r="EO329" s="1602"/>
      <c r="EP329" s="1602"/>
      <c r="EQ329" s="1602"/>
      <c r="ER329" s="1602"/>
      <c r="ES329" s="1602"/>
      <c r="ET329" s="1602"/>
      <c r="EU329" s="1602"/>
      <c r="EV329" s="1602"/>
      <c r="EW329" s="1602"/>
      <c r="EX329" s="1602"/>
      <c r="EY329" s="1602"/>
      <c r="EZ329" s="1602"/>
      <c r="FA329" s="1602"/>
      <c r="FB329" s="1602"/>
      <c r="FC329" s="1602"/>
      <c r="FD329" s="1602"/>
      <c r="FE329" s="1602"/>
      <c r="FF329" s="1602"/>
      <c r="FG329" s="1602"/>
      <c r="FH329" s="1602"/>
      <c r="FI329" s="1602"/>
      <c r="FJ329" s="1602"/>
      <c r="FK329" s="1602"/>
      <c r="FL329" s="1602"/>
      <c r="FM329" s="1602"/>
      <c r="FN329" s="1602"/>
      <c r="FO329" s="1602"/>
      <c r="FP329" s="1602"/>
      <c r="FQ329" s="1602"/>
      <c r="FR329" s="1602"/>
      <c r="FS329" s="1602"/>
      <c r="FT329" s="1602"/>
      <c r="FU329" s="1602"/>
      <c r="FV329" s="1602"/>
      <c r="FW329" s="1602"/>
      <c r="FX329" s="1602"/>
      <c r="FY329" s="1602"/>
      <c r="FZ329" s="1602"/>
      <c r="GA329" s="1602"/>
      <c r="GB329" s="1602"/>
      <c r="GC329" s="1602"/>
      <c r="GD329" s="1602"/>
      <c r="GE329" s="1602"/>
      <c r="GF329" s="1602"/>
      <c r="GG329" s="1602"/>
      <c r="GH329" s="1602"/>
      <c r="GI329" s="1602"/>
      <c r="GJ329" s="1602"/>
      <c r="GK329" s="1602"/>
      <c r="GL329" s="1602"/>
      <c r="GM329" s="1602"/>
      <c r="GN329" s="1602"/>
      <c r="GO329" s="1602"/>
      <c r="GP329" s="1602"/>
      <c r="GQ329" s="1602"/>
      <c r="GR329" s="1602"/>
      <c r="GS329" s="1602"/>
      <c r="GT329" s="1602"/>
      <c r="GU329" s="1602"/>
      <c r="GV329" s="1602"/>
      <c r="GW329" s="1602"/>
      <c r="GX329" s="1602"/>
      <c r="GY329" s="1602"/>
      <c r="GZ329" s="1602"/>
      <c r="HA329" s="1602"/>
      <c r="HB329" s="1602"/>
      <c r="HC329" s="1602"/>
      <c r="HD329" s="1602"/>
      <c r="HE329" s="1602"/>
      <c r="HF329" s="1602"/>
      <c r="HG329" s="1602"/>
      <c r="HH329" s="1602"/>
      <c r="HI329" s="1602"/>
      <c r="HJ329" s="1602"/>
      <c r="HK329" s="1602"/>
      <c r="HL329" s="1602"/>
      <c r="HM329" s="1602"/>
      <c r="HN329" s="1602"/>
      <c r="HO329" s="1602"/>
      <c r="HP329" s="1602"/>
      <c r="HQ329" s="1602"/>
      <c r="HR329" s="1602"/>
      <c r="HS329" s="1602"/>
      <c r="HT329" s="1602"/>
      <c r="HU329" s="1602"/>
      <c r="HV329" s="1602"/>
      <c r="HW329" s="1602"/>
      <c r="HX329" s="1602"/>
      <c r="HY329" s="1602"/>
      <c r="HZ329" s="1602"/>
      <c r="IA329" s="1602"/>
      <c r="IB329" s="1602"/>
      <c r="IC329" s="1602"/>
      <c r="ID329" s="1602"/>
      <c r="IE329" s="1602"/>
      <c r="IF329" s="1602"/>
      <c r="IG329" s="1602"/>
      <c r="IH329" s="1602"/>
      <c r="II329" s="1602"/>
      <c r="IJ329" s="1602"/>
      <c r="IK329" s="1602"/>
      <c r="IL329" s="1602"/>
      <c r="IM329" s="1602"/>
      <c r="IN329" s="1602"/>
      <c r="IO329" s="1602"/>
      <c r="IP329" s="1602"/>
      <c r="IQ329" s="1602"/>
      <c r="IR329" s="1602"/>
      <c r="IS329" s="1602"/>
      <c r="IT329" s="1602"/>
      <c r="IU329" s="1602"/>
      <c r="IV329" s="1602"/>
      <c r="IW329" s="1602"/>
      <c r="IX329" s="1602"/>
      <c r="IY329" s="1602"/>
      <c r="IZ329" s="1602"/>
      <c r="JA329" s="1602"/>
      <c r="JB329" s="1602"/>
      <c r="JC329" s="1602"/>
      <c r="JD329" s="1602"/>
      <c r="JE329" s="1602"/>
      <c r="JF329" s="1602"/>
      <c r="JG329" s="1602"/>
      <c r="JH329" s="1602"/>
      <c r="JI329" s="1602"/>
      <c r="JJ329" s="1602"/>
      <c r="JK329" s="1602"/>
      <c r="JL329" s="1602"/>
      <c r="JM329" s="1602"/>
      <c r="JN329" s="1602"/>
      <c r="JO329" s="1602"/>
      <c r="JP329" s="1602"/>
    </row>
    <row r="330" spans="100:276" s="1689" customFormat="1" ht="15" hidden="1" customHeight="1" x14ac:dyDescent="0.25">
      <c r="CV330" s="1602"/>
      <c r="CW330" s="1602"/>
      <c r="CX330" s="1602"/>
      <c r="CY330" s="1602"/>
      <c r="CZ330" s="1602"/>
      <c r="DA330" s="1602"/>
      <c r="DB330" s="1602"/>
      <c r="DC330" s="1602"/>
      <c r="DD330" s="1602"/>
      <c r="DE330" s="1602"/>
      <c r="DF330" s="1602"/>
      <c r="DG330" s="1602"/>
      <c r="DH330" s="1602"/>
      <c r="DI330" s="1602"/>
      <c r="DJ330" s="1602"/>
      <c r="DK330" s="1602"/>
      <c r="DL330" s="1602"/>
      <c r="DM330" s="1602"/>
      <c r="DN330" s="1602"/>
      <c r="DO330" s="1602"/>
      <c r="DP330" s="1602"/>
      <c r="DQ330" s="1602"/>
      <c r="DR330" s="1602"/>
      <c r="DS330" s="1602"/>
      <c r="DT330" s="1602"/>
      <c r="DU330" s="1602"/>
      <c r="DV330" s="1602"/>
      <c r="DW330" s="1602"/>
      <c r="DX330" s="1602"/>
      <c r="DY330" s="1602"/>
      <c r="DZ330" s="1602"/>
      <c r="EA330" s="1602"/>
      <c r="EB330" s="1602"/>
      <c r="EC330" s="1602"/>
      <c r="ED330" s="1602"/>
      <c r="EE330" s="1602"/>
      <c r="EF330" s="1602"/>
      <c r="EG330" s="1602"/>
      <c r="EH330" s="1602"/>
      <c r="EI330" s="1602"/>
      <c r="EJ330" s="1602"/>
      <c r="EK330" s="1602"/>
      <c r="EL330" s="1602"/>
      <c r="EM330" s="1602"/>
      <c r="EN330" s="1602"/>
      <c r="EO330" s="1602"/>
      <c r="EP330" s="1602"/>
      <c r="EQ330" s="1602"/>
      <c r="ER330" s="1602"/>
      <c r="ES330" s="1602"/>
      <c r="ET330" s="1602"/>
      <c r="EU330" s="1602"/>
      <c r="EV330" s="1602"/>
      <c r="EW330" s="1602"/>
      <c r="EX330" s="1602"/>
      <c r="EY330" s="1602"/>
      <c r="EZ330" s="1602"/>
      <c r="FA330" s="1602"/>
      <c r="FB330" s="1602"/>
      <c r="FC330" s="1602"/>
      <c r="FD330" s="1602"/>
      <c r="FE330" s="1602"/>
      <c r="FF330" s="1602"/>
      <c r="FG330" s="1602"/>
      <c r="FH330" s="1602"/>
      <c r="FI330" s="1602"/>
      <c r="FJ330" s="1602"/>
      <c r="FK330" s="1602"/>
      <c r="FL330" s="1602"/>
      <c r="FM330" s="1602"/>
      <c r="FN330" s="1602"/>
      <c r="FO330" s="1602"/>
      <c r="FP330" s="1602"/>
      <c r="FQ330" s="1602"/>
      <c r="FR330" s="1602"/>
      <c r="FS330" s="1602"/>
      <c r="FT330" s="1602"/>
      <c r="FU330" s="1602"/>
      <c r="FV330" s="1602"/>
      <c r="FW330" s="1602"/>
      <c r="FX330" s="1602"/>
      <c r="FY330" s="1602"/>
      <c r="FZ330" s="1602"/>
      <c r="GA330" s="1602"/>
      <c r="GB330" s="1602"/>
      <c r="GC330" s="1602"/>
      <c r="GD330" s="1602"/>
      <c r="GE330" s="1602"/>
      <c r="GF330" s="1602"/>
      <c r="GG330" s="1602"/>
      <c r="GH330" s="1602"/>
      <c r="GI330" s="1602"/>
      <c r="GJ330" s="1602"/>
      <c r="GK330" s="1602"/>
      <c r="GL330" s="1602"/>
      <c r="GM330" s="1602"/>
      <c r="GN330" s="1602"/>
      <c r="GO330" s="1602"/>
      <c r="GP330" s="1602"/>
      <c r="GQ330" s="1602"/>
      <c r="GR330" s="1602"/>
      <c r="GS330" s="1602"/>
      <c r="GT330" s="1602"/>
      <c r="GU330" s="1602"/>
      <c r="GV330" s="1602"/>
      <c r="GW330" s="1602"/>
      <c r="GX330" s="1602"/>
      <c r="GY330" s="1602"/>
      <c r="GZ330" s="1602"/>
      <c r="HA330" s="1602"/>
      <c r="HB330" s="1602"/>
      <c r="HC330" s="1602"/>
      <c r="HD330" s="1602"/>
      <c r="HE330" s="1602"/>
      <c r="HF330" s="1602"/>
      <c r="HG330" s="1602"/>
      <c r="HH330" s="1602"/>
      <c r="HI330" s="1602"/>
      <c r="HJ330" s="1602"/>
      <c r="HK330" s="1602"/>
      <c r="HL330" s="1602"/>
      <c r="HM330" s="1602"/>
      <c r="HN330" s="1602"/>
      <c r="HO330" s="1602"/>
      <c r="HP330" s="1602"/>
      <c r="HQ330" s="1602"/>
      <c r="HR330" s="1602"/>
      <c r="HS330" s="1602"/>
      <c r="HT330" s="1602"/>
      <c r="HU330" s="1602"/>
      <c r="HV330" s="1602"/>
      <c r="HW330" s="1602"/>
      <c r="HX330" s="1602"/>
      <c r="HY330" s="1602"/>
      <c r="HZ330" s="1602"/>
      <c r="IA330" s="1602"/>
      <c r="IB330" s="1602"/>
      <c r="IC330" s="1602"/>
      <c r="ID330" s="1602"/>
      <c r="IE330" s="1602"/>
      <c r="IF330" s="1602"/>
      <c r="IG330" s="1602"/>
      <c r="IH330" s="1602"/>
      <c r="II330" s="1602"/>
      <c r="IJ330" s="1602"/>
      <c r="IK330" s="1602"/>
      <c r="IL330" s="1602"/>
      <c r="IM330" s="1602"/>
      <c r="IN330" s="1602"/>
      <c r="IO330" s="1602"/>
      <c r="IP330" s="1602"/>
      <c r="IQ330" s="1602"/>
      <c r="IR330" s="1602"/>
      <c r="IS330" s="1602"/>
      <c r="IT330" s="1602"/>
      <c r="IU330" s="1602"/>
      <c r="IV330" s="1602"/>
      <c r="IW330" s="1602"/>
      <c r="IX330" s="1602"/>
      <c r="IY330" s="1602"/>
      <c r="IZ330" s="1602"/>
      <c r="JA330" s="1602"/>
      <c r="JB330" s="1602"/>
      <c r="JC330" s="1602"/>
      <c r="JD330" s="1602"/>
      <c r="JE330" s="1602"/>
      <c r="JF330" s="1602"/>
      <c r="JG330" s="1602"/>
      <c r="JH330" s="1602"/>
      <c r="JI330" s="1602"/>
      <c r="JJ330" s="1602"/>
      <c r="JK330" s="1602"/>
      <c r="JL330" s="1602"/>
      <c r="JM330" s="1602"/>
      <c r="JN330" s="1602"/>
      <c r="JO330" s="1602"/>
      <c r="JP330" s="1602"/>
    </row>
    <row r="331" spans="100:276" s="1689" customFormat="1" ht="15" hidden="1" customHeight="1" x14ac:dyDescent="0.25">
      <c r="CV331" s="1602"/>
      <c r="CW331" s="1602"/>
      <c r="CX331" s="1602"/>
      <c r="CY331" s="1602"/>
      <c r="CZ331" s="1602"/>
      <c r="DA331" s="1602"/>
      <c r="DB331" s="1602"/>
      <c r="DC331" s="1602"/>
      <c r="DD331" s="1602"/>
      <c r="DE331" s="1602"/>
      <c r="DF331" s="1602"/>
      <c r="DG331" s="1602"/>
      <c r="DH331" s="1602"/>
      <c r="DI331" s="1602"/>
      <c r="DJ331" s="1602"/>
      <c r="DK331" s="1602"/>
      <c r="DL331" s="1602"/>
      <c r="DM331" s="1602"/>
      <c r="DN331" s="1602"/>
      <c r="DO331" s="1602"/>
      <c r="DP331" s="1602"/>
      <c r="DQ331" s="1602"/>
      <c r="DR331" s="1602"/>
      <c r="DS331" s="1602"/>
      <c r="DT331" s="1602"/>
      <c r="DU331" s="1602"/>
      <c r="DV331" s="1602"/>
      <c r="DW331" s="1602"/>
      <c r="DX331" s="1602"/>
      <c r="DY331" s="1602"/>
      <c r="DZ331" s="1602"/>
      <c r="EA331" s="1602"/>
      <c r="EB331" s="1602"/>
      <c r="EC331" s="1602"/>
      <c r="ED331" s="1602"/>
      <c r="EE331" s="1602"/>
      <c r="EF331" s="1602"/>
      <c r="EG331" s="1602"/>
      <c r="EH331" s="1602"/>
      <c r="EI331" s="1602"/>
      <c r="EJ331" s="1602"/>
      <c r="EK331" s="1602"/>
      <c r="EL331" s="1602"/>
      <c r="EM331" s="1602"/>
      <c r="EN331" s="1602"/>
      <c r="EO331" s="1602"/>
      <c r="EP331" s="1602"/>
      <c r="EQ331" s="1602"/>
      <c r="ER331" s="1602"/>
      <c r="ES331" s="1602"/>
      <c r="ET331" s="1602"/>
      <c r="EU331" s="1602"/>
      <c r="EV331" s="1602"/>
      <c r="EW331" s="1602"/>
      <c r="EX331" s="1602"/>
      <c r="EY331" s="1602"/>
      <c r="EZ331" s="1602"/>
      <c r="FA331" s="1602"/>
      <c r="FB331" s="1602"/>
      <c r="FC331" s="1602"/>
      <c r="FD331" s="1602"/>
      <c r="FE331" s="1602"/>
      <c r="FF331" s="1602"/>
      <c r="FG331" s="1602"/>
      <c r="FH331" s="1602"/>
      <c r="FI331" s="1602"/>
      <c r="FJ331" s="1602"/>
      <c r="FK331" s="1602"/>
      <c r="FL331" s="1602"/>
      <c r="FM331" s="1602"/>
      <c r="FN331" s="1602"/>
      <c r="FO331" s="1602"/>
      <c r="FP331" s="1602"/>
      <c r="FQ331" s="1602"/>
      <c r="FR331" s="1602"/>
      <c r="FS331" s="1602"/>
      <c r="FT331" s="1602"/>
      <c r="FU331" s="1602"/>
      <c r="FV331" s="1602"/>
      <c r="FW331" s="1602"/>
      <c r="FX331" s="1602"/>
      <c r="FY331" s="1602"/>
      <c r="FZ331" s="1602"/>
      <c r="GA331" s="1602"/>
      <c r="GB331" s="1602"/>
      <c r="GC331" s="1602"/>
      <c r="GD331" s="1602"/>
      <c r="GE331" s="1602"/>
      <c r="GF331" s="1602"/>
      <c r="GG331" s="1602"/>
      <c r="GH331" s="1602"/>
      <c r="GI331" s="1602"/>
      <c r="GJ331" s="1602"/>
      <c r="GK331" s="1602"/>
      <c r="GL331" s="1602"/>
      <c r="GM331" s="1602"/>
      <c r="GN331" s="1602"/>
      <c r="GO331" s="1602"/>
      <c r="GP331" s="1602"/>
      <c r="GQ331" s="1602"/>
      <c r="GR331" s="1602"/>
      <c r="GS331" s="1602"/>
      <c r="GT331" s="1602"/>
      <c r="GU331" s="1602"/>
      <c r="GV331" s="1602"/>
      <c r="GW331" s="1602"/>
      <c r="GX331" s="1602"/>
      <c r="GY331" s="1602"/>
      <c r="GZ331" s="1602"/>
      <c r="HA331" s="1602"/>
      <c r="HB331" s="1602"/>
      <c r="HC331" s="1602"/>
      <c r="HD331" s="1602"/>
      <c r="HE331" s="1602"/>
      <c r="HF331" s="1602"/>
      <c r="HG331" s="1602"/>
      <c r="HH331" s="1602"/>
      <c r="HI331" s="1602"/>
      <c r="HJ331" s="1602"/>
      <c r="HK331" s="1602"/>
      <c r="HL331" s="1602"/>
      <c r="HM331" s="1602"/>
      <c r="HN331" s="1602"/>
      <c r="HO331" s="1602"/>
      <c r="HP331" s="1602"/>
      <c r="HQ331" s="1602"/>
      <c r="HR331" s="1602"/>
      <c r="HS331" s="1602"/>
      <c r="HT331" s="1602"/>
      <c r="HU331" s="1602"/>
      <c r="HV331" s="1602"/>
      <c r="HW331" s="1602"/>
      <c r="HX331" s="1602"/>
      <c r="HY331" s="1602"/>
      <c r="HZ331" s="1602"/>
      <c r="IA331" s="1602"/>
      <c r="IB331" s="1602"/>
      <c r="IC331" s="1602"/>
      <c r="ID331" s="1602"/>
      <c r="IE331" s="1602"/>
      <c r="IF331" s="1602"/>
      <c r="IG331" s="1602"/>
      <c r="IH331" s="1602"/>
      <c r="II331" s="1602"/>
      <c r="IJ331" s="1602"/>
      <c r="IK331" s="1602"/>
      <c r="IL331" s="1602"/>
      <c r="IM331" s="1602"/>
      <c r="IN331" s="1602"/>
      <c r="IO331" s="1602"/>
      <c r="IP331" s="1602"/>
      <c r="IQ331" s="1602"/>
      <c r="IR331" s="1602"/>
      <c r="IS331" s="1602"/>
      <c r="IT331" s="1602"/>
      <c r="IU331" s="1602"/>
      <c r="IV331" s="1602"/>
      <c r="IW331" s="1602"/>
      <c r="IX331" s="1602"/>
      <c r="IY331" s="1602"/>
      <c r="IZ331" s="1602"/>
      <c r="JA331" s="1602"/>
      <c r="JB331" s="1602"/>
      <c r="JC331" s="1602"/>
      <c r="JD331" s="1602"/>
      <c r="JE331" s="1602"/>
      <c r="JF331" s="1602"/>
      <c r="JG331" s="1602"/>
      <c r="JH331" s="1602"/>
      <c r="JI331" s="1602"/>
      <c r="JJ331" s="1602"/>
      <c r="JK331" s="1602"/>
      <c r="JL331" s="1602"/>
      <c r="JM331" s="1602"/>
      <c r="JN331" s="1602"/>
      <c r="JO331" s="1602"/>
      <c r="JP331" s="1602"/>
    </row>
    <row r="332" spans="100:276" s="1689" customFormat="1" ht="15" hidden="1" customHeight="1" x14ac:dyDescent="0.25">
      <c r="CV332" s="1602"/>
      <c r="CW332" s="1602"/>
      <c r="CX332" s="1602"/>
      <c r="CY332" s="1602"/>
      <c r="CZ332" s="1602"/>
      <c r="DA332" s="1602"/>
      <c r="DB332" s="1602"/>
      <c r="DC332" s="1602"/>
      <c r="DD332" s="1602"/>
      <c r="DE332" s="1602"/>
      <c r="DF332" s="1602"/>
      <c r="DG332" s="1602"/>
      <c r="DH332" s="1602"/>
      <c r="DI332" s="1602"/>
      <c r="DJ332" s="1602"/>
      <c r="DK332" s="1602"/>
      <c r="DL332" s="1602"/>
      <c r="DM332" s="1602"/>
      <c r="DN332" s="1602"/>
      <c r="DO332" s="1602"/>
      <c r="DP332" s="1602"/>
      <c r="DQ332" s="1602"/>
      <c r="DR332" s="1602"/>
      <c r="DS332" s="1602"/>
      <c r="DT332" s="1602"/>
      <c r="DU332" s="1602"/>
      <c r="DV332" s="1602"/>
      <c r="DW332" s="1602"/>
      <c r="DX332" s="1602"/>
      <c r="DY332" s="1602"/>
      <c r="DZ332" s="1602"/>
      <c r="EA332" s="1602"/>
      <c r="EB332" s="1602"/>
      <c r="EC332" s="1602"/>
      <c r="ED332" s="1602"/>
      <c r="EE332" s="1602"/>
      <c r="EF332" s="1602"/>
      <c r="EG332" s="1602"/>
      <c r="EH332" s="1602"/>
      <c r="EI332" s="1602"/>
      <c r="EJ332" s="1602"/>
      <c r="EK332" s="1602"/>
      <c r="EL332" s="1602"/>
      <c r="EM332" s="1602"/>
      <c r="EN332" s="1602"/>
      <c r="EO332" s="1602"/>
      <c r="EP332" s="1602"/>
      <c r="EQ332" s="1602"/>
      <c r="ER332" s="1602"/>
      <c r="ES332" s="1602"/>
      <c r="ET332" s="1602"/>
      <c r="EU332" s="1602"/>
      <c r="EV332" s="1602"/>
      <c r="EW332" s="1602"/>
      <c r="EX332" s="1602"/>
      <c r="EY332" s="1602"/>
      <c r="EZ332" s="1602"/>
      <c r="FA332" s="1602"/>
      <c r="FB332" s="1602"/>
      <c r="FC332" s="1602"/>
      <c r="FD332" s="1602"/>
      <c r="FE332" s="1602"/>
      <c r="FF332" s="1602"/>
      <c r="FG332" s="1602"/>
      <c r="FH332" s="1602"/>
      <c r="FI332" s="1602"/>
      <c r="FJ332" s="1602"/>
      <c r="FK332" s="1602"/>
      <c r="FL332" s="1602"/>
      <c r="FM332" s="1602"/>
      <c r="FN332" s="1602"/>
      <c r="FO332" s="1602"/>
      <c r="FP332" s="1602"/>
      <c r="FQ332" s="1602"/>
      <c r="FR332" s="1602"/>
      <c r="FS332" s="1602"/>
      <c r="FT332" s="1602"/>
      <c r="FU332" s="1602"/>
      <c r="FV332" s="1602"/>
      <c r="FW332" s="1602"/>
      <c r="FX332" s="1602"/>
      <c r="FY332" s="1602"/>
      <c r="FZ332" s="1602"/>
      <c r="GA332" s="1602"/>
      <c r="GB332" s="1602"/>
      <c r="GC332" s="1602"/>
      <c r="GD332" s="1602"/>
      <c r="GE332" s="1602"/>
      <c r="GF332" s="1602"/>
      <c r="GG332" s="1602"/>
      <c r="GH332" s="1602"/>
      <c r="GI332" s="1602"/>
      <c r="GJ332" s="1602"/>
      <c r="GK332" s="1602"/>
      <c r="GL332" s="1602"/>
      <c r="GM332" s="1602"/>
      <c r="GN332" s="1602"/>
      <c r="GO332" s="1602"/>
      <c r="GP332" s="1602"/>
      <c r="GQ332" s="1602"/>
      <c r="GR332" s="1602"/>
      <c r="GS332" s="1602"/>
      <c r="GT332" s="1602"/>
      <c r="GU332" s="1602"/>
      <c r="GV332" s="1602"/>
      <c r="GW332" s="1602"/>
      <c r="GX332" s="1602"/>
      <c r="GY332" s="1602"/>
      <c r="GZ332" s="1602"/>
      <c r="HA332" s="1602"/>
      <c r="HB332" s="1602"/>
      <c r="HC332" s="1602"/>
      <c r="HD332" s="1602"/>
      <c r="HE332" s="1602"/>
      <c r="HF332" s="1602"/>
      <c r="HG332" s="1602"/>
      <c r="HH332" s="1602"/>
      <c r="HI332" s="1602"/>
      <c r="HJ332" s="1602"/>
      <c r="HK332" s="1602"/>
      <c r="HL332" s="1602"/>
      <c r="HM332" s="1602"/>
      <c r="HN332" s="1602"/>
      <c r="HO332" s="1602"/>
      <c r="HP332" s="1602"/>
      <c r="HQ332" s="1602"/>
      <c r="HR332" s="1602"/>
      <c r="HS332" s="1602"/>
      <c r="HT332" s="1602"/>
      <c r="HU332" s="1602"/>
      <c r="HV332" s="1602"/>
      <c r="HW332" s="1602"/>
      <c r="HX332" s="1602"/>
      <c r="HY332" s="1602"/>
      <c r="HZ332" s="1602"/>
      <c r="IA332" s="1602"/>
      <c r="IB332" s="1602"/>
      <c r="IC332" s="1602"/>
      <c r="ID332" s="1602"/>
      <c r="IE332" s="1602"/>
      <c r="IF332" s="1602"/>
      <c r="IG332" s="1602"/>
      <c r="IH332" s="1602"/>
      <c r="II332" s="1602"/>
      <c r="IJ332" s="1602"/>
      <c r="IK332" s="1602"/>
      <c r="IL332" s="1602"/>
      <c r="IM332" s="1602"/>
      <c r="IN332" s="1602"/>
      <c r="IO332" s="1602"/>
      <c r="IP332" s="1602"/>
      <c r="IQ332" s="1602"/>
      <c r="IR332" s="1602"/>
      <c r="IS332" s="1602"/>
      <c r="IT332" s="1602"/>
      <c r="IU332" s="1602"/>
      <c r="IV332" s="1602"/>
      <c r="IW332" s="1602"/>
      <c r="IX332" s="1602"/>
      <c r="IY332" s="1602"/>
      <c r="IZ332" s="1602"/>
      <c r="JA332" s="1602"/>
      <c r="JB332" s="1602"/>
      <c r="JC332" s="1602"/>
      <c r="JD332" s="1602"/>
      <c r="JE332" s="1602"/>
      <c r="JF332" s="1602"/>
      <c r="JG332" s="1602"/>
      <c r="JH332" s="1602"/>
      <c r="JI332" s="1602"/>
      <c r="JJ332" s="1602"/>
      <c r="JK332" s="1602"/>
      <c r="JL332" s="1602"/>
      <c r="JM332" s="1602"/>
      <c r="JN332" s="1602"/>
      <c r="JO332" s="1602"/>
      <c r="JP332" s="1602"/>
    </row>
    <row r="333" spans="100:276" s="1689" customFormat="1" ht="15" hidden="1" customHeight="1" x14ac:dyDescent="0.25">
      <c r="CV333" s="1602"/>
      <c r="CW333" s="1602"/>
      <c r="CX333" s="1602"/>
      <c r="CY333" s="1602"/>
      <c r="CZ333" s="1602"/>
      <c r="DA333" s="1602"/>
      <c r="DB333" s="1602"/>
      <c r="DC333" s="1602"/>
      <c r="DD333" s="1602"/>
      <c r="DE333" s="1602"/>
      <c r="DF333" s="1602"/>
      <c r="DG333" s="1602"/>
      <c r="DH333" s="1602"/>
      <c r="DI333" s="1602"/>
      <c r="DJ333" s="1602"/>
      <c r="DK333" s="1602"/>
      <c r="DL333" s="1602"/>
      <c r="DM333" s="1602"/>
      <c r="DN333" s="1602"/>
      <c r="DO333" s="1602"/>
      <c r="DP333" s="1602"/>
      <c r="DQ333" s="1602"/>
      <c r="DR333" s="1602"/>
      <c r="DS333" s="1602"/>
      <c r="DT333" s="1602"/>
      <c r="DU333" s="1602"/>
      <c r="DV333" s="1602"/>
      <c r="DW333" s="1602"/>
      <c r="DX333" s="1602"/>
      <c r="DY333" s="1602"/>
      <c r="DZ333" s="1602"/>
      <c r="EA333" s="1602"/>
      <c r="EB333" s="1602"/>
      <c r="EC333" s="1602"/>
      <c r="ED333" s="1602"/>
      <c r="EE333" s="1602"/>
      <c r="EF333" s="1602"/>
      <c r="EG333" s="1602"/>
      <c r="EH333" s="1602"/>
      <c r="EI333" s="1602"/>
      <c r="EJ333" s="1602"/>
      <c r="EK333" s="1602"/>
      <c r="EL333" s="1602"/>
      <c r="EM333" s="1602"/>
      <c r="EN333" s="1602"/>
      <c r="EO333" s="1602"/>
      <c r="EP333" s="1602"/>
      <c r="EQ333" s="1602"/>
      <c r="ER333" s="1602"/>
      <c r="ES333" s="1602"/>
      <c r="ET333" s="1602"/>
      <c r="EU333" s="1602"/>
      <c r="EV333" s="1602"/>
      <c r="EW333" s="1602"/>
      <c r="EX333" s="1602"/>
      <c r="EY333" s="1602"/>
      <c r="EZ333" s="1602"/>
      <c r="FA333" s="1602"/>
      <c r="FB333" s="1602"/>
      <c r="FC333" s="1602"/>
      <c r="FD333" s="1602"/>
      <c r="FE333" s="1602"/>
      <c r="FF333" s="1602"/>
      <c r="FG333" s="1602"/>
      <c r="FH333" s="1602"/>
      <c r="FI333" s="1602"/>
      <c r="FJ333" s="1602"/>
      <c r="FK333" s="1602"/>
      <c r="FL333" s="1602"/>
      <c r="FM333" s="1602"/>
      <c r="FN333" s="1602"/>
      <c r="FO333" s="1602"/>
      <c r="FP333" s="1602"/>
      <c r="FQ333" s="1602"/>
      <c r="FR333" s="1602"/>
      <c r="FS333" s="1602"/>
      <c r="FT333" s="1602"/>
      <c r="FU333" s="1602"/>
      <c r="FV333" s="1602"/>
      <c r="FW333" s="1602"/>
      <c r="FX333" s="1602"/>
      <c r="FY333" s="1602"/>
      <c r="FZ333" s="1602"/>
      <c r="GA333" s="1602"/>
      <c r="GB333" s="1602"/>
      <c r="GC333" s="1602"/>
      <c r="GD333" s="1602"/>
      <c r="GE333" s="1602"/>
      <c r="GF333" s="1602"/>
      <c r="GG333" s="1602"/>
      <c r="GH333" s="1602"/>
      <c r="GI333" s="1602"/>
      <c r="GJ333" s="1602"/>
      <c r="GK333" s="1602"/>
      <c r="GL333" s="1602"/>
      <c r="GM333" s="1602"/>
      <c r="GN333" s="1602"/>
      <c r="GO333" s="1602"/>
      <c r="GP333" s="1602"/>
      <c r="GQ333" s="1602"/>
      <c r="GR333" s="1602"/>
      <c r="GS333" s="1602"/>
      <c r="GT333" s="1602"/>
      <c r="GU333" s="1602"/>
      <c r="GV333" s="1602"/>
      <c r="GW333" s="1602"/>
      <c r="GX333" s="1602"/>
      <c r="GY333" s="1602"/>
      <c r="GZ333" s="1602"/>
      <c r="HA333" s="1602"/>
      <c r="HB333" s="1602"/>
      <c r="HC333" s="1602"/>
      <c r="HD333" s="1602"/>
      <c r="HE333" s="1602"/>
      <c r="HF333" s="1602"/>
      <c r="HG333" s="1602"/>
      <c r="HH333" s="1602"/>
      <c r="HI333" s="1602"/>
      <c r="HJ333" s="1602"/>
      <c r="HK333" s="1602"/>
      <c r="HL333" s="1602"/>
      <c r="HM333" s="1602"/>
      <c r="HN333" s="1602"/>
      <c r="HO333" s="1602"/>
      <c r="HP333" s="1602"/>
      <c r="HQ333" s="1602"/>
      <c r="HR333" s="1602"/>
      <c r="HS333" s="1602"/>
      <c r="HT333" s="1602"/>
      <c r="HU333" s="1602"/>
      <c r="HV333" s="1602"/>
      <c r="HW333" s="1602"/>
      <c r="HX333" s="1602"/>
      <c r="HY333" s="1602"/>
      <c r="HZ333" s="1602"/>
      <c r="IA333" s="1602"/>
      <c r="IB333" s="1602"/>
      <c r="IC333" s="1602"/>
      <c r="ID333" s="1602"/>
      <c r="IE333" s="1602"/>
      <c r="IF333" s="1602"/>
      <c r="IG333" s="1602"/>
      <c r="IH333" s="1602"/>
      <c r="II333" s="1602"/>
      <c r="IJ333" s="1602"/>
      <c r="IK333" s="1602"/>
      <c r="IL333" s="1602"/>
      <c r="IM333" s="1602"/>
      <c r="IN333" s="1602"/>
      <c r="IO333" s="1602"/>
      <c r="IP333" s="1602"/>
      <c r="IQ333" s="1602"/>
      <c r="IR333" s="1602"/>
      <c r="IS333" s="1602"/>
      <c r="IT333" s="1602"/>
      <c r="IU333" s="1602"/>
      <c r="IV333" s="1602"/>
      <c r="IW333" s="1602"/>
      <c r="IX333" s="1602"/>
      <c r="IY333" s="1602"/>
      <c r="IZ333" s="1602"/>
      <c r="JA333" s="1602"/>
      <c r="JB333" s="1602"/>
      <c r="JC333" s="1602"/>
      <c r="JD333" s="1602"/>
      <c r="JE333" s="1602"/>
      <c r="JF333" s="1602"/>
      <c r="JG333" s="1602"/>
      <c r="JH333" s="1602"/>
      <c r="JI333" s="1602"/>
      <c r="JJ333" s="1602"/>
      <c r="JK333" s="1602"/>
      <c r="JL333" s="1602"/>
      <c r="JM333" s="1602"/>
      <c r="JN333" s="1602"/>
      <c r="JO333" s="1602"/>
      <c r="JP333" s="1602"/>
    </row>
    <row r="334" spans="100:276" s="1689" customFormat="1" ht="15" hidden="1" customHeight="1" x14ac:dyDescent="0.25">
      <c r="CV334" s="1602"/>
      <c r="CW334" s="1602"/>
      <c r="CX334" s="1602"/>
      <c r="CY334" s="1602"/>
      <c r="CZ334" s="1602"/>
      <c r="DA334" s="1602"/>
      <c r="DB334" s="1602"/>
      <c r="DC334" s="1602"/>
      <c r="DD334" s="1602"/>
      <c r="DE334" s="1602"/>
      <c r="DF334" s="1602"/>
      <c r="DG334" s="1602"/>
      <c r="DH334" s="1602"/>
      <c r="DI334" s="1602"/>
      <c r="DJ334" s="1602"/>
      <c r="DK334" s="1602"/>
      <c r="DL334" s="1602"/>
      <c r="DM334" s="1602"/>
      <c r="DN334" s="1602"/>
      <c r="DO334" s="1602"/>
      <c r="DP334" s="1602"/>
      <c r="DQ334" s="1602"/>
      <c r="DR334" s="1602"/>
      <c r="DS334" s="1602"/>
      <c r="DT334" s="1602"/>
      <c r="DU334" s="1602"/>
      <c r="DV334" s="1602"/>
      <c r="DW334" s="1602"/>
      <c r="DX334" s="1602"/>
      <c r="DY334" s="1602"/>
      <c r="DZ334" s="1602"/>
      <c r="EA334" s="1602"/>
      <c r="EB334" s="1602"/>
      <c r="EC334" s="1602"/>
      <c r="ED334" s="1602"/>
      <c r="EE334" s="1602"/>
      <c r="EF334" s="1602"/>
      <c r="EG334" s="1602"/>
      <c r="EH334" s="1602"/>
      <c r="EI334" s="1602"/>
      <c r="EJ334" s="1602"/>
      <c r="EK334" s="1602"/>
      <c r="EL334" s="1602"/>
      <c r="EM334" s="1602"/>
      <c r="EN334" s="1602"/>
      <c r="EO334" s="1602"/>
      <c r="EP334" s="1602"/>
      <c r="EQ334" s="1602"/>
      <c r="ER334" s="1602"/>
      <c r="ES334" s="1602"/>
      <c r="ET334" s="1602"/>
      <c r="EU334" s="1602"/>
      <c r="EV334" s="1602"/>
      <c r="EW334" s="1602"/>
      <c r="EX334" s="1602"/>
      <c r="EY334" s="1602"/>
      <c r="EZ334" s="1602"/>
      <c r="FA334" s="1602"/>
      <c r="FB334" s="1602"/>
      <c r="FC334" s="1602"/>
      <c r="FD334" s="1602"/>
      <c r="FE334" s="1602"/>
      <c r="FF334" s="1602"/>
      <c r="FG334" s="1602"/>
      <c r="FH334" s="1602"/>
      <c r="FI334" s="1602"/>
      <c r="FJ334" s="1602"/>
      <c r="FK334" s="1602"/>
      <c r="FL334" s="1602"/>
      <c r="FM334" s="1602"/>
      <c r="FN334" s="1602"/>
      <c r="FO334" s="1602"/>
      <c r="FP334" s="1602"/>
      <c r="FQ334" s="1602"/>
      <c r="FR334" s="1602"/>
      <c r="FS334" s="1602"/>
      <c r="FT334" s="1602"/>
      <c r="FU334" s="1602"/>
      <c r="FV334" s="1602"/>
      <c r="FW334" s="1602"/>
      <c r="FX334" s="1602"/>
      <c r="FY334" s="1602"/>
      <c r="FZ334" s="1602"/>
      <c r="GA334" s="1602"/>
      <c r="GB334" s="1602"/>
      <c r="GC334" s="1602"/>
      <c r="GD334" s="1602"/>
      <c r="GE334" s="1602"/>
      <c r="GF334" s="1602"/>
      <c r="GG334" s="1602"/>
      <c r="GH334" s="1602"/>
      <c r="GI334" s="1602"/>
      <c r="GJ334" s="1602"/>
      <c r="GK334" s="1602"/>
      <c r="GL334" s="1602"/>
      <c r="GM334" s="1602"/>
      <c r="GN334" s="1602"/>
      <c r="GO334" s="1602"/>
      <c r="GP334" s="1602"/>
      <c r="GQ334" s="1602"/>
      <c r="GR334" s="1602"/>
      <c r="GS334" s="1602"/>
      <c r="GT334" s="1602"/>
      <c r="GU334" s="1602"/>
      <c r="GV334" s="1602"/>
      <c r="GW334" s="1602"/>
      <c r="GX334" s="1602"/>
      <c r="GY334" s="1602"/>
      <c r="GZ334" s="1602"/>
      <c r="HA334" s="1602"/>
      <c r="HB334" s="1602"/>
      <c r="HC334" s="1602"/>
      <c r="HD334" s="1602"/>
      <c r="HE334" s="1602"/>
      <c r="HF334" s="1602"/>
      <c r="HG334" s="1602"/>
      <c r="HH334" s="1602"/>
      <c r="HI334" s="1602"/>
      <c r="HJ334" s="1602"/>
      <c r="HK334" s="1602"/>
      <c r="HL334" s="1602"/>
      <c r="HM334" s="1602"/>
      <c r="HN334" s="1602"/>
      <c r="HO334" s="1602"/>
      <c r="HP334" s="1602"/>
      <c r="HQ334" s="1602"/>
      <c r="HR334" s="1602"/>
      <c r="HS334" s="1602"/>
      <c r="HT334" s="1602"/>
      <c r="HU334" s="1602"/>
      <c r="HV334" s="1602"/>
      <c r="HW334" s="1602"/>
      <c r="HX334" s="1602"/>
      <c r="HY334" s="1602"/>
      <c r="HZ334" s="1602"/>
      <c r="IA334" s="1602"/>
      <c r="IB334" s="1602"/>
      <c r="IC334" s="1602"/>
      <c r="ID334" s="1602"/>
      <c r="IE334" s="1602"/>
      <c r="IF334" s="1602"/>
      <c r="IG334" s="1602"/>
      <c r="IH334" s="1602"/>
      <c r="II334" s="1602"/>
      <c r="IJ334" s="1602"/>
      <c r="IK334" s="1602"/>
      <c r="IL334" s="1602"/>
      <c r="IM334" s="1602"/>
      <c r="IN334" s="1602"/>
      <c r="IO334" s="1602"/>
      <c r="IP334" s="1602"/>
      <c r="IQ334" s="1602"/>
      <c r="IR334" s="1602"/>
      <c r="IS334" s="1602"/>
      <c r="IT334" s="1602"/>
      <c r="IU334" s="1602"/>
      <c r="IV334" s="1602"/>
      <c r="IW334" s="1602"/>
      <c r="IX334" s="1602"/>
      <c r="IY334" s="1602"/>
      <c r="IZ334" s="1602"/>
      <c r="JA334" s="1602"/>
      <c r="JB334" s="1602"/>
      <c r="JC334" s="1602"/>
      <c r="JD334" s="1602"/>
      <c r="JE334" s="1602"/>
      <c r="JF334" s="1602"/>
      <c r="JG334" s="1602"/>
      <c r="JH334" s="1602"/>
      <c r="JI334" s="1602"/>
      <c r="JJ334" s="1602"/>
      <c r="JK334" s="1602"/>
      <c r="JL334" s="1602"/>
      <c r="JM334" s="1602"/>
      <c r="JN334" s="1602"/>
      <c r="JO334" s="1602"/>
      <c r="JP334" s="1602"/>
    </row>
    <row r="335" spans="100:276" s="1689" customFormat="1" ht="15" hidden="1" customHeight="1" x14ac:dyDescent="0.25">
      <c r="CV335" s="1602"/>
      <c r="CW335" s="1602"/>
      <c r="CX335" s="1602"/>
      <c r="CY335" s="1602"/>
      <c r="CZ335" s="1602"/>
      <c r="DA335" s="1602"/>
      <c r="DB335" s="1602"/>
      <c r="DC335" s="1602"/>
      <c r="DD335" s="1602"/>
      <c r="DE335" s="1602"/>
      <c r="DF335" s="1602"/>
      <c r="DG335" s="1602"/>
      <c r="DH335" s="1602"/>
      <c r="DI335" s="1602"/>
      <c r="DJ335" s="1602"/>
      <c r="DK335" s="1602"/>
      <c r="DL335" s="1602"/>
      <c r="DM335" s="1602"/>
      <c r="DN335" s="1602"/>
      <c r="DO335" s="1602"/>
      <c r="DP335" s="1602"/>
      <c r="DQ335" s="1602"/>
      <c r="DR335" s="1602"/>
      <c r="DS335" s="1602"/>
      <c r="DT335" s="1602"/>
      <c r="DU335" s="1602"/>
      <c r="DV335" s="1602"/>
      <c r="DW335" s="1602"/>
      <c r="DX335" s="1602"/>
      <c r="DY335" s="1602"/>
      <c r="DZ335" s="1602"/>
      <c r="EA335" s="1602"/>
      <c r="EB335" s="1602"/>
      <c r="EC335" s="1602"/>
      <c r="ED335" s="1602"/>
      <c r="EE335" s="1602"/>
      <c r="EF335" s="1602"/>
      <c r="EG335" s="1602"/>
      <c r="EH335" s="1602"/>
      <c r="EI335" s="1602"/>
      <c r="EJ335" s="1602"/>
      <c r="EK335" s="1602"/>
      <c r="EL335" s="1602"/>
      <c r="EM335" s="1602"/>
      <c r="EN335" s="1602"/>
      <c r="EO335" s="1602"/>
      <c r="EP335" s="1602"/>
      <c r="EQ335" s="1602"/>
      <c r="ER335" s="1602"/>
      <c r="ES335" s="1602"/>
      <c r="ET335" s="1602"/>
      <c r="EU335" s="1602"/>
      <c r="EV335" s="1602"/>
      <c r="EW335" s="1602"/>
      <c r="EX335" s="1602"/>
      <c r="EY335" s="1602"/>
      <c r="EZ335" s="1602"/>
      <c r="FA335" s="1602"/>
      <c r="FB335" s="1602"/>
      <c r="FC335" s="1602"/>
      <c r="FD335" s="1602"/>
      <c r="FE335" s="1602"/>
      <c r="FF335" s="1602"/>
      <c r="FG335" s="1602"/>
      <c r="FH335" s="1602"/>
      <c r="FI335" s="1602"/>
      <c r="FJ335" s="1602"/>
      <c r="FK335" s="1602"/>
      <c r="FL335" s="1602"/>
      <c r="FM335" s="1602"/>
      <c r="FN335" s="1602"/>
      <c r="FO335" s="1602"/>
      <c r="FP335" s="1602"/>
      <c r="FQ335" s="1602"/>
      <c r="FR335" s="1602"/>
      <c r="FS335" s="1602"/>
      <c r="FT335" s="1602"/>
      <c r="FU335" s="1602"/>
      <c r="FV335" s="1602"/>
      <c r="FW335" s="1602"/>
      <c r="FX335" s="1602"/>
      <c r="FY335" s="1602"/>
      <c r="FZ335" s="1602"/>
      <c r="GA335" s="1602"/>
      <c r="GB335" s="1602"/>
      <c r="GC335" s="1602"/>
      <c r="GD335" s="1602"/>
      <c r="GE335" s="1602"/>
      <c r="GF335" s="1602"/>
      <c r="GG335" s="1602"/>
      <c r="GH335" s="1602"/>
      <c r="GI335" s="1602"/>
      <c r="GJ335" s="1602"/>
      <c r="GK335" s="1602"/>
      <c r="GL335" s="1602"/>
      <c r="GM335" s="1602"/>
      <c r="GN335" s="1602"/>
      <c r="GO335" s="1602"/>
      <c r="GP335" s="1602"/>
      <c r="GQ335" s="1602"/>
      <c r="GR335" s="1602"/>
      <c r="GS335" s="1602"/>
      <c r="GT335" s="1602"/>
      <c r="GU335" s="1602"/>
      <c r="GV335" s="1602"/>
      <c r="GW335" s="1602"/>
      <c r="GX335" s="1602"/>
      <c r="GY335" s="1602"/>
      <c r="GZ335" s="1602"/>
      <c r="HA335" s="1602"/>
      <c r="HB335" s="1602"/>
      <c r="HC335" s="1602"/>
      <c r="HD335" s="1602"/>
      <c r="HE335" s="1602"/>
      <c r="HF335" s="1602"/>
      <c r="HG335" s="1602"/>
      <c r="HH335" s="1602"/>
      <c r="HI335" s="1602"/>
      <c r="HJ335" s="1602"/>
      <c r="HK335" s="1602"/>
      <c r="HL335" s="1602"/>
      <c r="HM335" s="1602"/>
      <c r="HN335" s="1602"/>
      <c r="HO335" s="1602"/>
      <c r="HP335" s="1602"/>
      <c r="HQ335" s="1602"/>
      <c r="HR335" s="1602"/>
      <c r="HS335" s="1602"/>
      <c r="HT335" s="1602"/>
      <c r="HU335" s="1602"/>
      <c r="HV335" s="1602"/>
      <c r="HW335" s="1602"/>
      <c r="HX335" s="1602"/>
      <c r="HY335" s="1602"/>
      <c r="HZ335" s="1602"/>
      <c r="IA335" s="1602"/>
      <c r="IB335" s="1602"/>
      <c r="IC335" s="1602"/>
      <c r="ID335" s="1602"/>
      <c r="IE335" s="1602"/>
      <c r="IF335" s="1602"/>
      <c r="IG335" s="1602"/>
      <c r="IH335" s="1602"/>
      <c r="II335" s="1602"/>
      <c r="IJ335" s="1602"/>
      <c r="IK335" s="1602"/>
      <c r="IL335" s="1602"/>
      <c r="IM335" s="1602"/>
      <c r="IN335" s="1602"/>
      <c r="IO335" s="1602"/>
      <c r="IP335" s="1602"/>
      <c r="IQ335" s="1602"/>
      <c r="IR335" s="1602"/>
      <c r="IS335" s="1602"/>
      <c r="IT335" s="1602"/>
      <c r="IU335" s="1602"/>
      <c r="IV335" s="1602"/>
      <c r="IW335" s="1602"/>
      <c r="IX335" s="1602"/>
      <c r="IY335" s="1602"/>
      <c r="IZ335" s="1602"/>
      <c r="JA335" s="1602"/>
      <c r="JB335" s="1602"/>
      <c r="JC335" s="1602"/>
      <c r="JD335" s="1602"/>
      <c r="JE335" s="1602"/>
      <c r="JF335" s="1602"/>
      <c r="JG335" s="1602"/>
      <c r="JH335" s="1602"/>
      <c r="JI335" s="1602"/>
      <c r="JJ335" s="1602"/>
      <c r="JK335" s="1602"/>
      <c r="JL335" s="1602"/>
      <c r="JM335" s="1602"/>
      <c r="JN335" s="1602"/>
      <c r="JO335" s="1602"/>
      <c r="JP335" s="1602"/>
    </row>
    <row r="336" spans="100:276" s="1689" customFormat="1" ht="15" hidden="1" customHeight="1" x14ac:dyDescent="0.25">
      <c r="CV336" s="1602"/>
      <c r="CW336" s="1602"/>
      <c r="CX336" s="1602"/>
      <c r="CY336" s="1602"/>
      <c r="CZ336" s="1602"/>
      <c r="DA336" s="1602"/>
      <c r="DB336" s="1602"/>
      <c r="DC336" s="1602"/>
      <c r="DD336" s="1602"/>
      <c r="DE336" s="1602"/>
      <c r="DF336" s="1602"/>
      <c r="DG336" s="1602"/>
      <c r="DH336" s="1602"/>
      <c r="DI336" s="1602"/>
      <c r="DJ336" s="1602"/>
      <c r="DK336" s="1602"/>
      <c r="DL336" s="1602"/>
      <c r="DM336" s="1602"/>
      <c r="DN336" s="1602"/>
      <c r="DO336" s="1602"/>
      <c r="DP336" s="1602"/>
      <c r="DQ336" s="1602"/>
      <c r="DR336" s="1602"/>
      <c r="DS336" s="1602"/>
      <c r="DT336" s="1602"/>
      <c r="DU336" s="1602"/>
      <c r="DV336" s="1602"/>
      <c r="DW336" s="1602"/>
      <c r="DX336" s="1602"/>
      <c r="DY336" s="1602"/>
      <c r="DZ336" s="1602"/>
      <c r="EA336" s="1602"/>
      <c r="EB336" s="1602"/>
      <c r="EC336" s="1602"/>
      <c r="ED336" s="1602"/>
      <c r="EE336" s="1602"/>
      <c r="EF336" s="1602"/>
      <c r="EG336" s="1602"/>
      <c r="EH336" s="1602"/>
      <c r="EI336" s="1602"/>
      <c r="EJ336" s="1602"/>
      <c r="EK336" s="1602"/>
      <c r="EL336" s="1602"/>
      <c r="EM336" s="1602"/>
      <c r="EN336" s="1602"/>
      <c r="EO336" s="1602"/>
      <c r="EP336" s="1602"/>
      <c r="EQ336" s="1602"/>
      <c r="ER336" s="1602"/>
      <c r="ES336" s="1602"/>
      <c r="ET336" s="1602"/>
      <c r="EU336" s="1602"/>
      <c r="EV336" s="1602"/>
      <c r="EW336" s="1602"/>
      <c r="EX336" s="1602"/>
      <c r="EY336" s="1602"/>
      <c r="EZ336" s="1602"/>
      <c r="FA336" s="1602"/>
      <c r="FB336" s="1602"/>
      <c r="FC336" s="1602"/>
      <c r="FD336" s="1602"/>
      <c r="FE336" s="1602"/>
      <c r="FF336" s="1602"/>
      <c r="FG336" s="1602"/>
      <c r="FH336" s="1602"/>
      <c r="FI336" s="1602"/>
      <c r="FJ336" s="1602"/>
      <c r="FK336" s="1602"/>
      <c r="FL336" s="1602"/>
      <c r="FM336" s="1602"/>
      <c r="FN336" s="1602"/>
      <c r="FO336" s="1602"/>
      <c r="FP336" s="1602"/>
      <c r="FQ336" s="1602"/>
      <c r="FR336" s="1602"/>
      <c r="FS336" s="1602"/>
      <c r="FT336" s="1602"/>
      <c r="FU336" s="1602"/>
      <c r="FV336" s="1602"/>
      <c r="FW336" s="1602"/>
      <c r="FX336" s="1602"/>
      <c r="FY336" s="1602"/>
      <c r="FZ336" s="1602"/>
      <c r="GA336" s="1602"/>
      <c r="GB336" s="1602"/>
      <c r="GC336" s="1602"/>
      <c r="GD336" s="1602"/>
      <c r="GE336" s="1602"/>
      <c r="GF336" s="1602"/>
      <c r="GG336" s="1602"/>
      <c r="GH336" s="1602"/>
      <c r="GI336" s="1602"/>
      <c r="GJ336" s="1602"/>
      <c r="GK336" s="1602"/>
      <c r="GL336" s="1602"/>
      <c r="GM336" s="1602"/>
      <c r="GN336" s="1602"/>
      <c r="GO336" s="1602"/>
      <c r="GP336" s="1602"/>
      <c r="GQ336" s="1602"/>
      <c r="GR336" s="1602"/>
      <c r="GS336" s="1602"/>
      <c r="GT336" s="1602"/>
      <c r="GU336" s="1602"/>
      <c r="GV336" s="1602"/>
      <c r="GW336" s="1602"/>
      <c r="GX336" s="1602"/>
      <c r="GY336" s="1602"/>
      <c r="GZ336" s="1602"/>
      <c r="HA336" s="1602"/>
      <c r="HB336" s="1602"/>
      <c r="HC336" s="1602"/>
      <c r="HD336" s="1602"/>
      <c r="HE336" s="1602"/>
      <c r="HF336" s="1602"/>
      <c r="HG336" s="1602"/>
      <c r="HH336" s="1602"/>
      <c r="HI336" s="1602"/>
      <c r="HJ336" s="1602"/>
      <c r="HK336" s="1602"/>
      <c r="HL336" s="1602"/>
      <c r="HM336" s="1602"/>
      <c r="HN336" s="1602"/>
      <c r="HO336" s="1602"/>
      <c r="HP336" s="1602"/>
      <c r="HQ336" s="1602"/>
      <c r="HR336" s="1602"/>
      <c r="HS336" s="1602"/>
      <c r="HT336" s="1602"/>
      <c r="HU336" s="1602"/>
      <c r="HV336" s="1602"/>
      <c r="HW336" s="1602"/>
      <c r="HX336" s="1602"/>
      <c r="HY336" s="1602"/>
      <c r="HZ336" s="1602"/>
      <c r="IA336" s="1602"/>
      <c r="IB336" s="1602"/>
      <c r="IC336" s="1602"/>
      <c r="ID336" s="1602"/>
      <c r="IE336" s="1602"/>
      <c r="IF336" s="1602"/>
      <c r="IG336" s="1602"/>
      <c r="IH336" s="1602"/>
      <c r="II336" s="1602"/>
      <c r="IJ336" s="1602"/>
      <c r="IK336" s="1602"/>
      <c r="IL336" s="1602"/>
      <c r="IM336" s="1602"/>
      <c r="IN336" s="1602"/>
      <c r="IO336" s="1602"/>
      <c r="IP336" s="1602"/>
      <c r="IQ336" s="1602"/>
      <c r="IR336" s="1602"/>
      <c r="IS336" s="1602"/>
      <c r="IT336" s="1602"/>
      <c r="IU336" s="1602"/>
      <c r="IV336" s="1602"/>
      <c r="IW336" s="1602"/>
      <c r="IX336" s="1602"/>
      <c r="IY336" s="1602"/>
      <c r="IZ336" s="1602"/>
      <c r="JA336" s="1602"/>
      <c r="JB336" s="1602"/>
      <c r="JC336" s="1602"/>
      <c r="JD336" s="1602"/>
      <c r="JE336" s="1602"/>
      <c r="JF336" s="1602"/>
      <c r="JG336" s="1602"/>
      <c r="JH336" s="1602"/>
      <c r="JI336" s="1602"/>
      <c r="JJ336" s="1602"/>
      <c r="JK336" s="1602"/>
      <c r="JL336" s="1602"/>
      <c r="JM336" s="1602"/>
      <c r="JN336" s="1602"/>
      <c r="JO336" s="1602"/>
      <c r="JP336" s="1602"/>
    </row>
    <row r="337" spans="100:276" s="1689" customFormat="1" ht="15" hidden="1" customHeight="1" x14ac:dyDescent="0.25">
      <c r="CV337" s="1602"/>
      <c r="CW337" s="1602"/>
      <c r="CX337" s="1602"/>
      <c r="CY337" s="1602"/>
      <c r="CZ337" s="1602"/>
      <c r="DA337" s="1602"/>
      <c r="DB337" s="1602"/>
      <c r="DC337" s="1602"/>
      <c r="DD337" s="1602"/>
      <c r="DE337" s="1602"/>
      <c r="DF337" s="1602"/>
      <c r="DG337" s="1602"/>
      <c r="DH337" s="1602"/>
      <c r="DI337" s="1602"/>
      <c r="DJ337" s="1602"/>
      <c r="DK337" s="1602"/>
      <c r="DL337" s="1602"/>
      <c r="DM337" s="1602"/>
      <c r="DN337" s="1602"/>
      <c r="DO337" s="1602"/>
      <c r="DP337" s="1602"/>
      <c r="DQ337" s="1602"/>
      <c r="DR337" s="1602"/>
      <c r="DS337" s="1602"/>
      <c r="DT337" s="1602"/>
      <c r="DU337" s="1602"/>
      <c r="DV337" s="1602"/>
      <c r="DW337" s="1602"/>
      <c r="DX337" s="1602"/>
      <c r="DY337" s="1602"/>
      <c r="DZ337" s="1602"/>
      <c r="EA337" s="1602"/>
      <c r="EB337" s="1602"/>
      <c r="EC337" s="1602"/>
      <c r="ED337" s="1602"/>
      <c r="EE337" s="1602"/>
      <c r="EF337" s="1602"/>
      <c r="EG337" s="1602"/>
      <c r="EH337" s="1602"/>
      <c r="EI337" s="1602"/>
      <c r="EJ337" s="1602"/>
      <c r="EK337" s="1602"/>
      <c r="EL337" s="1602"/>
      <c r="EM337" s="1602"/>
      <c r="EN337" s="1602"/>
      <c r="EO337" s="1602"/>
      <c r="EP337" s="1602"/>
      <c r="EQ337" s="1602"/>
      <c r="ER337" s="1602"/>
      <c r="ES337" s="1602"/>
      <c r="ET337" s="1602"/>
      <c r="EU337" s="1602"/>
      <c r="EV337" s="1602"/>
      <c r="EW337" s="1602"/>
      <c r="EX337" s="1602"/>
      <c r="EY337" s="1602"/>
      <c r="EZ337" s="1602"/>
      <c r="FA337" s="1602"/>
      <c r="FB337" s="1602"/>
      <c r="FC337" s="1602"/>
      <c r="FD337" s="1602"/>
      <c r="FE337" s="1602"/>
      <c r="FF337" s="1602"/>
      <c r="FG337" s="1602"/>
      <c r="FH337" s="1602"/>
      <c r="FI337" s="1602"/>
      <c r="FJ337" s="1602"/>
      <c r="FK337" s="1602"/>
      <c r="FL337" s="1602"/>
      <c r="FM337" s="1602"/>
      <c r="FN337" s="1602"/>
      <c r="FO337" s="1602"/>
      <c r="FP337" s="1602"/>
      <c r="FQ337" s="1602"/>
      <c r="FR337" s="1602"/>
      <c r="FS337" s="1602"/>
      <c r="FT337" s="1602"/>
      <c r="FU337" s="1602"/>
      <c r="FV337" s="1602"/>
      <c r="FW337" s="1602"/>
      <c r="FX337" s="1602"/>
      <c r="FY337" s="1602"/>
      <c r="FZ337" s="1602"/>
      <c r="GA337" s="1602"/>
      <c r="GB337" s="1602"/>
      <c r="GC337" s="1602"/>
      <c r="GD337" s="1602"/>
      <c r="GE337" s="1602"/>
      <c r="GF337" s="1602"/>
      <c r="GG337" s="1602"/>
      <c r="GH337" s="1602"/>
      <c r="GI337" s="1602"/>
      <c r="GJ337" s="1602"/>
      <c r="GK337" s="1602"/>
      <c r="GL337" s="1602"/>
      <c r="GM337" s="1602"/>
      <c r="GN337" s="1602"/>
      <c r="GO337" s="1602"/>
      <c r="GP337" s="1602"/>
      <c r="GQ337" s="1602"/>
      <c r="GR337" s="1602"/>
      <c r="GS337" s="1602"/>
      <c r="GT337" s="1602"/>
      <c r="GU337" s="1602"/>
      <c r="GV337" s="1602"/>
      <c r="GW337" s="1602"/>
      <c r="GX337" s="1602"/>
      <c r="GY337" s="1602"/>
      <c r="GZ337" s="1602"/>
      <c r="HA337" s="1602"/>
      <c r="HB337" s="1602"/>
      <c r="HC337" s="1602"/>
      <c r="HD337" s="1602"/>
      <c r="HE337" s="1602"/>
      <c r="HF337" s="1602"/>
      <c r="HG337" s="1602"/>
      <c r="HH337" s="1602"/>
      <c r="HI337" s="1602"/>
      <c r="HJ337" s="1602"/>
      <c r="HK337" s="1602"/>
      <c r="HL337" s="1602"/>
      <c r="HM337" s="1602"/>
      <c r="HN337" s="1602"/>
      <c r="HO337" s="1602"/>
      <c r="HP337" s="1602"/>
      <c r="HQ337" s="1602"/>
      <c r="HR337" s="1602"/>
      <c r="HS337" s="1602"/>
      <c r="HT337" s="1602"/>
      <c r="HU337" s="1602"/>
      <c r="HV337" s="1602"/>
      <c r="HW337" s="1602"/>
      <c r="HX337" s="1602"/>
      <c r="HY337" s="1602"/>
      <c r="HZ337" s="1602"/>
      <c r="IA337" s="1602"/>
      <c r="IB337" s="1602"/>
      <c r="IC337" s="1602"/>
      <c r="ID337" s="1602"/>
      <c r="IE337" s="1602"/>
      <c r="IF337" s="1602"/>
      <c r="IG337" s="1602"/>
      <c r="IH337" s="1602"/>
      <c r="II337" s="1602"/>
      <c r="IJ337" s="1602"/>
      <c r="IK337" s="1602"/>
      <c r="IL337" s="1602"/>
      <c r="IM337" s="1602"/>
      <c r="IN337" s="1602"/>
      <c r="IO337" s="1602"/>
      <c r="IP337" s="1602"/>
      <c r="IQ337" s="1602"/>
      <c r="IR337" s="1602"/>
      <c r="IS337" s="1602"/>
      <c r="IT337" s="1602"/>
      <c r="IU337" s="1602"/>
      <c r="IV337" s="1602"/>
      <c r="IW337" s="1602"/>
      <c r="IX337" s="1602"/>
      <c r="IY337" s="1602"/>
      <c r="IZ337" s="1602"/>
      <c r="JA337" s="1602"/>
      <c r="JB337" s="1602"/>
      <c r="JC337" s="1602"/>
      <c r="JD337" s="1602"/>
      <c r="JE337" s="1602"/>
      <c r="JF337" s="1602"/>
      <c r="JG337" s="1602"/>
      <c r="JH337" s="1602"/>
      <c r="JI337" s="1602"/>
      <c r="JJ337" s="1602"/>
      <c r="JK337" s="1602"/>
      <c r="JL337" s="1602"/>
      <c r="JM337" s="1602"/>
      <c r="JN337" s="1602"/>
      <c r="JO337" s="1602"/>
      <c r="JP337" s="1602"/>
    </row>
    <row r="338" spans="100:276" s="1689" customFormat="1" ht="15" hidden="1" customHeight="1" x14ac:dyDescent="0.25">
      <c r="CV338" s="1602"/>
      <c r="CW338" s="1602"/>
      <c r="CX338" s="1602"/>
      <c r="CY338" s="1602"/>
      <c r="CZ338" s="1602"/>
      <c r="DA338" s="1602"/>
      <c r="DB338" s="1602"/>
      <c r="DC338" s="1602"/>
      <c r="DD338" s="1602"/>
      <c r="DE338" s="1602"/>
      <c r="DF338" s="1602"/>
      <c r="DG338" s="1602"/>
      <c r="DH338" s="1602"/>
      <c r="DI338" s="1602"/>
      <c r="DJ338" s="1602"/>
      <c r="DK338" s="1602"/>
      <c r="DL338" s="1602"/>
      <c r="DM338" s="1602"/>
      <c r="DN338" s="1602"/>
      <c r="DO338" s="1602"/>
      <c r="DP338" s="1602"/>
      <c r="DQ338" s="1602"/>
      <c r="DR338" s="1602"/>
      <c r="DS338" s="1602"/>
      <c r="DT338" s="1602"/>
      <c r="DU338" s="1602"/>
      <c r="DV338" s="1602"/>
      <c r="DW338" s="1602"/>
      <c r="DX338" s="1602"/>
      <c r="DY338" s="1602"/>
      <c r="DZ338" s="1602"/>
      <c r="EA338" s="1602"/>
      <c r="EB338" s="1602"/>
      <c r="EC338" s="1602"/>
      <c r="ED338" s="1602"/>
      <c r="EE338" s="1602"/>
      <c r="EF338" s="1602"/>
      <c r="EG338" s="1602"/>
      <c r="EH338" s="1602"/>
      <c r="EI338" s="1602"/>
      <c r="EJ338" s="1602"/>
      <c r="EK338" s="1602"/>
      <c r="EL338" s="1602"/>
      <c r="EM338" s="1602"/>
      <c r="EN338" s="1602"/>
      <c r="EO338" s="1602"/>
      <c r="EP338" s="1602"/>
      <c r="EQ338" s="1602"/>
      <c r="ER338" s="1602"/>
      <c r="ES338" s="1602"/>
      <c r="ET338" s="1602"/>
      <c r="EU338" s="1602"/>
      <c r="EV338" s="1602"/>
      <c r="EW338" s="1602"/>
      <c r="EX338" s="1602"/>
      <c r="EY338" s="1602"/>
      <c r="EZ338" s="1602"/>
      <c r="FA338" s="1602"/>
      <c r="FB338" s="1602"/>
      <c r="FC338" s="1602"/>
      <c r="FD338" s="1602"/>
      <c r="FE338" s="1602"/>
      <c r="FF338" s="1602"/>
      <c r="FG338" s="1602"/>
      <c r="FH338" s="1602"/>
      <c r="FI338" s="1602"/>
      <c r="FJ338" s="1602"/>
      <c r="FK338" s="1602"/>
      <c r="FL338" s="1602"/>
      <c r="FM338" s="1602"/>
      <c r="FN338" s="1602"/>
      <c r="FO338" s="1602"/>
      <c r="FP338" s="1602"/>
      <c r="FQ338" s="1602"/>
      <c r="FR338" s="1602"/>
      <c r="FS338" s="1602"/>
      <c r="FT338" s="1602"/>
      <c r="FU338" s="1602"/>
      <c r="FV338" s="1602"/>
      <c r="FW338" s="1602"/>
      <c r="FX338" s="1602"/>
      <c r="FY338" s="1602"/>
      <c r="FZ338" s="1602"/>
      <c r="GA338" s="1602"/>
      <c r="GB338" s="1602"/>
      <c r="GC338" s="1602"/>
      <c r="GD338" s="1602"/>
      <c r="GE338" s="1602"/>
      <c r="GF338" s="1602"/>
      <c r="GG338" s="1602"/>
      <c r="GH338" s="1602"/>
      <c r="GI338" s="1602"/>
      <c r="GJ338" s="1602"/>
      <c r="GK338" s="1602"/>
      <c r="GL338" s="1602"/>
      <c r="GM338" s="1602"/>
      <c r="GN338" s="1602"/>
      <c r="GO338" s="1602"/>
      <c r="GP338" s="1602"/>
      <c r="GQ338" s="1602"/>
      <c r="GR338" s="1602"/>
      <c r="GS338" s="1602"/>
      <c r="GT338" s="1602"/>
      <c r="GU338" s="1602"/>
      <c r="GV338" s="1602"/>
      <c r="GW338" s="1602"/>
      <c r="GX338" s="1602"/>
      <c r="GY338" s="1602"/>
      <c r="GZ338" s="1602"/>
      <c r="HA338" s="1602"/>
      <c r="HB338" s="1602"/>
      <c r="HC338" s="1602"/>
      <c r="HD338" s="1602"/>
      <c r="HE338" s="1602"/>
      <c r="HF338" s="1602"/>
      <c r="HG338" s="1602"/>
      <c r="HH338" s="1602"/>
      <c r="HI338" s="1602"/>
      <c r="HJ338" s="1602"/>
      <c r="HK338" s="1602"/>
      <c r="HL338" s="1602"/>
      <c r="HM338" s="1602"/>
      <c r="HN338" s="1602"/>
      <c r="HO338" s="1602"/>
      <c r="HP338" s="1602"/>
      <c r="HQ338" s="1602"/>
      <c r="HR338" s="1602"/>
      <c r="HS338" s="1602"/>
      <c r="HT338" s="1602"/>
      <c r="HU338" s="1602"/>
      <c r="HV338" s="1602"/>
      <c r="HW338" s="1602"/>
      <c r="HX338" s="1602"/>
      <c r="HY338" s="1602"/>
      <c r="HZ338" s="1602"/>
      <c r="IA338" s="1602"/>
      <c r="IB338" s="1602"/>
      <c r="IC338" s="1602"/>
      <c r="ID338" s="1602"/>
      <c r="IE338" s="1602"/>
      <c r="IF338" s="1602"/>
      <c r="IG338" s="1602"/>
      <c r="IH338" s="1602"/>
      <c r="II338" s="1602"/>
      <c r="IJ338" s="1602"/>
      <c r="IK338" s="1602"/>
      <c r="IL338" s="1602"/>
      <c r="IM338" s="1602"/>
      <c r="IN338" s="1602"/>
      <c r="IO338" s="1602"/>
      <c r="IP338" s="1602"/>
      <c r="IQ338" s="1602"/>
      <c r="IR338" s="1602"/>
      <c r="IS338" s="1602"/>
      <c r="IT338" s="1602"/>
      <c r="IU338" s="1602"/>
      <c r="IV338" s="1602"/>
      <c r="IW338" s="1602"/>
      <c r="IX338" s="1602"/>
      <c r="IY338" s="1602"/>
      <c r="IZ338" s="1602"/>
      <c r="JA338" s="1602"/>
      <c r="JB338" s="1602"/>
      <c r="JC338" s="1602"/>
      <c r="JD338" s="1602"/>
      <c r="JE338" s="1602"/>
      <c r="JF338" s="1602"/>
      <c r="JG338" s="1602"/>
      <c r="JH338" s="1602"/>
      <c r="JI338" s="1602"/>
      <c r="JJ338" s="1602"/>
      <c r="JK338" s="1602"/>
      <c r="JL338" s="1602"/>
      <c r="JM338" s="1602"/>
      <c r="JN338" s="1602"/>
      <c r="JO338" s="1602"/>
      <c r="JP338" s="1602"/>
    </row>
    <row r="339" spans="100:276" s="1689" customFormat="1" ht="15" hidden="1" customHeight="1" x14ac:dyDescent="0.25">
      <c r="CV339" s="1602"/>
      <c r="CW339" s="1602"/>
      <c r="CX339" s="1602"/>
      <c r="CY339" s="1602"/>
      <c r="CZ339" s="1602"/>
      <c r="DA339" s="1602"/>
      <c r="DB339" s="1602"/>
      <c r="DC339" s="1602"/>
      <c r="DD339" s="1602"/>
      <c r="DE339" s="1602"/>
      <c r="DF339" s="1602"/>
      <c r="DG339" s="1602"/>
      <c r="DH339" s="1602"/>
      <c r="DI339" s="1602"/>
      <c r="DJ339" s="1602"/>
      <c r="DK339" s="1602"/>
      <c r="DL339" s="1602"/>
      <c r="DM339" s="1602"/>
      <c r="DN339" s="1602"/>
      <c r="DO339" s="1602"/>
      <c r="DP339" s="1602"/>
      <c r="DQ339" s="1602"/>
      <c r="DR339" s="1602"/>
      <c r="DS339" s="1602"/>
      <c r="DT339" s="1602"/>
      <c r="DU339" s="1602"/>
      <c r="DV339" s="1602"/>
      <c r="DW339" s="1602"/>
      <c r="DX339" s="1602"/>
      <c r="DY339" s="1602"/>
      <c r="DZ339" s="1602"/>
      <c r="EA339" s="1602"/>
      <c r="EB339" s="1602"/>
      <c r="EC339" s="1602"/>
      <c r="ED339" s="1602"/>
      <c r="EE339" s="1602"/>
      <c r="EF339" s="1602"/>
      <c r="EG339" s="1602"/>
      <c r="EH339" s="1602"/>
      <c r="EI339" s="1602"/>
      <c r="EJ339" s="1602"/>
      <c r="EK339" s="1602"/>
      <c r="EL339" s="1602"/>
      <c r="EM339" s="1602"/>
      <c r="EN339" s="1602"/>
      <c r="EO339" s="1602"/>
      <c r="EP339" s="1602"/>
      <c r="EQ339" s="1602"/>
      <c r="ER339" s="1602"/>
      <c r="ES339" s="1602"/>
      <c r="ET339" s="1602"/>
      <c r="EU339" s="1602"/>
      <c r="EV339" s="1602"/>
      <c r="EW339" s="1602"/>
      <c r="EX339" s="1602"/>
      <c r="EY339" s="1602"/>
      <c r="EZ339" s="1602"/>
      <c r="FA339" s="1602"/>
      <c r="FB339" s="1602"/>
      <c r="FC339" s="1602"/>
      <c r="FD339" s="1602"/>
      <c r="FE339" s="1602"/>
      <c r="FF339" s="1602"/>
      <c r="FG339" s="1602"/>
      <c r="FH339" s="1602"/>
      <c r="FI339" s="1602"/>
      <c r="FJ339" s="1602"/>
      <c r="FK339" s="1602"/>
      <c r="FL339" s="1602"/>
      <c r="FM339" s="1602"/>
      <c r="FN339" s="1602"/>
      <c r="FO339" s="1602"/>
      <c r="FP339" s="1602"/>
      <c r="FQ339" s="1602"/>
      <c r="FR339" s="1602"/>
      <c r="FS339" s="1602"/>
      <c r="FT339" s="1602"/>
      <c r="FU339" s="1602"/>
      <c r="FV339" s="1602"/>
      <c r="FW339" s="1602"/>
      <c r="FX339" s="1602"/>
      <c r="FY339" s="1602"/>
      <c r="FZ339" s="1602"/>
      <c r="GA339" s="1602"/>
      <c r="GB339" s="1602"/>
      <c r="GC339" s="1602"/>
      <c r="GD339" s="1602"/>
      <c r="GE339" s="1602"/>
      <c r="GF339" s="1602"/>
      <c r="GG339" s="1602"/>
      <c r="GH339" s="1602"/>
      <c r="GI339" s="1602"/>
      <c r="GJ339" s="1602"/>
      <c r="GK339" s="1602"/>
      <c r="GL339" s="1602"/>
      <c r="GM339" s="1602"/>
      <c r="GN339" s="1602"/>
      <c r="GO339" s="1602"/>
      <c r="GP339" s="1602"/>
      <c r="GQ339" s="1602"/>
      <c r="GR339" s="1602"/>
      <c r="GS339" s="1602"/>
      <c r="GT339" s="1602"/>
      <c r="GU339" s="1602"/>
      <c r="GV339" s="1602"/>
      <c r="GW339" s="1602"/>
      <c r="GX339" s="1602"/>
      <c r="GY339" s="1602"/>
      <c r="GZ339" s="1602"/>
      <c r="HA339" s="1602"/>
      <c r="HB339" s="1602"/>
      <c r="HC339" s="1602"/>
      <c r="HD339" s="1602"/>
      <c r="HE339" s="1602"/>
      <c r="HF339" s="1602"/>
      <c r="HG339" s="1602"/>
      <c r="HH339" s="1602"/>
      <c r="HI339" s="1602"/>
      <c r="HJ339" s="1602"/>
      <c r="HK339" s="1602"/>
      <c r="HL339" s="1602"/>
      <c r="HM339" s="1602"/>
      <c r="HN339" s="1602"/>
      <c r="HO339" s="1602"/>
      <c r="HP339" s="1602"/>
      <c r="HQ339" s="1602"/>
      <c r="HR339" s="1602"/>
      <c r="HS339" s="1602"/>
      <c r="HT339" s="1602"/>
      <c r="HU339" s="1602"/>
      <c r="HV339" s="1602"/>
      <c r="HW339" s="1602"/>
      <c r="HX339" s="1602"/>
      <c r="HY339" s="1602"/>
      <c r="HZ339" s="1602"/>
      <c r="IA339" s="1602"/>
      <c r="IB339" s="1602"/>
      <c r="IC339" s="1602"/>
      <c r="ID339" s="1602"/>
      <c r="IE339" s="1602"/>
      <c r="IF339" s="1602"/>
      <c r="IG339" s="1602"/>
      <c r="IH339" s="1602"/>
      <c r="II339" s="1602"/>
      <c r="IJ339" s="1602"/>
      <c r="IK339" s="1602"/>
      <c r="IL339" s="1602"/>
      <c r="IM339" s="1602"/>
      <c r="IN339" s="1602"/>
      <c r="IO339" s="1602"/>
      <c r="IP339" s="1602"/>
      <c r="IQ339" s="1602"/>
      <c r="IR339" s="1602"/>
      <c r="IS339" s="1602"/>
      <c r="IT339" s="1602"/>
      <c r="IU339" s="1602"/>
      <c r="IV339" s="1602"/>
      <c r="IW339" s="1602"/>
      <c r="IX339" s="1602"/>
      <c r="IY339" s="1602"/>
      <c r="IZ339" s="1602"/>
      <c r="JA339" s="1602"/>
      <c r="JB339" s="1602"/>
      <c r="JC339" s="1602"/>
      <c r="JD339" s="1602"/>
      <c r="JE339" s="1602"/>
      <c r="JF339" s="1602"/>
      <c r="JG339" s="1602"/>
      <c r="JH339" s="1602"/>
      <c r="JI339" s="1602"/>
      <c r="JJ339" s="1602"/>
      <c r="JK339" s="1602"/>
      <c r="JL339" s="1602"/>
      <c r="JM339" s="1602"/>
      <c r="JN339" s="1602"/>
      <c r="JO339" s="1602"/>
      <c r="JP339" s="1602"/>
    </row>
    <row r="340" spans="100:276" s="1689" customFormat="1" ht="15" hidden="1" customHeight="1" x14ac:dyDescent="0.25">
      <c r="CV340" s="1602"/>
      <c r="CW340" s="1602"/>
      <c r="CX340" s="1602"/>
      <c r="CY340" s="1602"/>
      <c r="CZ340" s="1602"/>
      <c r="DA340" s="1602"/>
      <c r="DB340" s="1602"/>
      <c r="DC340" s="1602"/>
      <c r="DD340" s="1602"/>
      <c r="DE340" s="1602"/>
      <c r="DF340" s="1602"/>
      <c r="DG340" s="1602"/>
      <c r="DH340" s="1602"/>
      <c r="DI340" s="1602"/>
      <c r="DJ340" s="1602"/>
      <c r="DK340" s="1602"/>
      <c r="DL340" s="1602"/>
      <c r="DM340" s="1602"/>
      <c r="DN340" s="1602"/>
      <c r="DO340" s="1602"/>
      <c r="DP340" s="1602"/>
      <c r="DQ340" s="1602"/>
      <c r="DR340" s="1602"/>
      <c r="DS340" s="1602"/>
      <c r="DT340" s="1602"/>
      <c r="DU340" s="1602"/>
      <c r="DV340" s="1602"/>
      <c r="DW340" s="1602"/>
      <c r="DX340" s="1602"/>
      <c r="DY340" s="1602"/>
      <c r="DZ340" s="1602"/>
      <c r="EA340" s="1602"/>
      <c r="EB340" s="1602"/>
      <c r="EC340" s="1602"/>
      <c r="ED340" s="1602"/>
      <c r="EE340" s="1602"/>
      <c r="EF340" s="1602"/>
      <c r="EG340" s="1602"/>
      <c r="EH340" s="1602"/>
      <c r="EI340" s="1602"/>
      <c r="EJ340" s="1602"/>
      <c r="EK340" s="1602"/>
      <c r="EL340" s="1602"/>
      <c r="EM340" s="1602"/>
      <c r="EN340" s="1602"/>
      <c r="EO340" s="1602"/>
      <c r="EP340" s="1602"/>
      <c r="EQ340" s="1602"/>
      <c r="ER340" s="1602"/>
      <c r="ES340" s="1602"/>
      <c r="ET340" s="1602"/>
      <c r="EU340" s="1602"/>
      <c r="EV340" s="1602"/>
      <c r="EW340" s="1602"/>
      <c r="EX340" s="1602"/>
      <c r="EY340" s="1602"/>
      <c r="EZ340" s="1602"/>
      <c r="FA340" s="1602"/>
      <c r="FB340" s="1602"/>
      <c r="FC340" s="1602"/>
      <c r="FD340" s="1602"/>
      <c r="FE340" s="1602"/>
      <c r="FF340" s="1602"/>
      <c r="FG340" s="1602"/>
      <c r="FH340" s="1602"/>
      <c r="FI340" s="1602"/>
      <c r="FJ340" s="1602"/>
      <c r="FK340" s="1602"/>
      <c r="FL340" s="1602"/>
      <c r="FM340" s="1602"/>
      <c r="FN340" s="1602"/>
      <c r="FO340" s="1602"/>
      <c r="FP340" s="1602"/>
      <c r="FQ340" s="1602"/>
      <c r="FR340" s="1602"/>
      <c r="FS340" s="1602"/>
      <c r="FT340" s="1602"/>
      <c r="FU340" s="1602"/>
      <c r="FV340" s="1602"/>
      <c r="FW340" s="1602"/>
      <c r="FX340" s="1602"/>
      <c r="FY340" s="1602"/>
      <c r="FZ340" s="1602"/>
      <c r="GA340" s="1602"/>
      <c r="GB340" s="1602"/>
      <c r="GC340" s="1602"/>
      <c r="GD340" s="1602"/>
      <c r="GE340" s="1602"/>
      <c r="GF340" s="1602"/>
      <c r="GG340" s="1602"/>
      <c r="GH340" s="1602"/>
      <c r="GI340" s="1602"/>
      <c r="GJ340" s="1602"/>
      <c r="GK340" s="1602"/>
      <c r="GL340" s="1602"/>
      <c r="GM340" s="1602"/>
      <c r="GN340" s="1602"/>
      <c r="GO340" s="1602"/>
      <c r="GP340" s="1602"/>
      <c r="GQ340" s="1602"/>
      <c r="GR340" s="1602"/>
      <c r="GS340" s="1602"/>
      <c r="GT340" s="1602"/>
      <c r="GU340" s="1602"/>
      <c r="GV340" s="1602"/>
      <c r="GW340" s="1602"/>
      <c r="GX340" s="1602"/>
      <c r="GY340" s="1602"/>
      <c r="GZ340" s="1602"/>
      <c r="HA340" s="1602"/>
      <c r="HB340" s="1602"/>
      <c r="HC340" s="1602"/>
      <c r="HD340" s="1602"/>
      <c r="HE340" s="1602"/>
      <c r="HF340" s="1602"/>
      <c r="HG340" s="1602"/>
      <c r="HH340" s="1602"/>
      <c r="HI340" s="1602"/>
      <c r="HJ340" s="1602"/>
      <c r="HK340" s="1602"/>
      <c r="HL340" s="1602"/>
      <c r="HM340" s="1602"/>
      <c r="HN340" s="1602"/>
      <c r="HO340" s="1602"/>
      <c r="HP340" s="1602"/>
      <c r="HQ340" s="1602"/>
      <c r="HR340" s="1602"/>
      <c r="HS340" s="1602"/>
      <c r="HT340" s="1602"/>
      <c r="HU340" s="1602"/>
      <c r="HV340" s="1602"/>
      <c r="HW340" s="1602"/>
      <c r="HX340" s="1602"/>
      <c r="HY340" s="1602"/>
      <c r="HZ340" s="1602"/>
      <c r="IA340" s="1602"/>
      <c r="IB340" s="1602"/>
      <c r="IC340" s="1602"/>
      <c r="ID340" s="1602"/>
      <c r="IE340" s="1602"/>
      <c r="IF340" s="1602"/>
      <c r="IG340" s="1602"/>
      <c r="IH340" s="1602"/>
      <c r="II340" s="1602"/>
      <c r="IJ340" s="1602"/>
      <c r="IK340" s="1602"/>
      <c r="IL340" s="1602"/>
      <c r="IM340" s="1602"/>
      <c r="IN340" s="1602"/>
      <c r="IO340" s="1602"/>
      <c r="IP340" s="1602"/>
      <c r="IQ340" s="1602"/>
      <c r="IR340" s="1602"/>
      <c r="IS340" s="1602"/>
      <c r="IT340" s="1602"/>
      <c r="IU340" s="1602"/>
      <c r="IV340" s="1602"/>
      <c r="IW340" s="1602"/>
      <c r="IX340" s="1602"/>
      <c r="IY340" s="1602"/>
      <c r="IZ340" s="1602"/>
      <c r="JA340" s="1602"/>
      <c r="JB340" s="1602"/>
      <c r="JC340" s="1602"/>
      <c r="JD340" s="1602"/>
      <c r="JE340" s="1602"/>
      <c r="JF340" s="1602"/>
      <c r="JG340" s="1602"/>
      <c r="JH340" s="1602"/>
      <c r="JI340" s="1602"/>
      <c r="JJ340" s="1602"/>
      <c r="JK340" s="1602"/>
      <c r="JL340" s="1602"/>
      <c r="JM340" s="1602"/>
      <c r="JN340" s="1602"/>
      <c r="JO340" s="1602"/>
      <c r="JP340" s="1602"/>
    </row>
    <row r="341" spans="100:276" s="1689" customFormat="1" ht="15" hidden="1" customHeight="1" x14ac:dyDescent="0.25">
      <c r="CV341" s="1602"/>
      <c r="CW341" s="1602"/>
      <c r="CX341" s="1602"/>
      <c r="CY341" s="1602"/>
      <c r="CZ341" s="1602"/>
      <c r="DA341" s="1602"/>
      <c r="DB341" s="1602"/>
      <c r="DC341" s="1602"/>
      <c r="DD341" s="1602"/>
      <c r="DE341" s="1602"/>
      <c r="DF341" s="1602"/>
      <c r="DG341" s="1602"/>
      <c r="DH341" s="1602"/>
      <c r="DI341" s="1602"/>
      <c r="DJ341" s="1602"/>
      <c r="DK341" s="1602"/>
      <c r="DL341" s="1602"/>
      <c r="DM341" s="1602"/>
      <c r="DN341" s="1602"/>
      <c r="DO341" s="1602"/>
      <c r="DP341" s="1602"/>
      <c r="DQ341" s="1602"/>
      <c r="DR341" s="1602"/>
      <c r="DS341" s="1602"/>
      <c r="DT341" s="1602"/>
      <c r="DU341" s="1602"/>
      <c r="DV341" s="1602"/>
      <c r="DW341" s="1602"/>
      <c r="DX341" s="1602"/>
      <c r="DY341" s="1602"/>
      <c r="DZ341" s="1602"/>
      <c r="EA341" s="1602"/>
      <c r="EB341" s="1602"/>
      <c r="EC341" s="1602"/>
      <c r="ED341" s="1602"/>
      <c r="EE341" s="1602"/>
      <c r="EF341" s="1602"/>
      <c r="EG341" s="1602"/>
      <c r="EH341" s="1602"/>
      <c r="EI341" s="1602"/>
      <c r="EJ341" s="1602"/>
      <c r="EK341" s="1602"/>
      <c r="EL341" s="1602"/>
      <c r="EM341" s="1602"/>
      <c r="EN341" s="1602"/>
      <c r="EO341" s="1602"/>
      <c r="EP341" s="1602"/>
      <c r="EQ341" s="1602"/>
      <c r="ER341" s="1602"/>
      <c r="ES341" s="1602"/>
      <c r="ET341" s="1602"/>
      <c r="EU341" s="1602"/>
      <c r="EV341" s="1602"/>
      <c r="EW341" s="1602"/>
      <c r="EX341" s="1602"/>
      <c r="EY341" s="1602"/>
      <c r="EZ341" s="1602"/>
      <c r="FA341" s="1602"/>
      <c r="FB341" s="1602"/>
      <c r="FC341" s="1602"/>
      <c r="FD341" s="1602"/>
      <c r="FE341" s="1602"/>
      <c r="FF341" s="1602"/>
      <c r="FG341" s="1602"/>
      <c r="FH341" s="1602"/>
      <c r="FI341" s="1602"/>
      <c r="FJ341" s="1602"/>
      <c r="FK341" s="1602"/>
      <c r="FL341" s="1602"/>
      <c r="FM341" s="1602"/>
      <c r="FN341" s="1602"/>
      <c r="FO341" s="1602"/>
      <c r="FP341" s="1602"/>
      <c r="FQ341" s="1602"/>
      <c r="FR341" s="1602"/>
      <c r="FS341" s="1602"/>
      <c r="FT341" s="1602"/>
      <c r="FU341" s="1602"/>
      <c r="FV341" s="1602"/>
      <c r="FW341" s="1602"/>
      <c r="FX341" s="1602"/>
      <c r="FY341" s="1602"/>
      <c r="FZ341" s="1602"/>
      <c r="GA341" s="1602"/>
      <c r="GB341" s="1602"/>
      <c r="GC341" s="1602"/>
      <c r="GD341" s="1602"/>
      <c r="GE341" s="1602"/>
      <c r="GF341" s="1602"/>
      <c r="GG341" s="1602"/>
      <c r="GH341" s="1602"/>
      <c r="GI341" s="1602"/>
      <c r="GJ341" s="1602"/>
      <c r="GK341" s="1602"/>
      <c r="GL341" s="1602"/>
      <c r="GM341" s="1602"/>
      <c r="GN341" s="1602"/>
      <c r="GO341" s="1602"/>
      <c r="GP341" s="1602"/>
      <c r="GQ341" s="1602"/>
      <c r="GR341" s="1602"/>
      <c r="GS341" s="1602"/>
      <c r="GT341" s="1602"/>
      <c r="GU341" s="1602"/>
      <c r="GV341" s="1602"/>
      <c r="GW341" s="1602"/>
      <c r="GX341" s="1602"/>
      <c r="GY341" s="1602"/>
      <c r="GZ341" s="1602"/>
      <c r="HA341" s="1602"/>
      <c r="HB341" s="1602"/>
      <c r="HC341" s="1602"/>
      <c r="HD341" s="1602"/>
      <c r="HE341" s="1602"/>
      <c r="HF341" s="1602"/>
      <c r="HG341" s="1602"/>
      <c r="HH341" s="1602"/>
      <c r="HI341" s="1602"/>
      <c r="HJ341" s="1602"/>
      <c r="HK341" s="1602"/>
      <c r="HL341" s="1602"/>
      <c r="HM341" s="1602"/>
      <c r="HN341" s="1602"/>
      <c r="HO341" s="1602"/>
      <c r="HP341" s="1602"/>
      <c r="HQ341" s="1602"/>
      <c r="HR341" s="1602"/>
      <c r="HS341" s="1602"/>
      <c r="HT341" s="1602"/>
      <c r="HU341" s="1602"/>
      <c r="HV341" s="1602"/>
      <c r="HW341" s="1602"/>
      <c r="HX341" s="1602"/>
      <c r="HY341" s="1602"/>
      <c r="HZ341" s="1602"/>
      <c r="IA341" s="1602"/>
      <c r="IB341" s="1602"/>
      <c r="IC341" s="1602"/>
      <c r="ID341" s="1602"/>
      <c r="IE341" s="1602"/>
      <c r="IF341" s="1602"/>
      <c r="IG341" s="1602"/>
      <c r="IH341" s="1602"/>
      <c r="II341" s="1602"/>
      <c r="IJ341" s="1602"/>
      <c r="IK341" s="1602"/>
      <c r="IL341" s="1602"/>
      <c r="IM341" s="1602"/>
      <c r="IN341" s="1602"/>
      <c r="IO341" s="1602"/>
      <c r="IP341" s="1602"/>
      <c r="IQ341" s="1602"/>
      <c r="IR341" s="1602"/>
      <c r="IS341" s="1602"/>
      <c r="IT341" s="1602"/>
      <c r="IU341" s="1602"/>
      <c r="IV341" s="1602"/>
      <c r="IW341" s="1602"/>
      <c r="IX341" s="1602"/>
      <c r="IY341" s="1602"/>
      <c r="IZ341" s="1602"/>
      <c r="JA341" s="1602"/>
      <c r="JB341" s="1602"/>
      <c r="JC341" s="1602"/>
      <c r="JD341" s="1602"/>
      <c r="JE341" s="1602"/>
      <c r="JF341" s="1602"/>
      <c r="JG341" s="1602"/>
      <c r="JH341" s="1602"/>
      <c r="JI341" s="1602"/>
      <c r="JJ341" s="1602"/>
      <c r="JK341" s="1602"/>
      <c r="JL341" s="1602"/>
      <c r="JM341" s="1602"/>
      <c r="JN341" s="1602"/>
      <c r="JO341" s="1602"/>
      <c r="JP341" s="1602"/>
    </row>
    <row r="342" spans="100:276" s="1689" customFormat="1" ht="15" hidden="1" customHeight="1" x14ac:dyDescent="0.25">
      <c r="CV342" s="1602"/>
      <c r="CW342" s="1602"/>
      <c r="CX342" s="1602"/>
      <c r="CY342" s="1602"/>
      <c r="CZ342" s="1602"/>
      <c r="DA342" s="1602"/>
      <c r="DB342" s="1602"/>
      <c r="DC342" s="1602"/>
      <c r="DD342" s="1602"/>
      <c r="DE342" s="1602"/>
      <c r="DF342" s="1602"/>
      <c r="DG342" s="1602"/>
      <c r="DH342" s="1602"/>
      <c r="DI342" s="1602"/>
      <c r="DJ342" s="1602"/>
      <c r="DK342" s="1602"/>
      <c r="DL342" s="1602"/>
      <c r="DM342" s="1602"/>
      <c r="DN342" s="1602"/>
      <c r="DO342" s="1602"/>
      <c r="DP342" s="1602"/>
      <c r="DQ342" s="1602"/>
      <c r="DR342" s="1602"/>
      <c r="DS342" s="1602"/>
      <c r="DT342" s="1602"/>
      <c r="DU342" s="1602"/>
      <c r="DV342" s="1602"/>
      <c r="DW342" s="1602"/>
      <c r="DX342" s="1602"/>
      <c r="DY342" s="1602"/>
      <c r="DZ342" s="1602"/>
      <c r="EA342" s="1602"/>
      <c r="EB342" s="1602"/>
      <c r="EC342" s="1602"/>
      <c r="ED342" s="1602"/>
      <c r="EE342" s="1602"/>
      <c r="EF342" s="1602"/>
      <c r="EG342" s="1602"/>
      <c r="EH342" s="1602"/>
      <c r="EI342" s="1602"/>
      <c r="EJ342" s="1602"/>
      <c r="EK342" s="1602"/>
      <c r="EL342" s="1602"/>
      <c r="EM342" s="1602"/>
      <c r="EN342" s="1602"/>
      <c r="EO342" s="1602"/>
      <c r="EP342" s="1602"/>
      <c r="EQ342" s="1602"/>
      <c r="ER342" s="1602"/>
      <c r="ES342" s="1602"/>
      <c r="ET342" s="1602"/>
      <c r="EU342" s="1602"/>
      <c r="EV342" s="1602"/>
      <c r="EW342" s="1602"/>
      <c r="EX342" s="1602"/>
      <c r="EY342" s="1602"/>
      <c r="EZ342" s="1602"/>
      <c r="FA342" s="1602"/>
      <c r="FB342" s="1602"/>
      <c r="FC342" s="1602"/>
      <c r="FD342" s="1602"/>
      <c r="FE342" s="1602"/>
      <c r="FF342" s="1602"/>
      <c r="FG342" s="1602"/>
      <c r="FH342" s="1602"/>
      <c r="FI342" s="1602"/>
      <c r="FJ342" s="1602"/>
      <c r="FK342" s="1602"/>
      <c r="FL342" s="1602"/>
      <c r="FM342" s="1602"/>
      <c r="FN342" s="1602"/>
      <c r="FO342" s="1602"/>
      <c r="FP342" s="1602"/>
      <c r="FQ342" s="1602"/>
      <c r="FR342" s="1602"/>
      <c r="FS342" s="1602"/>
      <c r="FT342" s="1602"/>
      <c r="FU342" s="1602"/>
      <c r="FV342" s="1602"/>
      <c r="FW342" s="1602"/>
      <c r="FX342" s="1602"/>
      <c r="FY342" s="1602"/>
      <c r="FZ342" s="1602"/>
      <c r="GA342" s="1602"/>
      <c r="GB342" s="1602"/>
      <c r="GC342" s="1602"/>
      <c r="GD342" s="1602"/>
      <c r="GE342" s="1602"/>
      <c r="GF342" s="1602"/>
      <c r="GG342" s="1602"/>
      <c r="GH342" s="1602"/>
      <c r="GI342" s="1602"/>
      <c r="GJ342" s="1602"/>
      <c r="GK342" s="1602"/>
      <c r="GL342" s="1602"/>
      <c r="GM342" s="1602"/>
      <c r="GN342" s="1602"/>
      <c r="GO342" s="1602"/>
      <c r="GP342" s="1602"/>
      <c r="GQ342" s="1602"/>
      <c r="GR342" s="1602"/>
      <c r="GS342" s="1602"/>
      <c r="GT342" s="1602"/>
      <c r="GU342" s="1602"/>
      <c r="GV342" s="1602"/>
      <c r="GW342" s="1602"/>
      <c r="GX342" s="1602"/>
      <c r="GY342" s="1602"/>
      <c r="GZ342" s="1602"/>
      <c r="HA342" s="1602"/>
      <c r="HB342" s="1602"/>
      <c r="HC342" s="1602"/>
      <c r="HD342" s="1602"/>
      <c r="HE342" s="1602"/>
      <c r="HF342" s="1602"/>
      <c r="HG342" s="1602"/>
      <c r="HH342" s="1602"/>
      <c r="HI342" s="1602"/>
      <c r="HJ342" s="1602"/>
      <c r="HK342" s="1602"/>
      <c r="HL342" s="1602"/>
      <c r="HM342" s="1602"/>
      <c r="HN342" s="1602"/>
      <c r="HO342" s="1602"/>
      <c r="HP342" s="1602"/>
      <c r="HQ342" s="1602"/>
      <c r="HR342" s="1602"/>
      <c r="HS342" s="1602"/>
      <c r="HT342" s="1602"/>
      <c r="HU342" s="1602"/>
      <c r="HV342" s="1602"/>
      <c r="HW342" s="1602"/>
      <c r="HX342" s="1602"/>
      <c r="HY342" s="1602"/>
      <c r="HZ342" s="1602"/>
      <c r="IA342" s="1602"/>
      <c r="IB342" s="1602"/>
      <c r="IC342" s="1602"/>
      <c r="ID342" s="1602"/>
      <c r="IE342" s="1602"/>
      <c r="IF342" s="1602"/>
      <c r="IG342" s="1602"/>
      <c r="IH342" s="1602"/>
      <c r="II342" s="1602"/>
      <c r="IJ342" s="1602"/>
      <c r="IK342" s="1602"/>
      <c r="IL342" s="1602"/>
      <c r="IM342" s="1602"/>
      <c r="IN342" s="1602"/>
      <c r="IO342" s="1602"/>
      <c r="IP342" s="1602"/>
      <c r="IQ342" s="1602"/>
      <c r="IR342" s="1602"/>
      <c r="IS342" s="1602"/>
      <c r="IT342" s="1602"/>
      <c r="IU342" s="1602"/>
      <c r="IV342" s="1602"/>
      <c r="IW342" s="1602"/>
      <c r="IX342" s="1602"/>
      <c r="IY342" s="1602"/>
      <c r="IZ342" s="1602"/>
      <c r="JA342" s="1602"/>
      <c r="JB342" s="1602"/>
      <c r="JC342" s="1602"/>
      <c r="JD342" s="1602"/>
      <c r="JE342" s="1602"/>
      <c r="JF342" s="1602"/>
      <c r="JG342" s="1602"/>
      <c r="JH342" s="1602"/>
      <c r="JI342" s="1602"/>
      <c r="JJ342" s="1602"/>
      <c r="JK342" s="1602"/>
      <c r="JL342" s="1602"/>
      <c r="JM342" s="1602"/>
      <c r="JN342" s="1602"/>
      <c r="JO342" s="1602"/>
      <c r="JP342" s="1602"/>
    </row>
    <row r="343" spans="100:276" s="1689" customFormat="1" ht="15" hidden="1" customHeight="1" x14ac:dyDescent="0.25">
      <c r="CV343" s="1602"/>
      <c r="CW343" s="1602"/>
      <c r="CX343" s="1602"/>
      <c r="CY343" s="1602"/>
      <c r="CZ343" s="1602"/>
      <c r="DA343" s="1602"/>
      <c r="DB343" s="1602"/>
      <c r="DC343" s="1602"/>
      <c r="DD343" s="1602"/>
      <c r="DE343" s="1602"/>
      <c r="DF343" s="1602"/>
      <c r="DG343" s="1602"/>
      <c r="DH343" s="1602"/>
      <c r="DI343" s="1602"/>
      <c r="DJ343" s="1602"/>
      <c r="DK343" s="1602"/>
      <c r="DL343" s="1602"/>
      <c r="DM343" s="1602"/>
      <c r="DN343" s="1602"/>
      <c r="DO343" s="1602"/>
      <c r="DP343" s="1602"/>
      <c r="DQ343" s="1602"/>
      <c r="DR343" s="1602"/>
      <c r="DS343" s="1602"/>
      <c r="DT343" s="1602"/>
      <c r="DU343" s="1602"/>
      <c r="DV343" s="1602"/>
      <c r="DW343" s="1602"/>
      <c r="DX343" s="1602"/>
      <c r="DY343" s="1602"/>
      <c r="DZ343" s="1602"/>
      <c r="EA343" s="1602"/>
      <c r="EB343" s="1602"/>
      <c r="EC343" s="1602"/>
      <c r="ED343" s="1602"/>
      <c r="EE343" s="1602"/>
      <c r="EF343" s="1602"/>
      <c r="EG343" s="1602"/>
      <c r="EH343" s="1602"/>
      <c r="EI343" s="1602"/>
      <c r="EJ343" s="1602"/>
      <c r="EK343" s="1602"/>
      <c r="EL343" s="1602"/>
      <c r="EM343" s="1602"/>
      <c r="EN343" s="1602"/>
      <c r="EO343" s="1602"/>
      <c r="EP343" s="1602"/>
      <c r="EQ343" s="1602"/>
      <c r="ER343" s="1602"/>
      <c r="ES343" s="1602"/>
      <c r="ET343" s="1602"/>
      <c r="EU343" s="1602"/>
      <c r="EV343" s="1602"/>
      <c r="EW343" s="1602"/>
      <c r="EX343" s="1602"/>
      <c r="EY343" s="1602"/>
      <c r="EZ343" s="1602"/>
      <c r="FA343" s="1602"/>
      <c r="FB343" s="1602"/>
      <c r="FC343" s="1602"/>
      <c r="FD343" s="1602"/>
      <c r="FE343" s="1602"/>
      <c r="FF343" s="1602"/>
      <c r="FG343" s="1602"/>
      <c r="FH343" s="1602"/>
      <c r="FI343" s="1602"/>
      <c r="FJ343" s="1602"/>
      <c r="FK343" s="1602"/>
      <c r="FL343" s="1602"/>
      <c r="FM343" s="1602"/>
      <c r="FN343" s="1602"/>
      <c r="FO343" s="1602"/>
      <c r="FP343" s="1602"/>
      <c r="FQ343" s="1602"/>
      <c r="FR343" s="1602"/>
      <c r="FS343" s="1602"/>
      <c r="FT343" s="1602"/>
      <c r="FU343" s="1602"/>
      <c r="FV343" s="1602"/>
      <c r="FW343" s="1602"/>
      <c r="FX343" s="1602"/>
      <c r="FY343" s="1602"/>
      <c r="FZ343" s="1602"/>
      <c r="GA343" s="1602"/>
      <c r="GB343" s="1602"/>
      <c r="GC343" s="1602"/>
      <c r="GD343" s="1602"/>
      <c r="GE343" s="1602"/>
      <c r="GF343" s="1602"/>
      <c r="GG343" s="1602"/>
      <c r="GH343" s="1602"/>
      <c r="GI343" s="1602"/>
      <c r="GJ343" s="1602"/>
      <c r="GK343" s="1602"/>
      <c r="GL343" s="1602"/>
      <c r="GM343" s="1602"/>
      <c r="GN343" s="1602"/>
      <c r="GO343" s="1602"/>
      <c r="GP343" s="1602"/>
      <c r="GQ343" s="1602"/>
      <c r="GR343" s="1602"/>
      <c r="GS343" s="1602"/>
      <c r="GT343" s="1602"/>
      <c r="GU343" s="1602"/>
      <c r="GV343" s="1602"/>
      <c r="GW343" s="1602"/>
      <c r="GX343" s="1602"/>
      <c r="GY343" s="1602"/>
      <c r="GZ343" s="1602"/>
      <c r="HA343" s="1602"/>
      <c r="HB343" s="1602"/>
      <c r="HC343" s="1602"/>
      <c r="HD343" s="1602"/>
      <c r="HE343" s="1602"/>
      <c r="HF343" s="1602"/>
      <c r="HG343" s="1602"/>
      <c r="HH343" s="1602"/>
      <c r="HI343" s="1602"/>
      <c r="HJ343" s="1602"/>
      <c r="HK343" s="1602"/>
      <c r="HL343" s="1602"/>
      <c r="HM343" s="1602"/>
      <c r="HN343" s="1602"/>
      <c r="HO343" s="1602"/>
      <c r="HP343" s="1602"/>
      <c r="HQ343" s="1602"/>
      <c r="HR343" s="1602"/>
      <c r="HS343" s="1602"/>
      <c r="HT343" s="1602"/>
      <c r="HU343" s="1602"/>
      <c r="HV343" s="1602"/>
      <c r="HW343" s="1602"/>
      <c r="HX343" s="1602"/>
      <c r="HY343" s="1602"/>
      <c r="HZ343" s="1602"/>
      <c r="IA343" s="1602"/>
      <c r="IB343" s="1602"/>
      <c r="IC343" s="1602"/>
      <c r="ID343" s="1602"/>
      <c r="IE343" s="1602"/>
      <c r="IF343" s="1602"/>
      <c r="IG343" s="1602"/>
      <c r="IH343" s="1602"/>
      <c r="II343" s="1602"/>
      <c r="IJ343" s="1602"/>
      <c r="IK343" s="1602"/>
      <c r="IL343" s="1602"/>
      <c r="IM343" s="1602"/>
      <c r="IN343" s="1602"/>
      <c r="IO343" s="1602"/>
      <c r="IP343" s="1602"/>
      <c r="IQ343" s="1602"/>
      <c r="IR343" s="1602"/>
      <c r="IS343" s="1602"/>
      <c r="IT343" s="1602"/>
      <c r="IU343" s="1602"/>
      <c r="IV343" s="1602"/>
      <c r="IW343" s="1602"/>
      <c r="IX343" s="1602"/>
      <c r="IY343" s="1602"/>
      <c r="IZ343" s="1602"/>
      <c r="JA343" s="1602"/>
      <c r="JB343" s="1602"/>
      <c r="JC343" s="1602"/>
      <c r="JD343" s="1602"/>
      <c r="JE343" s="1602"/>
      <c r="JF343" s="1602"/>
      <c r="JG343" s="1602"/>
      <c r="JH343" s="1602"/>
      <c r="JI343" s="1602"/>
      <c r="JJ343" s="1602"/>
      <c r="JK343" s="1602"/>
      <c r="JL343" s="1602"/>
      <c r="JM343" s="1602"/>
      <c r="JN343" s="1602"/>
      <c r="JO343" s="1602"/>
      <c r="JP343" s="1602"/>
    </row>
    <row r="344" spans="100:276" s="1689" customFormat="1" ht="15" hidden="1" customHeight="1" x14ac:dyDescent="0.25">
      <c r="CV344" s="1602"/>
      <c r="CW344" s="1602"/>
      <c r="CX344" s="1602"/>
      <c r="CY344" s="1602"/>
      <c r="CZ344" s="1602"/>
      <c r="DA344" s="1602"/>
      <c r="DB344" s="1602"/>
      <c r="DC344" s="1602"/>
      <c r="DD344" s="1602"/>
      <c r="DE344" s="1602"/>
      <c r="DF344" s="1602"/>
      <c r="DG344" s="1602"/>
      <c r="DH344" s="1602"/>
      <c r="DI344" s="1602"/>
      <c r="DJ344" s="1602"/>
      <c r="DK344" s="1602"/>
      <c r="DL344" s="1602"/>
      <c r="DM344" s="1602"/>
      <c r="DN344" s="1602"/>
      <c r="DO344" s="1602"/>
      <c r="DP344" s="1602"/>
      <c r="DQ344" s="1602"/>
      <c r="DR344" s="1602"/>
      <c r="DS344" s="1602"/>
      <c r="DT344" s="1602"/>
      <c r="DU344" s="1602"/>
      <c r="DV344" s="1602"/>
      <c r="DW344" s="1602"/>
      <c r="DX344" s="1602"/>
      <c r="DY344" s="1602"/>
      <c r="DZ344" s="1602"/>
      <c r="EA344" s="1602"/>
      <c r="EB344" s="1602"/>
      <c r="EC344" s="1602"/>
      <c r="ED344" s="1602"/>
      <c r="EE344" s="1602"/>
      <c r="EF344" s="1602"/>
      <c r="EG344" s="1602"/>
      <c r="EH344" s="1602"/>
      <c r="EI344" s="1602"/>
      <c r="EJ344" s="1602"/>
      <c r="EK344" s="1602"/>
      <c r="EL344" s="1602"/>
      <c r="EM344" s="1602"/>
      <c r="EN344" s="1602"/>
      <c r="EO344" s="1602"/>
      <c r="EP344" s="1602"/>
      <c r="EQ344" s="1602"/>
      <c r="ER344" s="1602"/>
      <c r="ES344" s="1602"/>
      <c r="ET344" s="1602"/>
      <c r="EU344" s="1602"/>
      <c r="EV344" s="1602"/>
      <c r="EW344" s="1602"/>
      <c r="EX344" s="1602"/>
      <c r="EY344" s="1602"/>
      <c r="EZ344" s="1602"/>
      <c r="FA344" s="1602"/>
      <c r="FB344" s="1602"/>
      <c r="FC344" s="1602"/>
      <c r="FD344" s="1602"/>
      <c r="FE344" s="1602"/>
      <c r="FF344" s="1602"/>
      <c r="FG344" s="1602"/>
      <c r="FH344" s="1602"/>
      <c r="FI344" s="1602"/>
      <c r="FJ344" s="1602"/>
      <c r="FK344" s="1602"/>
      <c r="FL344" s="1602"/>
      <c r="FM344" s="1602"/>
      <c r="FN344" s="1602"/>
      <c r="FO344" s="1602"/>
      <c r="FP344" s="1602"/>
      <c r="FQ344" s="1602"/>
      <c r="FR344" s="1602"/>
      <c r="FS344" s="1602"/>
      <c r="FT344" s="1602"/>
      <c r="FU344" s="1602"/>
      <c r="FV344" s="1602"/>
      <c r="FW344" s="1602"/>
      <c r="FX344" s="1602"/>
      <c r="FY344" s="1602"/>
      <c r="FZ344" s="1602"/>
      <c r="GA344" s="1602"/>
      <c r="GB344" s="1602"/>
      <c r="GC344" s="1602"/>
      <c r="GD344" s="1602"/>
      <c r="GE344" s="1602"/>
      <c r="GF344" s="1602"/>
      <c r="GG344" s="1602"/>
      <c r="GH344" s="1602"/>
      <c r="GI344" s="1602"/>
      <c r="GJ344" s="1602"/>
      <c r="GK344" s="1602"/>
      <c r="GL344" s="1602"/>
      <c r="GM344" s="1602"/>
      <c r="GN344" s="1602"/>
      <c r="GO344" s="1602"/>
      <c r="GP344" s="1602"/>
      <c r="GQ344" s="1602"/>
      <c r="GR344" s="1602"/>
      <c r="GS344" s="1602"/>
      <c r="GT344" s="1602"/>
      <c r="GU344" s="1602"/>
      <c r="GV344" s="1602"/>
      <c r="GW344" s="1602"/>
      <c r="GX344" s="1602"/>
      <c r="GY344" s="1602"/>
      <c r="GZ344" s="1602"/>
      <c r="HA344" s="1602"/>
      <c r="HB344" s="1602"/>
      <c r="HC344" s="1602"/>
      <c r="HD344" s="1602"/>
      <c r="HE344" s="1602"/>
      <c r="HF344" s="1602"/>
      <c r="HG344" s="1602"/>
      <c r="HH344" s="1602"/>
      <c r="HI344" s="1602"/>
      <c r="HJ344" s="1602"/>
      <c r="HK344" s="1602"/>
      <c r="HL344" s="1602"/>
      <c r="HM344" s="1602"/>
      <c r="HN344" s="1602"/>
      <c r="HO344" s="1602"/>
      <c r="HP344" s="1602"/>
      <c r="HQ344" s="1602"/>
      <c r="HR344" s="1602"/>
      <c r="HS344" s="1602"/>
      <c r="HT344" s="1602"/>
      <c r="HU344" s="1602"/>
      <c r="HV344" s="1602"/>
      <c r="HW344" s="1602"/>
      <c r="HX344" s="1602"/>
      <c r="HY344" s="1602"/>
      <c r="HZ344" s="1602"/>
      <c r="IA344" s="1602"/>
      <c r="IB344" s="1602"/>
      <c r="IC344" s="1602"/>
      <c r="ID344" s="1602"/>
      <c r="IE344" s="1602"/>
      <c r="IF344" s="1602"/>
      <c r="IG344" s="1602"/>
      <c r="IH344" s="1602"/>
      <c r="II344" s="1602"/>
      <c r="IJ344" s="1602"/>
      <c r="IK344" s="1602"/>
      <c r="IL344" s="1602"/>
      <c r="IM344" s="1602"/>
      <c r="IN344" s="1602"/>
      <c r="IO344" s="1602"/>
      <c r="IP344" s="1602"/>
      <c r="IQ344" s="1602"/>
      <c r="IR344" s="1602"/>
      <c r="IS344" s="1602"/>
      <c r="IT344" s="1602"/>
      <c r="IU344" s="1602"/>
      <c r="IV344" s="1602"/>
      <c r="IW344" s="1602"/>
      <c r="IX344" s="1602"/>
      <c r="IY344" s="1602"/>
      <c r="IZ344" s="1602"/>
      <c r="JA344" s="1602"/>
      <c r="JB344" s="1602"/>
      <c r="JC344" s="1602"/>
      <c r="JD344" s="1602"/>
      <c r="JE344" s="1602"/>
      <c r="JF344" s="1602"/>
      <c r="JG344" s="1602"/>
      <c r="JH344" s="1602"/>
      <c r="JI344" s="1602"/>
      <c r="JJ344" s="1602"/>
      <c r="JK344" s="1602"/>
      <c r="JL344" s="1602"/>
      <c r="JM344" s="1602"/>
      <c r="JN344" s="1602"/>
      <c r="JO344" s="1602"/>
      <c r="JP344" s="1602"/>
    </row>
    <row r="345" spans="100:276" s="1689" customFormat="1" ht="15" hidden="1" customHeight="1" x14ac:dyDescent="0.25">
      <c r="CV345" s="1602"/>
      <c r="CW345" s="1602"/>
      <c r="CX345" s="1602"/>
      <c r="CY345" s="1602"/>
      <c r="CZ345" s="1602"/>
      <c r="DA345" s="1602"/>
      <c r="DB345" s="1602"/>
      <c r="DC345" s="1602"/>
      <c r="DD345" s="1602"/>
      <c r="DE345" s="1602"/>
      <c r="DF345" s="1602"/>
      <c r="DG345" s="1602"/>
      <c r="DH345" s="1602"/>
      <c r="DI345" s="1602"/>
      <c r="DJ345" s="1602"/>
      <c r="DK345" s="1602"/>
      <c r="DL345" s="1602"/>
      <c r="DM345" s="1602"/>
      <c r="DN345" s="1602"/>
      <c r="DO345" s="1602"/>
      <c r="DP345" s="1602"/>
      <c r="DQ345" s="1602"/>
      <c r="DR345" s="1602"/>
      <c r="DS345" s="1602"/>
      <c r="DT345" s="1602"/>
      <c r="DU345" s="1602"/>
      <c r="DV345" s="1602"/>
      <c r="DW345" s="1602"/>
      <c r="DX345" s="1602"/>
      <c r="DY345" s="1602"/>
      <c r="DZ345" s="1602"/>
      <c r="EA345" s="1602"/>
      <c r="EB345" s="1602"/>
      <c r="EC345" s="1602"/>
      <c r="ED345" s="1602"/>
      <c r="EE345" s="1602"/>
      <c r="EF345" s="1602"/>
      <c r="EG345" s="1602"/>
      <c r="EH345" s="1602"/>
      <c r="EI345" s="1602"/>
      <c r="EJ345" s="1602"/>
      <c r="EK345" s="1602"/>
      <c r="EL345" s="1602"/>
      <c r="EM345" s="1602"/>
      <c r="EN345" s="1602"/>
      <c r="EO345" s="1602"/>
      <c r="EP345" s="1602"/>
      <c r="EQ345" s="1602"/>
      <c r="ER345" s="1602"/>
      <c r="ES345" s="1602"/>
      <c r="ET345" s="1602"/>
      <c r="EU345" s="1602"/>
      <c r="EV345" s="1602"/>
      <c r="EW345" s="1602"/>
      <c r="EX345" s="1602"/>
      <c r="EY345" s="1602"/>
      <c r="EZ345" s="1602"/>
      <c r="FA345" s="1602"/>
      <c r="FB345" s="1602"/>
      <c r="FC345" s="1602"/>
      <c r="FD345" s="1602"/>
      <c r="FE345" s="1602"/>
      <c r="FF345" s="1602"/>
      <c r="FG345" s="1602"/>
      <c r="FH345" s="1602"/>
      <c r="FI345" s="1602"/>
      <c r="FJ345" s="1602"/>
      <c r="FK345" s="1602"/>
      <c r="FL345" s="1602"/>
      <c r="FM345" s="1602"/>
      <c r="FN345" s="1602"/>
      <c r="FO345" s="1602"/>
      <c r="FP345" s="1602"/>
      <c r="FQ345" s="1602"/>
      <c r="FR345" s="1602"/>
      <c r="FS345" s="1602"/>
      <c r="FT345" s="1602"/>
      <c r="FU345" s="1602"/>
      <c r="FV345" s="1602"/>
      <c r="FW345" s="1602"/>
      <c r="FX345" s="1602"/>
      <c r="FY345" s="1602"/>
      <c r="FZ345" s="1602"/>
      <c r="GA345" s="1602"/>
      <c r="GB345" s="1602"/>
      <c r="GC345" s="1602"/>
      <c r="GD345" s="1602"/>
      <c r="GE345" s="1602"/>
      <c r="GF345" s="1602"/>
      <c r="GG345" s="1602"/>
      <c r="GH345" s="1602"/>
      <c r="GI345" s="1602"/>
      <c r="GJ345" s="1602"/>
      <c r="GK345" s="1602"/>
      <c r="GL345" s="1602"/>
      <c r="GM345" s="1602"/>
      <c r="GN345" s="1602"/>
      <c r="GO345" s="1602"/>
      <c r="GP345" s="1602"/>
      <c r="GQ345" s="1602"/>
      <c r="GR345" s="1602"/>
      <c r="GS345" s="1602"/>
      <c r="GT345" s="1602"/>
      <c r="GU345" s="1602"/>
      <c r="GV345" s="1602"/>
      <c r="GW345" s="1602"/>
      <c r="GX345" s="1602"/>
      <c r="GY345" s="1602"/>
      <c r="GZ345" s="1602"/>
      <c r="HA345" s="1602"/>
      <c r="HB345" s="1602"/>
      <c r="HC345" s="1602"/>
      <c r="HD345" s="1602"/>
      <c r="HE345" s="1602"/>
      <c r="HF345" s="1602"/>
      <c r="HG345" s="1602"/>
      <c r="HH345" s="1602"/>
      <c r="HI345" s="1602"/>
      <c r="HJ345" s="1602"/>
      <c r="HK345" s="1602"/>
      <c r="HL345" s="1602"/>
      <c r="HM345" s="1602"/>
      <c r="HN345" s="1602"/>
      <c r="HO345" s="1602"/>
      <c r="HP345" s="1602"/>
      <c r="HQ345" s="1602"/>
      <c r="HR345" s="1602"/>
      <c r="HS345" s="1602"/>
      <c r="HT345" s="1602"/>
      <c r="HU345" s="1602"/>
      <c r="HV345" s="1602"/>
      <c r="HW345" s="1602"/>
      <c r="HX345" s="1602"/>
      <c r="HY345" s="1602"/>
      <c r="HZ345" s="1602"/>
      <c r="IA345" s="1602"/>
      <c r="IB345" s="1602"/>
      <c r="IC345" s="1602"/>
      <c r="ID345" s="1602"/>
      <c r="IE345" s="1602"/>
      <c r="IF345" s="1602"/>
      <c r="IG345" s="1602"/>
      <c r="IH345" s="1602"/>
      <c r="II345" s="1602"/>
      <c r="IJ345" s="1602"/>
      <c r="IK345" s="1602"/>
      <c r="IL345" s="1602"/>
      <c r="IM345" s="1602"/>
      <c r="IN345" s="1602"/>
      <c r="IO345" s="1602"/>
      <c r="IP345" s="1602"/>
      <c r="IQ345" s="1602"/>
      <c r="IR345" s="1602"/>
      <c r="IS345" s="1602"/>
      <c r="IT345" s="1602"/>
      <c r="IU345" s="1602"/>
      <c r="IV345" s="1602"/>
      <c r="IW345" s="1602"/>
      <c r="IX345" s="1602"/>
      <c r="IY345" s="1602"/>
      <c r="IZ345" s="1602"/>
      <c r="JA345" s="1602"/>
      <c r="JB345" s="1602"/>
      <c r="JC345" s="1602"/>
      <c r="JD345" s="1602"/>
      <c r="JE345" s="1602"/>
      <c r="JF345" s="1602"/>
      <c r="JG345" s="1602"/>
      <c r="JH345" s="1602"/>
      <c r="JI345" s="1602"/>
      <c r="JJ345" s="1602"/>
      <c r="JK345" s="1602"/>
      <c r="JL345" s="1602"/>
      <c r="JM345" s="1602"/>
      <c r="JN345" s="1602"/>
      <c r="JO345" s="1602"/>
      <c r="JP345" s="1602"/>
    </row>
    <row r="346" spans="100:276" s="1689" customFormat="1" ht="15" hidden="1" customHeight="1" x14ac:dyDescent="0.25">
      <c r="CV346" s="1602"/>
      <c r="CW346" s="1602"/>
      <c r="CX346" s="1602"/>
      <c r="CY346" s="1602"/>
      <c r="CZ346" s="1602"/>
      <c r="DA346" s="1602"/>
      <c r="DB346" s="1602"/>
      <c r="DC346" s="1602"/>
      <c r="DD346" s="1602"/>
      <c r="DE346" s="1602"/>
      <c r="DF346" s="1602"/>
      <c r="DG346" s="1602"/>
      <c r="DH346" s="1602"/>
      <c r="DI346" s="1602"/>
      <c r="DJ346" s="1602"/>
      <c r="DK346" s="1602"/>
      <c r="DL346" s="1602"/>
      <c r="DM346" s="1602"/>
      <c r="DN346" s="1602"/>
      <c r="DO346" s="1602"/>
      <c r="DP346" s="1602"/>
      <c r="DQ346" s="1602"/>
      <c r="DR346" s="1602"/>
      <c r="DS346" s="1602"/>
      <c r="DT346" s="1602"/>
      <c r="DU346" s="1602"/>
      <c r="DV346" s="1602"/>
      <c r="DW346" s="1602"/>
      <c r="DX346" s="1602"/>
      <c r="DY346" s="1602"/>
      <c r="DZ346" s="1602"/>
      <c r="EA346" s="1602"/>
      <c r="EB346" s="1602"/>
      <c r="EC346" s="1602"/>
      <c r="ED346" s="1602"/>
      <c r="EE346" s="1602"/>
      <c r="EF346" s="1602"/>
      <c r="EG346" s="1602"/>
      <c r="EH346" s="1602"/>
      <c r="EI346" s="1602"/>
      <c r="EJ346" s="1602"/>
      <c r="EK346" s="1602"/>
      <c r="EL346" s="1602"/>
      <c r="EM346" s="1602"/>
      <c r="EN346" s="1602"/>
      <c r="EO346" s="1602"/>
      <c r="EP346" s="1602"/>
      <c r="EQ346" s="1602"/>
      <c r="ER346" s="1602"/>
      <c r="ES346" s="1602"/>
      <c r="ET346" s="1602"/>
      <c r="EU346" s="1602"/>
      <c r="EV346" s="1602"/>
      <c r="EW346" s="1602"/>
      <c r="EX346" s="1602"/>
      <c r="EY346" s="1602"/>
      <c r="EZ346" s="1602"/>
      <c r="FA346" s="1602"/>
      <c r="FB346" s="1602"/>
      <c r="FC346" s="1602"/>
      <c r="FD346" s="1602"/>
      <c r="FE346" s="1602"/>
      <c r="FF346" s="1602"/>
      <c r="FG346" s="1602"/>
      <c r="FH346" s="1602"/>
      <c r="FI346" s="1602"/>
      <c r="FJ346" s="1602"/>
      <c r="FK346" s="1602"/>
      <c r="FL346" s="1602"/>
      <c r="FM346" s="1602"/>
      <c r="FN346" s="1602"/>
      <c r="FO346" s="1602"/>
      <c r="FP346" s="1602"/>
      <c r="FQ346" s="1602"/>
      <c r="FR346" s="1602"/>
      <c r="FS346" s="1602"/>
      <c r="FT346" s="1602"/>
      <c r="FU346" s="1602"/>
      <c r="FV346" s="1602"/>
      <c r="FW346" s="1602"/>
      <c r="FX346" s="1602"/>
      <c r="FY346" s="1602"/>
      <c r="FZ346" s="1602"/>
      <c r="GA346" s="1602"/>
      <c r="GB346" s="1602"/>
      <c r="GC346" s="1602"/>
      <c r="GD346" s="1602"/>
      <c r="GE346" s="1602"/>
      <c r="GF346" s="1602"/>
      <c r="GG346" s="1602"/>
      <c r="GH346" s="1602"/>
      <c r="GI346" s="1602"/>
      <c r="GJ346" s="1602"/>
      <c r="GK346" s="1602"/>
      <c r="GL346" s="1602"/>
      <c r="GM346" s="1602"/>
      <c r="GN346" s="1602"/>
      <c r="GO346" s="1602"/>
      <c r="GP346" s="1602"/>
      <c r="GQ346" s="1602"/>
      <c r="GR346" s="1602"/>
      <c r="GS346" s="1602"/>
      <c r="GT346" s="1602"/>
      <c r="GU346" s="1602"/>
      <c r="GV346" s="1602"/>
      <c r="GW346" s="1602"/>
      <c r="GX346" s="1602"/>
      <c r="GY346" s="1602"/>
      <c r="GZ346" s="1602"/>
      <c r="HA346" s="1602"/>
      <c r="HB346" s="1602"/>
      <c r="HC346" s="1602"/>
      <c r="HD346" s="1602"/>
      <c r="HE346" s="1602"/>
      <c r="HF346" s="1602"/>
      <c r="HG346" s="1602"/>
      <c r="HH346" s="1602"/>
      <c r="HI346" s="1602"/>
      <c r="HJ346" s="1602"/>
      <c r="HK346" s="1602"/>
      <c r="HL346" s="1602"/>
      <c r="HM346" s="1602"/>
      <c r="HN346" s="1602"/>
      <c r="HO346" s="1602"/>
      <c r="HP346" s="1602"/>
      <c r="HQ346" s="1602"/>
      <c r="HR346" s="1602"/>
      <c r="HS346" s="1602"/>
      <c r="HT346" s="1602"/>
      <c r="HU346" s="1602"/>
      <c r="HV346" s="1602"/>
      <c r="HW346" s="1602"/>
      <c r="HX346" s="1602"/>
      <c r="HY346" s="1602"/>
      <c r="HZ346" s="1602"/>
      <c r="IA346" s="1602"/>
      <c r="IB346" s="1602"/>
      <c r="IC346" s="1602"/>
      <c r="ID346" s="1602"/>
      <c r="IE346" s="1602"/>
      <c r="IF346" s="1602"/>
      <c r="IG346" s="1602"/>
      <c r="IH346" s="1602"/>
      <c r="II346" s="1602"/>
      <c r="IJ346" s="1602"/>
      <c r="IK346" s="1602"/>
      <c r="IL346" s="1602"/>
      <c r="IM346" s="1602"/>
      <c r="IN346" s="1602"/>
      <c r="IO346" s="1602"/>
      <c r="IP346" s="1602"/>
      <c r="IQ346" s="1602"/>
      <c r="IR346" s="1602"/>
      <c r="IS346" s="1602"/>
      <c r="IT346" s="1602"/>
      <c r="IU346" s="1602"/>
      <c r="IV346" s="1602"/>
      <c r="IW346" s="1602"/>
      <c r="IX346" s="1602"/>
      <c r="IY346" s="1602"/>
      <c r="IZ346" s="1602"/>
      <c r="JA346" s="1602"/>
      <c r="JB346" s="1602"/>
      <c r="JC346" s="1602"/>
      <c r="JD346" s="1602"/>
      <c r="JE346" s="1602"/>
      <c r="JF346" s="1602"/>
      <c r="JG346" s="1602"/>
      <c r="JH346" s="1602"/>
      <c r="JI346" s="1602"/>
      <c r="JJ346" s="1602"/>
      <c r="JK346" s="1602"/>
      <c r="JL346" s="1602"/>
      <c r="JM346" s="1602"/>
      <c r="JN346" s="1602"/>
      <c r="JO346" s="1602"/>
      <c r="JP346" s="1602"/>
    </row>
    <row r="347" spans="100:276" s="1689" customFormat="1" ht="15" hidden="1" customHeight="1" x14ac:dyDescent="0.25">
      <c r="CV347" s="1602"/>
      <c r="CW347" s="1602"/>
      <c r="CX347" s="1602"/>
      <c r="CY347" s="1602"/>
      <c r="CZ347" s="1602"/>
      <c r="DA347" s="1602"/>
      <c r="DB347" s="1602"/>
      <c r="DC347" s="1602"/>
      <c r="DD347" s="1602"/>
      <c r="DE347" s="1602"/>
      <c r="DF347" s="1602"/>
      <c r="DG347" s="1602"/>
      <c r="DH347" s="1602"/>
      <c r="DI347" s="1602"/>
      <c r="DJ347" s="1602"/>
      <c r="DK347" s="1602"/>
      <c r="DL347" s="1602"/>
      <c r="DM347" s="1602"/>
      <c r="DN347" s="1602"/>
      <c r="DO347" s="1602"/>
      <c r="DP347" s="1602"/>
      <c r="DQ347" s="1602"/>
      <c r="DR347" s="1602"/>
      <c r="DS347" s="1602"/>
      <c r="DT347" s="1602"/>
      <c r="DU347" s="1602"/>
      <c r="DV347" s="1602"/>
      <c r="DW347" s="1602"/>
      <c r="DX347" s="1602"/>
      <c r="DY347" s="1602"/>
      <c r="DZ347" s="1602"/>
      <c r="EA347" s="1602"/>
      <c r="EB347" s="1602"/>
      <c r="EC347" s="1602"/>
      <c r="ED347" s="1602"/>
      <c r="EE347" s="1602"/>
      <c r="EF347" s="1602"/>
      <c r="EG347" s="1602"/>
      <c r="EH347" s="1602"/>
      <c r="EI347" s="1602"/>
      <c r="EJ347" s="1602"/>
      <c r="EK347" s="1602"/>
      <c r="EL347" s="1602"/>
      <c r="EM347" s="1602"/>
      <c r="EN347" s="1602"/>
      <c r="EO347" s="1602"/>
      <c r="EP347" s="1602"/>
      <c r="EQ347" s="1602"/>
      <c r="ER347" s="1602"/>
      <c r="ES347" s="1602"/>
      <c r="ET347" s="1602"/>
      <c r="EU347" s="1602"/>
      <c r="EV347" s="1602"/>
      <c r="EW347" s="1602"/>
      <c r="EX347" s="1602"/>
      <c r="EY347" s="1602"/>
      <c r="EZ347" s="1602"/>
      <c r="FA347" s="1602"/>
      <c r="FB347" s="1602"/>
      <c r="FC347" s="1602"/>
      <c r="FD347" s="1602"/>
      <c r="FE347" s="1602"/>
      <c r="FF347" s="1602"/>
      <c r="FG347" s="1602"/>
      <c r="FH347" s="1602"/>
      <c r="FI347" s="1602"/>
      <c r="FJ347" s="1602"/>
      <c r="FK347" s="1602"/>
      <c r="FL347" s="1602"/>
      <c r="FM347" s="1602"/>
      <c r="FN347" s="1602"/>
      <c r="FO347" s="1602"/>
      <c r="FP347" s="1602"/>
      <c r="FQ347" s="1602"/>
      <c r="FR347" s="1602"/>
      <c r="FS347" s="1602"/>
      <c r="FT347" s="1602"/>
      <c r="FU347" s="1602"/>
      <c r="FV347" s="1602"/>
      <c r="FW347" s="1602"/>
      <c r="FX347" s="1602"/>
      <c r="FY347" s="1602"/>
      <c r="FZ347" s="1602"/>
      <c r="GA347" s="1602"/>
      <c r="GB347" s="1602"/>
      <c r="GC347" s="1602"/>
      <c r="GD347" s="1602"/>
      <c r="GE347" s="1602"/>
      <c r="GF347" s="1602"/>
      <c r="GG347" s="1602"/>
      <c r="GH347" s="1602"/>
      <c r="GI347" s="1602"/>
      <c r="GJ347" s="1602"/>
      <c r="GK347" s="1602"/>
      <c r="GL347" s="1602"/>
      <c r="GM347" s="1602"/>
      <c r="GN347" s="1602"/>
      <c r="GO347" s="1602"/>
      <c r="GP347" s="1602"/>
      <c r="GQ347" s="1602"/>
      <c r="GR347" s="1602"/>
      <c r="GS347" s="1602"/>
      <c r="GT347" s="1602"/>
      <c r="GU347" s="1602"/>
      <c r="GV347" s="1602"/>
      <c r="GW347" s="1602"/>
      <c r="GX347" s="1602"/>
      <c r="GY347" s="1602"/>
      <c r="GZ347" s="1602"/>
      <c r="HA347" s="1602"/>
      <c r="HB347" s="1602"/>
      <c r="HC347" s="1602"/>
      <c r="HD347" s="1602"/>
      <c r="HE347" s="1602"/>
      <c r="HF347" s="1602"/>
      <c r="HG347" s="1602"/>
      <c r="HH347" s="1602"/>
      <c r="HI347" s="1602"/>
      <c r="HJ347" s="1602"/>
      <c r="HK347" s="1602"/>
      <c r="HL347" s="1602"/>
      <c r="HM347" s="1602"/>
      <c r="HN347" s="1602"/>
      <c r="HO347" s="1602"/>
      <c r="HP347" s="1602"/>
      <c r="HQ347" s="1602"/>
      <c r="HR347" s="1602"/>
      <c r="HS347" s="1602"/>
      <c r="HT347" s="1602"/>
      <c r="HU347" s="1602"/>
      <c r="HV347" s="1602"/>
      <c r="HW347" s="1602"/>
      <c r="HX347" s="1602"/>
      <c r="HY347" s="1602"/>
      <c r="HZ347" s="1602"/>
      <c r="IA347" s="1602"/>
      <c r="IB347" s="1602"/>
      <c r="IC347" s="1602"/>
      <c r="ID347" s="1602"/>
      <c r="IE347" s="1602"/>
      <c r="IF347" s="1602"/>
      <c r="IG347" s="1602"/>
      <c r="IH347" s="1602"/>
      <c r="II347" s="1602"/>
      <c r="IJ347" s="1602"/>
      <c r="IK347" s="1602"/>
      <c r="IL347" s="1602"/>
      <c r="IM347" s="1602"/>
      <c r="IN347" s="1602"/>
      <c r="IO347" s="1602"/>
      <c r="IP347" s="1602"/>
      <c r="IQ347" s="1602"/>
      <c r="IR347" s="1602"/>
      <c r="IS347" s="1602"/>
      <c r="IT347" s="1602"/>
      <c r="IU347" s="1602"/>
      <c r="IV347" s="1602"/>
      <c r="IW347" s="1602"/>
      <c r="IX347" s="1602"/>
      <c r="IY347" s="1602"/>
      <c r="IZ347" s="1602"/>
      <c r="JA347" s="1602"/>
      <c r="JB347" s="1602"/>
      <c r="JC347" s="1602"/>
      <c r="JD347" s="1602"/>
      <c r="JE347" s="1602"/>
      <c r="JF347" s="1602"/>
      <c r="JG347" s="1602"/>
      <c r="JH347" s="1602"/>
      <c r="JI347" s="1602"/>
      <c r="JJ347" s="1602"/>
      <c r="JK347" s="1602"/>
      <c r="JL347" s="1602"/>
      <c r="JM347" s="1602"/>
      <c r="JN347" s="1602"/>
      <c r="JO347" s="1602"/>
      <c r="JP347" s="1602"/>
    </row>
    <row r="348" spans="100:276" s="1689" customFormat="1" ht="15" hidden="1" customHeight="1" x14ac:dyDescent="0.25">
      <c r="CV348" s="1602"/>
      <c r="CW348" s="1602"/>
      <c r="CX348" s="1602"/>
      <c r="CY348" s="1602"/>
      <c r="CZ348" s="1602"/>
      <c r="DA348" s="1602"/>
      <c r="DB348" s="1602"/>
      <c r="DC348" s="1602"/>
      <c r="DD348" s="1602"/>
      <c r="DE348" s="1602"/>
      <c r="DF348" s="1602"/>
      <c r="DG348" s="1602"/>
      <c r="DH348" s="1602"/>
      <c r="DI348" s="1602"/>
      <c r="DJ348" s="1602"/>
      <c r="DK348" s="1602"/>
      <c r="DL348" s="1602"/>
      <c r="DM348" s="1602"/>
      <c r="DN348" s="1602"/>
      <c r="DO348" s="1602"/>
      <c r="DP348" s="1602"/>
      <c r="DQ348" s="1602"/>
      <c r="DR348" s="1602"/>
      <c r="DS348" s="1602"/>
      <c r="DT348" s="1602"/>
      <c r="DU348" s="1602"/>
      <c r="DV348" s="1602"/>
      <c r="DW348" s="1602"/>
      <c r="DX348" s="1602"/>
      <c r="DY348" s="1602"/>
      <c r="DZ348" s="1602"/>
      <c r="EA348" s="1602"/>
      <c r="EB348" s="1602"/>
      <c r="EC348" s="1602"/>
      <c r="ED348" s="1602"/>
      <c r="EE348" s="1602"/>
      <c r="EF348" s="1602"/>
      <c r="EG348" s="1602"/>
      <c r="EH348" s="1602"/>
      <c r="EI348" s="1602"/>
      <c r="EJ348" s="1602"/>
      <c r="EK348" s="1602"/>
      <c r="EL348" s="1602"/>
      <c r="EM348" s="1602"/>
      <c r="EN348" s="1602"/>
      <c r="EO348" s="1602"/>
      <c r="EP348" s="1602"/>
      <c r="EQ348" s="1602"/>
      <c r="ER348" s="1602"/>
      <c r="ES348" s="1602"/>
      <c r="ET348" s="1602"/>
      <c r="EU348" s="1602"/>
      <c r="EV348" s="1602"/>
      <c r="EW348" s="1602"/>
      <c r="EX348" s="1602"/>
      <c r="EY348" s="1602"/>
      <c r="EZ348" s="1602"/>
      <c r="FA348" s="1602"/>
      <c r="FB348" s="1602"/>
      <c r="FC348" s="1602"/>
      <c r="FD348" s="1602"/>
      <c r="FE348" s="1602"/>
      <c r="FF348" s="1602"/>
      <c r="FG348" s="1602"/>
      <c r="FH348" s="1602"/>
      <c r="FI348" s="1602"/>
      <c r="FJ348" s="1602"/>
      <c r="FK348" s="1602"/>
      <c r="FL348" s="1602"/>
      <c r="FM348" s="1602"/>
      <c r="FN348" s="1602"/>
      <c r="FO348" s="1602"/>
      <c r="FP348" s="1602"/>
      <c r="FQ348" s="1602"/>
      <c r="FR348" s="1602"/>
      <c r="FS348" s="1602"/>
      <c r="FT348" s="1602"/>
      <c r="FU348" s="1602"/>
      <c r="FV348" s="1602"/>
      <c r="FW348" s="1602"/>
      <c r="FX348" s="1602"/>
      <c r="FY348" s="1602"/>
      <c r="FZ348" s="1602"/>
      <c r="GA348" s="1602"/>
      <c r="GB348" s="1602"/>
      <c r="GC348" s="1602"/>
      <c r="GD348" s="1602"/>
      <c r="GE348" s="1602"/>
      <c r="GF348" s="1602"/>
      <c r="GG348" s="1602"/>
      <c r="GH348" s="1602"/>
      <c r="GI348" s="1602"/>
      <c r="GJ348" s="1602"/>
      <c r="GK348" s="1602"/>
      <c r="GL348" s="1602"/>
      <c r="GM348" s="1602"/>
      <c r="GN348" s="1602"/>
      <c r="GO348" s="1602"/>
      <c r="GP348" s="1602"/>
      <c r="GQ348" s="1602"/>
      <c r="GR348" s="1602"/>
      <c r="GS348" s="1602"/>
      <c r="GT348" s="1602"/>
      <c r="GU348" s="1602"/>
      <c r="GV348" s="1602"/>
      <c r="GW348" s="1602"/>
      <c r="GX348" s="1602"/>
      <c r="GY348" s="1602"/>
      <c r="GZ348" s="1602"/>
      <c r="HA348" s="1602"/>
      <c r="HB348" s="1602"/>
      <c r="HC348" s="1602"/>
      <c r="HD348" s="1602"/>
      <c r="HE348" s="1602"/>
      <c r="HF348" s="1602"/>
      <c r="HG348" s="1602"/>
      <c r="HH348" s="1602"/>
      <c r="HI348" s="1602"/>
      <c r="HJ348" s="1602"/>
      <c r="HK348" s="1602"/>
      <c r="HL348" s="1602"/>
      <c r="HM348" s="1602"/>
      <c r="HN348" s="1602"/>
      <c r="HO348" s="1602"/>
      <c r="HP348" s="1602"/>
      <c r="HQ348" s="1602"/>
      <c r="HR348" s="1602"/>
      <c r="HS348" s="1602"/>
      <c r="HT348" s="1602"/>
      <c r="HU348" s="1602"/>
      <c r="HV348" s="1602"/>
      <c r="HW348" s="1602"/>
      <c r="HX348" s="1602"/>
      <c r="HY348" s="1602"/>
      <c r="HZ348" s="1602"/>
      <c r="IA348" s="1602"/>
      <c r="IB348" s="1602"/>
      <c r="IC348" s="1602"/>
      <c r="ID348" s="1602"/>
      <c r="IE348" s="1602"/>
      <c r="IF348" s="1602"/>
      <c r="IG348" s="1602"/>
      <c r="IH348" s="1602"/>
      <c r="II348" s="1602"/>
      <c r="IJ348" s="1602"/>
      <c r="IK348" s="1602"/>
      <c r="IL348" s="1602"/>
      <c r="IM348" s="1602"/>
      <c r="IN348" s="1602"/>
      <c r="IO348" s="1602"/>
      <c r="IP348" s="1602"/>
      <c r="IQ348" s="1602"/>
      <c r="IR348" s="1602"/>
      <c r="IS348" s="1602"/>
      <c r="IT348" s="1602"/>
      <c r="IU348" s="1602"/>
      <c r="IV348" s="1602"/>
      <c r="IW348" s="1602"/>
      <c r="IX348" s="1602"/>
      <c r="IY348" s="1602"/>
      <c r="IZ348" s="1602"/>
      <c r="JA348" s="1602"/>
      <c r="JB348" s="1602"/>
      <c r="JC348" s="1602"/>
      <c r="JD348" s="1602"/>
      <c r="JE348" s="1602"/>
      <c r="JF348" s="1602"/>
      <c r="JG348" s="1602"/>
      <c r="JH348" s="1602"/>
      <c r="JI348" s="1602"/>
      <c r="JJ348" s="1602"/>
      <c r="JK348" s="1602"/>
      <c r="JL348" s="1602"/>
      <c r="JM348" s="1602"/>
      <c r="JN348" s="1602"/>
      <c r="JO348" s="1602"/>
      <c r="JP348" s="1602"/>
    </row>
    <row r="349" spans="100:276" s="1689" customFormat="1" ht="15" hidden="1" customHeight="1" x14ac:dyDescent="0.25">
      <c r="CV349" s="1602"/>
      <c r="CW349" s="1602"/>
      <c r="CX349" s="1602"/>
      <c r="CY349" s="1602"/>
      <c r="CZ349" s="1602"/>
      <c r="DA349" s="1602"/>
      <c r="DB349" s="1602"/>
      <c r="DC349" s="1602"/>
      <c r="DD349" s="1602"/>
      <c r="DE349" s="1602"/>
      <c r="DF349" s="1602"/>
      <c r="DG349" s="1602"/>
      <c r="DH349" s="1602"/>
      <c r="DI349" s="1602"/>
      <c r="DJ349" s="1602"/>
      <c r="DK349" s="1602"/>
      <c r="DL349" s="1602"/>
      <c r="DM349" s="1602"/>
      <c r="DN349" s="1602"/>
      <c r="DO349" s="1602"/>
      <c r="DP349" s="1602"/>
      <c r="DQ349" s="1602"/>
      <c r="DR349" s="1602"/>
      <c r="DS349" s="1602"/>
      <c r="DT349" s="1602"/>
      <c r="DU349" s="1602"/>
      <c r="DV349" s="1602"/>
      <c r="DW349" s="1602"/>
      <c r="DX349" s="1602"/>
      <c r="DY349" s="1602"/>
      <c r="DZ349" s="1602"/>
      <c r="EA349" s="1602"/>
      <c r="EB349" s="1602"/>
      <c r="EC349" s="1602"/>
      <c r="ED349" s="1602"/>
      <c r="EE349" s="1602"/>
      <c r="EF349" s="1602"/>
      <c r="EG349" s="1602"/>
      <c r="EH349" s="1602"/>
      <c r="EI349" s="1602"/>
      <c r="EJ349" s="1602"/>
      <c r="EK349" s="1602"/>
      <c r="EL349" s="1602"/>
      <c r="EM349" s="1602"/>
      <c r="EN349" s="1602"/>
      <c r="EO349" s="1602"/>
      <c r="EP349" s="1602"/>
      <c r="EQ349" s="1602"/>
      <c r="ER349" s="1602"/>
      <c r="ES349" s="1602"/>
      <c r="ET349" s="1602"/>
      <c r="EU349" s="1602"/>
      <c r="EV349" s="1602"/>
      <c r="EW349" s="1602"/>
      <c r="EX349" s="1602"/>
      <c r="EY349" s="1602"/>
      <c r="EZ349" s="1602"/>
      <c r="FA349" s="1602"/>
      <c r="FB349" s="1602"/>
      <c r="FC349" s="1602"/>
      <c r="FD349" s="1602"/>
      <c r="FE349" s="1602"/>
      <c r="FF349" s="1602"/>
      <c r="FG349" s="1602"/>
      <c r="FH349" s="1602"/>
      <c r="FI349" s="1602"/>
      <c r="FJ349" s="1602"/>
      <c r="FK349" s="1602"/>
      <c r="FL349" s="1602"/>
      <c r="FM349" s="1602"/>
      <c r="FN349" s="1602"/>
      <c r="FO349" s="1602"/>
      <c r="FP349" s="1602"/>
      <c r="FQ349" s="1602"/>
      <c r="FR349" s="1602"/>
      <c r="FS349" s="1602"/>
      <c r="FT349" s="1602"/>
      <c r="FU349" s="1602"/>
      <c r="FV349" s="1602"/>
      <c r="FW349" s="1602"/>
      <c r="FX349" s="1602"/>
      <c r="FY349" s="1602"/>
      <c r="FZ349" s="1602"/>
      <c r="GA349" s="1602"/>
      <c r="GB349" s="1602"/>
      <c r="GC349" s="1602"/>
      <c r="GD349" s="1602"/>
      <c r="GE349" s="1602"/>
      <c r="GF349" s="1602"/>
      <c r="GG349" s="1602"/>
      <c r="GH349" s="1602"/>
      <c r="GI349" s="1602"/>
      <c r="GJ349" s="1602"/>
      <c r="GK349" s="1602"/>
      <c r="GL349" s="1602"/>
      <c r="GM349" s="1602"/>
      <c r="GN349" s="1602"/>
      <c r="GO349" s="1602"/>
      <c r="GP349" s="1602"/>
      <c r="GQ349" s="1602"/>
      <c r="GR349" s="1602"/>
      <c r="GS349" s="1602"/>
      <c r="GT349" s="1602"/>
      <c r="GU349" s="1602"/>
      <c r="GV349" s="1602"/>
      <c r="GW349" s="1602"/>
      <c r="GX349" s="1602"/>
      <c r="GY349" s="1602"/>
      <c r="GZ349" s="1602"/>
      <c r="HA349" s="1602"/>
      <c r="HB349" s="1602"/>
      <c r="HC349" s="1602"/>
      <c r="HD349" s="1602"/>
      <c r="HE349" s="1602"/>
      <c r="HF349" s="1602"/>
      <c r="HG349" s="1602"/>
      <c r="HH349" s="1602"/>
      <c r="HI349" s="1602"/>
      <c r="HJ349" s="1602"/>
      <c r="HK349" s="1602"/>
      <c r="HL349" s="1602"/>
      <c r="HM349" s="1602"/>
      <c r="HN349" s="1602"/>
      <c r="HO349" s="1602"/>
      <c r="HP349" s="1602"/>
      <c r="HQ349" s="1602"/>
      <c r="HR349" s="1602"/>
      <c r="HS349" s="1602"/>
      <c r="HT349" s="1602"/>
      <c r="HU349" s="1602"/>
      <c r="HV349" s="1602"/>
      <c r="HW349" s="1602"/>
      <c r="HX349" s="1602"/>
      <c r="HY349" s="1602"/>
      <c r="HZ349" s="1602"/>
      <c r="IA349" s="1602"/>
      <c r="IB349" s="1602"/>
      <c r="IC349" s="1602"/>
      <c r="ID349" s="1602"/>
      <c r="IE349" s="1602"/>
      <c r="IF349" s="1602"/>
      <c r="IG349" s="1602"/>
      <c r="IH349" s="1602"/>
      <c r="II349" s="1602"/>
      <c r="IJ349" s="1602"/>
      <c r="IK349" s="1602"/>
      <c r="IL349" s="1602"/>
      <c r="IM349" s="1602"/>
      <c r="IN349" s="1602"/>
      <c r="IO349" s="1602"/>
      <c r="IP349" s="1602"/>
      <c r="IQ349" s="1602"/>
      <c r="IR349" s="1602"/>
      <c r="IS349" s="1602"/>
      <c r="IT349" s="1602"/>
      <c r="IU349" s="1602"/>
      <c r="IV349" s="1602"/>
      <c r="IW349" s="1602"/>
      <c r="IX349" s="1602"/>
      <c r="IY349" s="1602"/>
      <c r="IZ349" s="1602"/>
      <c r="JA349" s="1602"/>
      <c r="JB349" s="1602"/>
      <c r="JC349" s="1602"/>
      <c r="JD349" s="1602"/>
      <c r="JE349" s="1602"/>
      <c r="JF349" s="1602"/>
      <c r="JG349" s="1602"/>
      <c r="JH349" s="1602"/>
      <c r="JI349" s="1602"/>
      <c r="JJ349" s="1602"/>
      <c r="JK349" s="1602"/>
      <c r="JL349" s="1602"/>
      <c r="JM349" s="1602"/>
      <c r="JN349" s="1602"/>
      <c r="JO349" s="1602"/>
      <c r="JP349" s="1602"/>
    </row>
    <row r="350" spans="100:276" s="1689" customFormat="1" ht="15" hidden="1" customHeight="1" x14ac:dyDescent="0.25">
      <c r="CV350" s="1602"/>
      <c r="CW350" s="1602"/>
      <c r="CX350" s="1602"/>
      <c r="CY350" s="1602"/>
      <c r="CZ350" s="1602"/>
      <c r="DA350" s="1602"/>
      <c r="DB350" s="1602"/>
      <c r="DC350" s="1602"/>
      <c r="DD350" s="1602"/>
      <c r="DE350" s="1602"/>
      <c r="DF350" s="1602"/>
      <c r="DG350" s="1602"/>
      <c r="DH350" s="1602"/>
      <c r="DI350" s="1602"/>
      <c r="DJ350" s="1602"/>
      <c r="DK350" s="1602"/>
      <c r="DL350" s="1602"/>
      <c r="DM350" s="1602"/>
      <c r="DN350" s="1602"/>
      <c r="DO350" s="1602"/>
      <c r="DP350" s="1602"/>
      <c r="DQ350" s="1602"/>
      <c r="DR350" s="1602"/>
      <c r="DS350" s="1602"/>
      <c r="DT350" s="1602"/>
      <c r="DU350" s="1602"/>
      <c r="DV350" s="1602"/>
      <c r="DW350" s="1602"/>
      <c r="DX350" s="1602"/>
      <c r="DY350" s="1602"/>
      <c r="DZ350" s="1602"/>
      <c r="EA350" s="1602"/>
      <c r="EB350" s="1602"/>
      <c r="EC350" s="1602"/>
      <c r="ED350" s="1602"/>
      <c r="EE350" s="1602"/>
      <c r="EF350" s="1602"/>
      <c r="EG350" s="1602"/>
      <c r="EH350" s="1602"/>
      <c r="EI350" s="1602"/>
      <c r="EJ350" s="1602"/>
      <c r="EK350" s="1602"/>
      <c r="EL350" s="1602"/>
      <c r="EM350" s="1602"/>
      <c r="EN350" s="1602"/>
      <c r="EO350" s="1602"/>
      <c r="EP350" s="1602"/>
      <c r="EQ350" s="1602"/>
      <c r="ER350" s="1602"/>
      <c r="ES350" s="1602"/>
      <c r="ET350" s="1602"/>
      <c r="EU350" s="1602"/>
      <c r="EV350" s="1602"/>
      <c r="EW350" s="1602"/>
      <c r="EX350" s="1602"/>
      <c r="EY350" s="1602"/>
      <c r="EZ350" s="1602"/>
      <c r="FA350" s="1602"/>
      <c r="FB350" s="1602"/>
      <c r="FC350" s="1602"/>
      <c r="FD350" s="1602"/>
      <c r="FE350" s="1602"/>
      <c r="FF350" s="1602"/>
      <c r="FG350" s="1602"/>
      <c r="FH350" s="1602"/>
      <c r="FI350" s="1602"/>
      <c r="FJ350" s="1602"/>
      <c r="FK350" s="1602"/>
      <c r="FL350" s="1602"/>
      <c r="FM350" s="1602"/>
      <c r="FN350" s="1602"/>
      <c r="FO350" s="1602"/>
      <c r="FP350" s="1602"/>
      <c r="FQ350" s="1602"/>
      <c r="FR350" s="1602"/>
      <c r="FS350" s="1602"/>
      <c r="FT350" s="1602"/>
      <c r="FU350" s="1602"/>
      <c r="FV350" s="1602"/>
      <c r="FW350" s="1602"/>
      <c r="FX350" s="1602"/>
      <c r="FY350" s="1602"/>
      <c r="FZ350" s="1602"/>
      <c r="GA350" s="1602"/>
      <c r="GB350" s="1602"/>
      <c r="GC350" s="1602"/>
      <c r="GD350" s="1602"/>
      <c r="GE350" s="1602"/>
      <c r="GF350" s="1602"/>
      <c r="GG350" s="1602"/>
      <c r="GH350" s="1602"/>
      <c r="GI350" s="1602"/>
      <c r="GJ350" s="1602"/>
      <c r="GK350" s="1602"/>
      <c r="GL350" s="1602"/>
      <c r="GM350" s="1602"/>
      <c r="GN350" s="1602"/>
      <c r="GO350" s="1602"/>
      <c r="GP350" s="1602"/>
      <c r="GQ350" s="1602"/>
      <c r="GR350" s="1602"/>
      <c r="GS350" s="1602"/>
      <c r="GT350" s="1602"/>
      <c r="GU350" s="1602"/>
      <c r="GV350" s="1602"/>
      <c r="GW350" s="1602"/>
      <c r="GX350" s="1602"/>
      <c r="GY350" s="1602"/>
      <c r="GZ350" s="1602"/>
      <c r="HA350" s="1602"/>
      <c r="HB350" s="1602"/>
      <c r="HC350" s="1602"/>
      <c r="HD350" s="1602"/>
      <c r="HE350" s="1602"/>
      <c r="HF350" s="1602"/>
      <c r="HG350" s="1602"/>
      <c r="HH350" s="1602"/>
      <c r="HI350" s="1602"/>
      <c r="HJ350" s="1602"/>
      <c r="HK350" s="1602"/>
      <c r="HL350" s="1602"/>
      <c r="HM350" s="1602"/>
      <c r="HN350" s="1602"/>
      <c r="HO350" s="1602"/>
      <c r="HP350" s="1602"/>
      <c r="HQ350" s="1602"/>
      <c r="HR350" s="1602"/>
      <c r="HS350" s="1602"/>
      <c r="HT350" s="1602"/>
      <c r="HU350" s="1602"/>
      <c r="HV350" s="1602"/>
      <c r="HW350" s="1602"/>
      <c r="HX350" s="1602"/>
      <c r="HY350" s="1602"/>
      <c r="HZ350" s="1602"/>
      <c r="IA350" s="1602"/>
      <c r="IB350" s="1602"/>
      <c r="IC350" s="1602"/>
      <c r="ID350" s="1602"/>
      <c r="IE350" s="1602"/>
      <c r="IF350" s="1602"/>
      <c r="IG350" s="1602"/>
      <c r="IH350" s="1602"/>
      <c r="II350" s="1602"/>
      <c r="IJ350" s="1602"/>
      <c r="IK350" s="1602"/>
      <c r="IL350" s="1602"/>
      <c r="IM350" s="1602"/>
      <c r="IN350" s="1602"/>
      <c r="IO350" s="1602"/>
      <c r="IP350" s="1602"/>
      <c r="IQ350" s="1602"/>
      <c r="IR350" s="1602"/>
      <c r="IS350" s="1602"/>
      <c r="IT350" s="1602"/>
      <c r="IU350" s="1602"/>
      <c r="IV350" s="1602"/>
      <c r="IW350" s="1602"/>
      <c r="IX350" s="1602"/>
      <c r="IY350" s="1602"/>
      <c r="IZ350" s="1602"/>
      <c r="JA350" s="1602"/>
      <c r="JB350" s="1602"/>
      <c r="JC350" s="1602"/>
      <c r="JD350" s="1602"/>
      <c r="JE350" s="1602"/>
      <c r="JF350" s="1602"/>
      <c r="JG350" s="1602"/>
      <c r="JH350" s="1602"/>
      <c r="JI350" s="1602"/>
      <c r="JJ350" s="1602"/>
      <c r="JK350" s="1602"/>
      <c r="JL350" s="1602"/>
      <c r="JM350" s="1602"/>
      <c r="JN350" s="1602"/>
      <c r="JO350" s="1602"/>
      <c r="JP350" s="1602"/>
    </row>
    <row r="351" spans="100:276" s="1689" customFormat="1" ht="15" hidden="1" customHeight="1" x14ac:dyDescent="0.25">
      <c r="CV351" s="1602"/>
      <c r="CW351" s="1602"/>
      <c r="CX351" s="1602"/>
      <c r="CY351" s="1602"/>
      <c r="CZ351" s="1602"/>
      <c r="DA351" s="1602"/>
      <c r="DB351" s="1602"/>
      <c r="DC351" s="1602"/>
      <c r="DD351" s="1602"/>
      <c r="DE351" s="1602"/>
      <c r="DF351" s="1602"/>
      <c r="DG351" s="1602"/>
      <c r="DH351" s="1602"/>
      <c r="DI351" s="1602"/>
      <c r="DJ351" s="1602"/>
      <c r="DK351" s="1602"/>
      <c r="DL351" s="1602"/>
      <c r="DM351" s="1602"/>
      <c r="DN351" s="1602"/>
      <c r="DO351" s="1602"/>
      <c r="DP351" s="1602"/>
      <c r="DQ351" s="1602"/>
      <c r="DR351" s="1602"/>
      <c r="DS351" s="1602"/>
      <c r="DT351" s="1602"/>
      <c r="DU351" s="1602"/>
      <c r="DV351" s="1602"/>
      <c r="DW351" s="1602"/>
      <c r="DX351" s="1602"/>
      <c r="DY351" s="1602"/>
      <c r="DZ351" s="1602"/>
      <c r="EA351" s="1602"/>
      <c r="EB351" s="1602"/>
      <c r="EC351" s="1602"/>
      <c r="ED351" s="1602"/>
      <c r="EE351" s="1602"/>
      <c r="EF351" s="1602"/>
      <c r="EG351" s="1602"/>
      <c r="EH351" s="1602"/>
      <c r="EI351" s="1602"/>
      <c r="EJ351" s="1602"/>
      <c r="EK351" s="1602"/>
      <c r="EL351" s="1602"/>
      <c r="EM351" s="1602"/>
      <c r="EN351" s="1602"/>
      <c r="EO351" s="1602"/>
      <c r="EP351" s="1602"/>
      <c r="EQ351" s="1602"/>
      <c r="ER351" s="1602"/>
      <c r="ES351" s="1602"/>
      <c r="ET351" s="1602"/>
      <c r="EU351" s="1602"/>
      <c r="EV351" s="1602"/>
      <c r="EW351" s="1602"/>
      <c r="EX351" s="1602"/>
      <c r="EY351" s="1602"/>
      <c r="EZ351" s="1602"/>
      <c r="FA351" s="1602"/>
      <c r="FB351" s="1602"/>
      <c r="FC351" s="1602"/>
      <c r="FD351" s="1602"/>
      <c r="FE351" s="1602"/>
      <c r="FF351" s="1602"/>
      <c r="FG351" s="1602"/>
      <c r="FH351" s="1602"/>
      <c r="FI351" s="1602"/>
      <c r="FJ351" s="1602"/>
      <c r="FK351" s="1602"/>
      <c r="FL351" s="1602"/>
      <c r="FM351" s="1602"/>
      <c r="FN351" s="1602"/>
      <c r="FO351" s="1602"/>
      <c r="FP351" s="1602"/>
      <c r="FQ351" s="1602"/>
      <c r="FR351" s="1602"/>
      <c r="FS351" s="1602"/>
      <c r="FT351" s="1602"/>
      <c r="FU351" s="1602"/>
      <c r="FV351" s="1602"/>
      <c r="FW351" s="1602"/>
      <c r="FX351" s="1602"/>
      <c r="FY351" s="1602"/>
      <c r="FZ351" s="1602"/>
      <c r="GA351" s="1602"/>
      <c r="GB351" s="1602"/>
      <c r="GC351" s="1602"/>
      <c r="GD351" s="1602"/>
      <c r="GE351" s="1602"/>
      <c r="GF351" s="1602"/>
      <c r="GG351" s="1602"/>
      <c r="GH351" s="1602"/>
      <c r="GI351" s="1602"/>
      <c r="GJ351" s="1602"/>
      <c r="GK351" s="1602"/>
      <c r="GL351" s="1602"/>
      <c r="GM351" s="1602"/>
      <c r="GN351" s="1602"/>
      <c r="GO351" s="1602"/>
      <c r="GP351" s="1602"/>
      <c r="GQ351" s="1602"/>
      <c r="GR351" s="1602"/>
      <c r="GS351" s="1602"/>
      <c r="GT351" s="1602"/>
      <c r="GU351" s="1602"/>
      <c r="GV351" s="1602"/>
      <c r="GW351" s="1602"/>
      <c r="GX351" s="1602"/>
      <c r="GY351" s="1602"/>
      <c r="GZ351" s="1602"/>
      <c r="HA351" s="1602"/>
      <c r="HB351" s="1602"/>
      <c r="HC351" s="1602"/>
      <c r="HD351" s="1602"/>
      <c r="HE351" s="1602"/>
      <c r="HF351" s="1602"/>
      <c r="HG351" s="1602"/>
      <c r="HH351" s="1602"/>
      <c r="HI351" s="1602"/>
      <c r="HJ351" s="1602"/>
      <c r="HK351" s="1602"/>
      <c r="HL351" s="1602"/>
      <c r="HM351" s="1602"/>
      <c r="HN351" s="1602"/>
      <c r="HO351" s="1602"/>
      <c r="HP351" s="1602"/>
      <c r="HQ351" s="1602"/>
      <c r="HR351" s="1602"/>
      <c r="HS351" s="1602"/>
      <c r="HT351" s="1602"/>
      <c r="HU351" s="1602"/>
      <c r="HV351" s="1602"/>
      <c r="HW351" s="1602"/>
      <c r="HX351" s="1602"/>
      <c r="HY351" s="1602"/>
      <c r="HZ351" s="1602"/>
      <c r="IA351" s="1602"/>
      <c r="IB351" s="1602"/>
      <c r="IC351" s="1602"/>
      <c r="ID351" s="1602"/>
      <c r="IE351" s="1602"/>
      <c r="IF351" s="1602"/>
      <c r="IG351" s="1602"/>
      <c r="IH351" s="1602"/>
      <c r="II351" s="1602"/>
      <c r="IJ351" s="1602"/>
      <c r="IK351" s="1602"/>
      <c r="IL351" s="1602"/>
      <c r="IM351" s="1602"/>
      <c r="IN351" s="1602"/>
      <c r="IO351" s="1602"/>
      <c r="IP351" s="1602"/>
      <c r="IQ351" s="1602"/>
      <c r="IR351" s="1602"/>
      <c r="IS351" s="1602"/>
      <c r="IT351" s="1602"/>
      <c r="IU351" s="1602"/>
      <c r="IV351" s="1602"/>
      <c r="IW351" s="1602"/>
      <c r="IX351" s="1602"/>
      <c r="IY351" s="1602"/>
      <c r="IZ351" s="1602"/>
      <c r="JA351" s="1602"/>
      <c r="JB351" s="1602"/>
      <c r="JC351" s="1602"/>
      <c r="JD351" s="1602"/>
      <c r="JE351" s="1602"/>
      <c r="JF351" s="1602"/>
      <c r="JG351" s="1602"/>
      <c r="JH351" s="1602"/>
      <c r="JI351" s="1602"/>
      <c r="JJ351" s="1602"/>
      <c r="JK351" s="1602"/>
      <c r="JL351" s="1602"/>
      <c r="JM351" s="1602"/>
      <c r="JN351" s="1602"/>
      <c r="JO351" s="1602"/>
      <c r="JP351" s="1602"/>
    </row>
    <row r="352" spans="100:276" s="1689" customFormat="1" ht="15" hidden="1" customHeight="1" x14ac:dyDescent="0.25">
      <c r="CV352" s="1602"/>
      <c r="CW352" s="1602"/>
      <c r="CX352" s="1602"/>
      <c r="CY352" s="1602"/>
      <c r="CZ352" s="1602"/>
      <c r="DA352" s="1602"/>
      <c r="DB352" s="1602"/>
      <c r="DC352" s="1602"/>
      <c r="DD352" s="1602"/>
      <c r="DE352" s="1602"/>
      <c r="DF352" s="1602"/>
      <c r="DG352" s="1602"/>
      <c r="DH352" s="1602"/>
      <c r="DI352" s="1602"/>
      <c r="DJ352" s="1602"/>
      <c r="DK352" s="1602"/>
      <c r="DL352" s="1602"/>
      <c r="DM352" s="1602"/>
      <c r="DN352" s="1602"/>
      <c r="DO352" s="1602"/>
      <c r="DP352" s="1602"/>
      <c r="DQ352" s="1602"/>
      <c r="DR352" s="1602"/>
      <c r="DS352" s="1602"/>
      <c r="DT352" s="1602"/>
      <c r="DU352" s="1602"/>
      <c r="DV352" s="1602"/>
      <c r="DW352" s="1602"/>
      <c r="DX352" s="1602"/>
      <c r="DY352" s="1602"/>
      <c r="DZ352" s="1602"/>
      <c r="EA352" s="1602"/>
      <c r="EB352" s="1602"/>
      <c r="EC352" s="1602"/>
      <c r="ED352" s="1602"/>
      <c r="EE352" s="1602"/>
      <c r="EF352" s="1602"/>
      <c r="EG352" s="1602"/>
      <c r="EH352" s="1602"/>
      <c r="EI352" s="1602"/>
      <c r="EJ352" s="1602"/>
      <c r="EK352" s="1602"/>
      <c r="EL352" s="1602"/>
      <c r="EM352" s="1602"/>
      <c r="EN352" s="1602"/>
      <c r="EO352" s="1602"/>
      <c r="EP352" s="1602"/>
      <c r="EQ352" s="1602"/>
      <c r="ER352" s="1602"/>
      <c r="ES352" s="1602"/>
      <c r="ET352" s="1602"/>
      <c r="EU352" s="1602"/>
      <c r="EV352" s="1602"/>
      <c r="EW352" s="1602"/>
      <c r="EX352" s="1602"/>
      <c r="EY352" s="1602"/>
      <c r="EZ352" s="1602"/>
      <c r="FA352" s="1602"/>
      <c r="FB352" s="1602"/>
      <c r="FC352" s="1602"/>
      <c r="FD352" s="1602"/>
      <c r="FE352" s="1602"/>
      <c r="FF352" s="1602"/>
      <c r="FG352" s="1602"/>
      <c r="FH352" s="1602"/>
      <c r="FI352" s="1602"/>
      <c r="FJ352" s="1602"/>
      <c r="FK352" s="1602"/>
      <c r="FL352" s="1602"/>
      <c r="FM352" s="1602"/>
      <c r="FN352" s="1602"/>
      <c r="FO352" s="1602"/>
      <c r="FP352" s="1602"/>
      <c r="FQ352" s="1602"/>
      <c r="FR352" s="1602"/>
      <c r="FS352" s="1602"/>
      <c r="FT352" s="1602"/>
      <c r="FU352" s="1602"/>
      <c r="FV352" s="1602"/>
      <c r="FW352" s="1602"/>
      <c r="FX352" s="1602"/>
      <c r="FY352" s="1602"/>
      <c r="FZ352" s="1602"/>
      <c r="GA352" s="1602"/>
      <c r="GB352" s="1602"/>
      <c r="GC352" s="1602"/>
      <c r="GD352" s="1602"/>
      <c r="GE352" s="1602"/>
      <c r="GF352" s="1602"/>
      <c r="GG352" s="1602"/>
      <c r="GH352" s="1602"/>
      <c r="GI352" s="1602"/>
      <c r="GJ352" s="1602"/>
      <c r="GK352" s="1602"/>
      <c r="GL352" s="1602"/>
      <c r="GM352" s="1602"/>
      <c r="GN352" s="1602"/>
      <c r="GO352" s="1602"/>
      <c r="GP352" s="1602"/>
      <c r="GQ352" s="1602"/>
      <c r="GR352" s="1602"/>
      <c r="GS352" s="1602"/>
      <c r="GT352" s="1602"/>
      <c r="GU352" s="1602"/>
      <c r="GV352" s="1602"/>
      <c r="GW352" s="1602"/>
      <c r="GX352" s="1602"/>
      <c r="GY352" s="1602"/>
      <c r="GZ352" s="1602"/>
      <c r="HA352" s="1602"/>
      <c r="HB352" s="1602"/>
      <c r="HC352" s="1602"/>
      <c r="HD352" s="1602"/>
      <c r="HE352" s="1602"/>
      <c r="HF352" s="1602"/>
      <c r="HG352" s="1602"/>
      <c r="HH352" s="1602"/>
      <c r="HI352" s="1602"/>
      <c r="HJ352" s="1602"/>
      <c r="HK352" s="1602"/>
      <c r="HL352" s="1602"/>
      <c r="HM352" s="1602"/>
      <c r="HN352" s="1602"/>
      <c r="HO352" s="1602"/>
      <c r="HP352" s="1602"/>
      <c r="HQ352" s="1602"/>
      <c r="HR352" s="1602"/>
      <c r="HS352" s="1602"/>
      <c r="HT352" s="1602"/>
      <c r="HU352" s="1602"/>
      <c r="HV352" s="1602"/>
      <c r="HW352" s="1602"/>
      <c r="HX352" s="1602"/>
      <c r="HY352" s="1602"/>
      <c r="HZ352" s="1602"/>
      <c r="IA352" s="1602"/>
      <c r="IB352" s="1602"/>
      <c r="IC352" s="1602"/>
      <c r="ID352" s="1602"/>
      <c r="IE352" s="1602"/>
      <c r="IF352" s="1602"/>
      <c r="IG352" s="1602"/>
      <c r="IH352" s="1602"/>
      <c r="II352" s="1602"/>
      <c r="IJ352" s="1602"/>
      <c r="IK352" s="1602"/>
      <c r="IL352" s="1602"/>
      <c r="IM352" s="1602"/>
      <c r="IN352" s="1602"/>
      <c r="IO352" s="1602"/>
      <c r="IP352" s="1602"/>
      <c r="IQ352" s="1602"/>
      <c r="IR352" s="1602"/>
      <c r="IS352" s="1602"/>
      <c r="IT352" s="1602"/>
      <c r="IU352" s="1602"/>
      <c r="IV352" s="1602"/>
      <c r="IW352" s="1602"/>
      <c r="IX352" s="1602"/>
      <c r="IY352" s="1602"/>
      <c r="IZ352" s="1602"/>
      <c r="JA352" s="1602"/>
      <c r="JB352" s="1602"/>
      <c r="JC352" s="1602"/>
      <c r="JD352" s="1602"/>
      <c r="JE352" s="1602"/>
      <c r="JF352" s="1602"/>
      <c r="JG352" s="1602"/>
      <c r="JH352" s="1602"/>
      <c r="JI352" s="1602"/>
      <c r="JJ352" s="1602"/>
      <c r="JK352" s="1602"/>
      <c r="JL352" s="1602"/>
      <c r="JM352" s="1602"/>
      <c r="JN352" s="1602"/>
      <c r="JO352" s="1602"/>
      <c r="JP352" s="1602"/>
    </row>
    <row r="353" spans="100:276" s="1689" customFormat="1" ht="15" hidden="1" customHeight="1" x14ac:dyDescent="0.25">
      <c r="CV353" s="1602"/>
      <c r="CW353" s="1602"/>
      <c r="CX353" s="1602"/>
      <c r="CY353" s="1602"/>
      <c r="CZ353" s="1602"/>
      <c r="DA353" s="1602"/>
      <c r="DB353" s="1602"/>
      <c r="DC353" s="1602"/>
      <c r="DD353" s="1602"/>
      <c r="DE353" s="1602"/>
      <c r="DF353" s="1602"/>
      <c r="DG353" s="1602"/>
      <c r="DH353" s="1602"/>
      <c r="DI353" s="1602"/>
      <c r="DJ353" s="1602"/>
      <c r="DK353" s="1602"/>
      <c r="DL353" s="1602"/>
      <c r="DM353" s="1602"/>
      <c r="DN353" s="1602"/>
      <c r="DO353" s="1602"/>
      <c r="DP353" s="1602"/>
      <c r="DQ353" s="1602"/>
      <c r="DR353" s="1602"/>
      <c r="DS353" s="1602"/>
      <c r="DT353" s="1602"/>
      <c r="DU353" s="1602"/>
      <c r="DV353" s="1602"/>
      <c r="DW353" s="1602"/>
      <c r="DX353" s="1602"/>
      <c r="DY353" s="1602"/>
      <c r="DZ353" s="1602"/>
      <c r="EA353" s="1602"/>
      <c r="EB353" s="1602"/>
      <c r="EC353" s="1602"/>
      <c r="ED353" s="1602"/>
      <c r="EE353" s="1602"/>
      <c r="EF353" s="1602"/>
      <c r="EG353" s="1602"/>
      <c r="EH353" s="1602"/>
      <c r="EI353" s="1602"/>
      <c r="EJ353" s="1602"/>
      <c r="EK353" s="1602"/>
      <c r="EL353" s="1602"/>
      <c r="EM353" s="1602"/>
      <c r="EN353" s="1602"/>
      <c r="EO353" s="1602"/>
      <c r="EP353" s="1602"/>
      <c r="EQ353" s="1602"/>
      <c r="ER353" s="1602"/>
      <c r="ES353" s="1602"/>
      <c r="ET353" s="1602"/>
      <c r="EU353" s="1602"/>
      <c r="EV353" s="1602"/>
      <c r="EW353" s="1602"/>
      <c r="EX353" s="1602"/>
      <c r="EY353" s="1602"/>
      <c r="EZ353" s="1602"/>
      <c r="FA353" s="1602"/>
      <c r="FB353" s="1602"/>
      <c r="FC353" s="1602"/>
      <c r="FD353" s="1602"/>
      <c r="FE353" s="1602"/>
      <c r="FF353" s="1602"/>
      <c r="FG353" s="1602"/>
      <c r="FH353" s="1602"/>
      <c r="FI353" s="1602"/>
      <c r="FJ353" s="1602"/>
      <c r="FK353" s="1602"/>
      <c r="FL353" s="1602"/>
      <c r="FM353" s="1602"/>
      <c r="FN353" s="1602"/>
      <c r="FO353" s="1602"/>
      <c r="FP353" s="1602"/>
      <c r="FQ353" s="1602"/>
      <c r="FR353" s="1602"/>
      <c r="FS353" s="1602"/>
      <c r="FT353" s="1602"/>
      <c r="FU353" s="1602"/>
      <c r="FV353" s="1602"/>
      <c r="FW353" s="1602"/>
      <c r="FX353" s="1602"/>
      <c r="FY353" s="1602"/>
      <c r="FZ353" s="1602"/>
      <c r="GA353" s="1602"/>
      <c r="GB353" s="1602"/>
      <c r="GC353" s="1602"/>
      <c r="GD353" s="1602"/>
      <c r="GE353" s="1602"/>
      <c r="GF353" s="1602"/>
      <c r="GG353" s="1602"/>
      <c r="GH353" s="1602"/>
      <c r="GI353" s="1602"/>
      <c r="GJ353" s="1602"/>
      <c r="GK353" s="1602"/>
      <c r="GL353" s="1602"/>
      <c r="GM353" s="1602"/>
      <c r="GN353" s="1602"/>
      <c r="GO353" s="1602"/>
      <c r="GP353" s="1602"/>
      <c r="GQ353" s="1602"/>
      <c r="GR353" s="1602"/>
      <c r="GS353" s="1602"/>
      <c r="GT353" s="1602"/>
      <c r="GU353" s="1602"/>
      <c r="GV353" s="1602"/>
      <c r="GW353" s="1602"/>
      <c r="GX353" s="1602"/>
      <c r="GY353" s="1602"/>
      <c r="GZ353" s="1602"/>
      <c r="HA353" s="1602"/>
      <c r="HB353" s="1602"/>
      <c r="HC353" s="1602"/>
      <c r="HD353" s="1602"/>
      <c r="HE353" s="1602"/>
      <c r="HF353" s="1602"/>
      <c r="HG353" s="1602"/>
      <c r="HH353" s="1602"/>
      <c r="HI353" s="1602"/>
      <c r="HJ353" s="1602"/>
      <c r="HK353" s="1602"/>
      <c r="HL353" s="1602"/>
      <c r="HM353" s="1602"/>
      <c r="HN353" s="1602"/>
      <c r="HO353" s="1602"/>
      <c r="HP353" s="1602"/>
      <c r="HQ353" s="1602"/>
      <c r="HR353" s="1602"/>
      <c r="HS353" s="1602"/>
      <c r="HT353" s="1602"/>
      <c r="HU353" s="1602"/>
      <c r="HV353" s="1602"/>
      <c r="HW353" s="1602"/>
      <c r="HX353" s="1602"/>
      <c r="HY353" s="1602"/>
      <c r="HZ353" s="1602"/>
      <c r="IA353" s="1602"/>
      <c r="IB353" s="1602"/>
      <c r="IC353" s="1602"/>
      <c r="ID353" s="1602"/>
      <c r="IE353" s="1602"/>
      <c r="IF353" s="1602"/>
      <c r="IG353" s="1602"/>
      <c r="IH353" s="1602"/>
      <c r="II353" s="1602"/>
      <c r="IJ353" s="1602"/>
      <c r="IK353" s="1602"/>
      <c r="IL353" s="1602"/>
      <c r="IM353" s="1602"/>
      <c r="IN353" s="1602"/>
      <c r="IO353" s="1602"/>
      <c r="IP353" s="1602"/>
      <c r="IQ353" s="1602"/>
      <c r="IR353" s="1602"/>
      <c r="IS353" s="1602"/>
      <c r="IT353" s="1602"/>
      <c r="IU353" s="1602"/>
      <c r="IV353" s="1602"/>
      <c r="IW353" s="1602"/>
      <c r="IX353" s="1602"/>
      <c r="IY353" s="1602"/>
      <c r="IZ353" s="1602"/>
      <c r="JA353" s="1602"/>
      <c r="JB353" s="1602"/>
      <c r="JC353" s="1602"/>
      <c r="JD353" s="1602"/>
      <c r="JE353" s="1602"/>
      <c r="JF353" s="1602"/>
      <c r="JG353" s="1602"/>
      <c r="JH353" s="1602"/>
      <c r="JI353" s="1602"/>
      <c r="JJ353" s="1602"/>
      <c r="JK353" s="1602"/>
      <c r="JL353" s="1602"/>
      <c r="JM353" s="1602"/>
      <c r="JN353" s="1602"/>
      <c r="JO353" s="1602"/>
      <c r="JP353" s="1602"/>
    </row>
    <row r="354" spans="100:276" s="1689" customFormat="1" ht="15" hidden="1" customHeight="1" x14ac:dyDescent="0.25">
      <c r="CV354" s="1602"/>
      <c r="CW354" s="1602"/>
      <c r="CX354" s="1602"/>
      <c r="CY354" s="1602"/>
      <c r="CZ354" s="1602"/>
      <c r="DA354" s="1602"/>
      <c r="DB354" s="1602"/>
      <c r="DC354" s="1602"/>
      <c r="DD354" s="1602"/>
      <c r="DE354" s="1602"/>
      <c r="DF354" s="1602"/>
      <c r="DG354" s="1602"/>
      <c r="DH354" s="1602"/>
      <c r="DI354" s="1602"/>
      <c r="DJ354" s="1602"/>
      <c r="DK354" s="1602"/>
      <c r="DL354" s="1602"/>
      <c r="DM354" s="1602"/>
      <c r="DN354" s="1602"/>
      <c r="DO354" s="1602"/>
      <c r="DP354" s="1602"/>
      <c r="DQ354" s="1602"/>
      <c r="DR354" s="1602"/>
      <c r="DS354" s="1602"/>
      <c r="DT354" s="1602"/>
      <c r="DU354" s="1602"/>
      <c r="DV354" s="1602"/>
      <c r="DW354" s="1602"/>
      <c r="DX354" s="1602"/>
      <c r="DY354" s="1602"/>
      <c r="DZ354" s="1602"/>
      <c r="EA354" s="1602"/>
      <c r="EB354" s="1602"/>
      <c r="EC354" s="1602"/>
      <c r="ED354" s="1602"/>
      <c r="EE354" s="1602"/>
      <c r="EF354" s="1602"/>
      <c r="EG354" s="1602"/>
      <c r="EH354" s="1602"/>
      <c r="EI354" s="1602"/>
      <c r="EJ354" s="1602"/>
      <c r="EK354" s="1602"/>
      <c r="EL354" s="1602"/>
      <c r="EM354" s="1602"/>
      <c r="EN354" s="1602"/>
      <c r="EO354" s="1602"/>
      <c r="EP354" s="1602"/>
      <c r="EQ354" s="1602"/>
      <c r="ER354" s="1602"/>
      <c r="ES354" s="1602"/>
      <c r="ET354" s="1602"/>
      <c r="EU354" s="1602"/>
      <c r="EV354" s="1602"/>
      <c r="EW354" s="1602"/>
      <c r="EX354" s="1602"/>
      <c r="EY354" s="1602"/>
      <c r="EZ354" s="1602"/>
      <c r="FA354" s="1602"/>
      <c r="FB354" s="1602"/>
      <c r="FC354" s="1602"/>
      <c r="FD354" s="1602"/>
      <c r="FE354" s="1602"/>
      <c r="FF354" s="1602"/>
      <c r="FG354" s="1602"/>
      <c r="FH354" s="1602"/>
      <c r="FI354" s="1602"/>
      <c r="FJ354" s="1602"/>
      <c r="FK354" s="1602"/>
      <c r="FL354" s="1602"/>
      <c r="FM354" s="1602"/>
      <c r="FN354" s="1602"/>
      <c r="FO354" s="1602"/>
      <c r="FP354" s="1602"/>
      <c r="FQ354" s="1602"/>
      <c r="FR354" s="1602"/>
      <c r="FS354" s="1602"/>
      <c r="FT354" s="1602"/>
      <c r="FU354" s="1602"/>
      <c r="FV354" s="1602"/>
      <c r="FW354" s="1602"/>
      <c r="FX354" s="1602"/>
      <c r="FY354" s="1602"/>
      <c r="FZ354" s="1602"/>
      <c r="GA354" s="1602"/>
      <c r="GB354" s="1602"/>
      <c r="GC354" s="1602"/>
      <c r="GD354" s="1602"/>
      <c r="GE354" s="1602"/>
      <c r="GF354" s="1602"/>
      <c r="GG354" s="1602"/>
      <c r="GH354" s="1602"/>
      <c r="GI354" s="1602"/>
      <c r="GJ354" s="1602"/>
      <c r="GK354" s="1602"/>
      <c r="GL354" s="1602"/>
      <c r="GM354" s="1602"/>
      <c r="GN354" s="1602"/>
      <c r="GO354" s="1602"/>
      <c r="GP354" s="1602"/>
      <c r="GQ354" s="1602"/>
      <c r="GR354" s="1602"/>
      <c r="GS354" s="1602"/>
      <c r="GT354" s="1602"/>
      <c r="GU354" s="1602"/>
      <c r="GV354" s="1602"/>
      <c r="GW354" s="1602"/>
      <c r="GX354" s="1602"/>
      <c r="GY354" s="1602"/>
      <c r="GZ354" s="1602"/>
      <c r="HA354" s="1602"/>
      <c r="HB354" s="1602"/>
      <c r="HC354" s="1602"/>
      <c r="HD354" s="1602"/>
      <c r="HE354" s="1602"/>
      <c r="HF354" s="1602"/>
      <c r="HG354" s="1602"/>
      <c r="HH354" s="1602"/>
      <c r="HI354" s="1602"/>
      <c r="HJ354" s="1602"/>
      <c r="HK354" s="1602"/>
      <c r="HL354" s="1602"/>
      <c r="HM354" s="1602"/>
      <c r="HN354" s="1602"/>
      <c r="HO354" s="1602"/>
      <c r="HP354" s="1602"/>
      <c r="HQ354" s="1602"/>
      <c r="HR354" s="1602"/>
      <c r="HS354" s="1602"/>
      <c r="HT354" s="1602"/>
      <c r="HU354" s="1602"/>
      <c r="HV354" s="1602"/>
      <c r="HW354" s="1602"/>
      <c r="HX354" s="1602"/>
      <c r="HY354" s="1602"/>
      <c r="HZ354" s="1602"/>
      <c r="IA354" s="1602"/>
      <c r="IB354" s="1602"/>
      <c r="IC354" s="1602"/>
      <c r="ID354" s="1602"/>
      <c r="IE354" s="1602"/>
      <c r="IF354" s="1602"/>
      <c r="IG354" s="1602"/>
      <c r="IH354" s="1602"/>
      <c r="II354" s="1602"/>
      <c r="IJ354" s="1602"/>
      <c r="IK354" s="1602"/>
      <c r="IL354" s="1602"/>
      <c r="IM354" s="1602"/>
      <c r="IN354" s="1602"/>
      <c r="IO354" s="1602"/>
      <c r="IP354" s="1602"/>
      <c r="IQ354" s="1602"/>
      <c r="IR354" s="1602"/>
      <c r="IS354" s="1602"/>
      <c r="IT354" s="1602"/>
      <c r="IU354" s="1602"/>
      <c r="IV354" s="1602"/>
      <c r="IW354" s="1602"/>
      <c r="IX354" s="1602"/>
      <c r="IY354" s="1602"/>
      <c r="IZ354" s="1602"/>
      <c r="JA354" s="1602"/>
      <c r="JB354" s="1602"/>
      <c r="JC354" s="1602"/>
      <c r="JD354" s="1602"/>
      <c r="JE354" s="1602"/>
      <c r="JF354" s="1602"/>
      <c r="JG354" s="1602"/>
      <c r="JH354" s="1602"/>
      <c r="JI354" s="1602"/>
      <c r="JJ354" s="1602"/>
      <c r="JK354" s="1602"/>
      <c r="JL354" s="1602"/>
      <c r="JM354" s="1602"/>
      <c r="JN354" s="1602"/>
      <c r="JO354" s="1602"/>
      <c r="JP354" s="1602"/>
    </row>
    <row r="355" spans="100:276" s="1689" customFormat="1" ht="15" hidden="1" customHeight="1" x14ac:dyDescent="0.25">
      <c r="CV355" s="1602"/>
      <c r="CW355" s="1602"/>
      <c r="CX355" s="1602"/>
      <c r="CY355" s="1602"/>
      <c r="CZ355" s="1602"/>
      <c r="DA355" s="1602"/>
      <c r="DB355" s="1602"/>
      <c r="DC355" s="1602"/>
      <c r="DD355" s="1602"/>
      <c r="DE355" s="1602"/>
      <c r="DF355" s="1602"/>
      <c r="DG355" s="1602"/>
      <c r="DH355" s="1602"/>
      <c r="DI355" s="1602"/>
      <c r="DJ355" s="1602"/>
      <c r="DK355" s="1602"/>
      <c r="DL355" s="1602"/>
      <c r="DM355" s="1602"/>
      <c r="DN355" s="1602"/>
      <c r="DO355" s="1602"/>
      <c r="DP355" s="1602"/>
      <c r="DQ355" s="1602"/>
      <c r="DR355" s="1602"/>
      <c r="DS355" s="1602"/>
      <c r="DT355" s="1602"/>
      <c r="DU355" s="1602"/>
      <c r="DV355" s="1602"/>
      <c r="DW355" s="1602"/>
      <c r="DX355" s="1602"/>
      <c r="DY355" s="1602"/>
      <c r="DZ355" s="1602"/>
      <c r="EA355" s="1602"/>
      <c r="EB355" s="1602"/>
      <c r="EC355" s="1602"/>
      <c r="ED355" s="1602"/>
      <c r="EE355" s="1602"/>
      <c r="EF355" s="1602"/>
      <c r="EG355" s="1602"/>
      <c r="EH355" s="1602"/>
      <c r="EI355" s="1602"/>
      <c r="EJ355" s="1602"/>
      <c r="EK355" s="1602"/>
      <c r="EL355" s="1602"/>
      <c r="EM355" s="1602"/>
      <c r="EN355" s="1602"/>
      <c r="EO355" s="1602"/>
      <c r="EP355" s="1602"/>
      <c r="EQ355" s="1602"/>
      <c r="ER355" s="1602"/>
      <c r="ES355" s="1602"/>
      <c r="ET355" s="1602"/>
      <c r="EU355" s="1602"/>
      <c r="EV355" s="1602"/>
      <c r="EW355" s="1602"/>
      <c r="EX355" s="1602"/>
      <c r="EY355" s="1602"/>
      <c r="EZ355" s="1602"/>
      <c r="FA355" s="1602"/>
      <c r="FB355" s="1602"/>
      <c r="FC355" s="1602"/>
      <c r="FD355" s="1602"/>
      <c r="FE355" s="1602"/>
      <c r="FF355" s="1602"/>
      <c r="FG355" s="1602"/>
      <c r="FH355" s="1602"/>
      <c r="FI355" s="1602"/>
      <c r="FJ355" s="1602"/>
      <c r="FK355" s="1602"/>
      <c r="FL355" s="1602"/>
      <c r="FM355" s="1602"/>
      <c r="FN355" s="1602"/>
      <c r="FO355" s="1602"/>
      <c r="FP355" s="1602"/>
      <c r="FQ355" s="1602"/>
      <c r="FR355" s="1602"/>
      <c r="FS355" s="1602"/>
      <c r="FT355" s="1602"/>
      <c r="FU355" s="1602"/>
      <c r="FV355" s="1602"/>
      <c r="FW355" s="1602"/>
      <c r="FX355" s="1602"/>
      <c r="FY355" s="1602"/>
      <c r="FZ355" s="1602"/>
      <c r="GA355" s="1602"/>
      <c r="GB355" s="1602"/>
      <c r="GC355" s="1602"/>
      <c r="GD355" s="1602"/>
      <c r="GE355" s="1602"/>
      <c r="GF355" s="1602"/>
      <c r="GG355" s="1602"/>
      <c r="GH355" s="1602"/>
      <c r="GI355" s="1602"/>
      <c r="GJ355" s="1602"/>
      <c r="GK355" s="1602"/>
      <c r="GL355" s="1602"/>
      <c r="GM355" s="1602"/>
      <c r="GN355" s="1602"/>
      <c r="GO355" s="1602"/>
      <c r="GP355" s="1602"/>
      <c r="GQ355" s="1602"/>
      <c r="GR355" s="1602"/>
      <c r="GS355" s="1602"/>
      <c r="GT355" s="1602"/>
      <c r="GU355" s="1602"/>
      <c r="GV355" s="1602"/>
      <c r="GW355" s="1602"/>
      <c r="GX355" s="1602"/>
      <c r="GY355" s="1602"/>
      <c r="GZ355" s="1602"/>
      <c r="HA355" s="1602"/>
      <c r="HB355" s="1602"/>
      <c r="HC355" s="1602"/>
      <c r="HD355" s="1602"/>
      <c r="HE355" s="1602"/>
      <c r="HF355" s="1602"/>
      <c r="HG355" s="1602"/>
      <c r="HH355" s="1602"/>
      <c r="HI355" s="1602"/>
      <c r="HJ355" s="1602"/>
      <c r="HK355" s="1602"/>
      <c r="HL355" s="1602"/>
      <c r="HM355" s="1602"/>
      <c r="HN355" s="1602"/>
      <c r="HO355" s="1602"/>
      <c r="HP355" s="1602"/>
      <c r="HQ355" s="1602"/>
      <c r="HR355" s="1602"/>
      <c r="HS355" s="1602"/>
      <c r="HT355" s="1602"/>
      <c r="HU355" s="1602"/>
      <c r="HV355" s="1602"/>
      <c r="HW355" s="1602"/>
      <c r="HX355" s="1602"/>
      <c r="HY355" s="1602"/>
      <c r="HZ355" s="1602"/>
      <c r="IA355" s="1602"/>
      <c r="IB355" s="1602"/>
      <c r="IC355" s="1602"/>
      <c r="ID355" s="1602"/>
      <c r="IE355" s="1602"/>
      <c r="IF355" s="1602"/>
      <c r="IG355" s="1602"/>
      <c r="IH355" s="1602"/>
      <c r="II355" s="1602"/>
      <c r="IJ355" s="1602"/>
      <c r="IK355" s="1602"/>
      <c r="IL355" s="1602"/>
      <c r="IM355" s="1602"/>
      <c r="IN355" s="1602"/>
      <c r="IO355" s="1602"/>
      <c r="IP355" s="1602"/>
      <c r="IQ355" s="1602"/>
      <c r="IR355" s="1602"/>
      <c r="IS355" s="1602"/>
      <c r="IT355" s="1602"/>
      <c r="IU355" s="1602"/>
      <c r="IV355" s="1602"/>
      <c r="IW355" s="1602"/>
      <c r="IX355" s="1602"/>
      <c r="IY355" s="1602"/>
      <c r="IZ355" s="1602"/>
      <c r="JA355" s="1602"/>
      <c r="JB355" s="1602"/>
      <c r="JC355" s="1602"/>
      <c r="JD355" s="1602"/>
      <c r="JE355" s="1602"/>
      <c r="JF355" s="1602"/>
      <c r="JG355" s="1602"/>
      <c r="JH355" s="1602"/>
      <c r="JI355" s="1602"/>
      <c r="JJ355" s="1602"/>
      <c r="JK355" s="1602"/>
      <c r="JL355" s="1602"/>
      <c r="JM355" s="1602"/>
      <c r="JN355" s="1602"/>
      <c r="JO355" s="1602"/>
      <c r="JP355" s="1602"/>
    </row>
    <row r="356" spans="100:276" s="1689" customFormat="1" ht="15" hidden="1" customHeight="1" x14ac:dyDescent="0.25">
      <c r="CV356" s="1602"/>
      <c r="CW356" s="1602"/>
      <c r="CX356" s="1602"/>
      <c r="CY356" s="1602"/>
      <c r="CZ356" s="1602"/>
      <c r="DA356" s="1602"/>
      <c r="DB356" s="1602"/>
      <c r="DC356" s="1602"/>
      <c r="DD356" s="1602"/>
      <c r="DE356" s="1602"/>
      <c r="DF356" s="1602"/>
      <c r="DG356" s="1602"/>
      <c r="DH356" s="1602"/>
      <c r="DI356" s="1602"/>
      <c r="DJ356" s="1602"/>
      <c r="DK356" s="1602"/>
      <c r="DL356" s="1602"/>
      <c r="DM356" s="1602"/>
      <c r="DN356" s="1602"/>
      <c r="DO356" s="1602"/>
      <c r="DP356" s="1602"/>
      <c r="DQ356" s="1602"/>
      <c r="DR356" s="1602"/>
      <c r="DS356" s="1602"/>
      <c r="DT356" s="1602"/>
      <c r="DU356" s="1602"/>
      <c r="DV356" s="1602"/>
      <c r="DW356" s="1602"/>
      <c r="DX356" s="1602"/>
      <c r="DY356" s="1602"/>
      <c r="DZ356" s="1602"/>
      <c r="EA356" s="1602"/>
      <c r="EB356" s="1602"/>
      <c r="EC356" s="1602"/>
      <c r="ED356" s="1602"/>
      <c r="EE356" s="1602"/>
      <c r="EF356" s="1602"/>
      <c r="EG356" s="1602"/>
      <c r="EH356" s="1602"/>
      <c r="EI356" s="1602"/>
      <c r="EJ356" s="1602"/>
      <c r="EK356" s="1602"/>
      <c r="EL356" s="1602"/>
      <c r="EM356" s="1602"/>
      <c r="EN356" s="1602"/>
      <c r="EO356" s="1602"/>
      <c r="EP356" s="1602"/>
      <c r="EQ356" s="1602"/>
      <c r="ER356" s="1602"/>
      <c r="ES356" s="1602"/>
      <c r="ET356" s="1602"/>
      <c r="EU356" s="1602"/>
      <c r="EV356" s="1602"/>
      <c r="EW356" s="1602"/>
      <c r="EX356" s="1602"/>
      <c r="EY356" s="1602"/>
      <c r="EZ356" s="1602"/>
      <c r="FA356" s="1602"/>
      <c r="FB356" s="1602"/>
      <c r="FC356" s="1602"/>
      <c r="FD356" s="1602"/>
      <c r="FE356" s="1602"/>
      <c r="FF356" s="1602"/>
      <c r="FG356" s="1602"/>
      <c r="FH356" s="1602"/>
      <c r="FI356" s="1602"/>
      <c r="FJ356" s="1602"/>
      <c r="FK356" s="1602"/>
      <c r="FL356" s="1602"/>
      <c r="FM356" s="1602"/>
      <c r="FN356" s="1602"/>
      <c r="FO356" s="1602"/>
      <c r="FP356" s="1602"/>
      <c r="FQ356" s="1602"/>
      <c r="FR356" s="1602"/>
      <c r="FS356" s="1602"/>
      <c r="FT356" s="1602"/>
      <c r="FU356" s="1602"/>
      <c r="FV356" s="1602"/>
      <c r="FW356" s="1602"/>
      <c r="FX356" s="1602"/>
      <c r="FY356" s="1602"/>
      <c r="FZ356" s="1602"/>
      <c r="GA356" s="1602"/>
      <c r="GB356" s="1602"/>
      <c r="GC356" s="1602"/>
      <c r="GD356" s="1602"/>
      <c r="GE356" s="1602"/>
      <c r="GF356" s="1602"/>
      <c r="GG356" s="1602"/>
      <c r="GH356" s="1602"/>
      <c r="GI356" s="1602"/>
      <c r="GJ356" s="1602"/>
      <c r="GK356" s="1602"/>
      <c r="GL356" s="1602"/>
      <c r="GM356" s="1602"/>
      <c r="GN356" s="1602"/>
      <c r="GO356" s="1602"/>
      <c r="GP356" s="1602"/>
      <c r="GQ356" s="1602"/>
      <c r="GR356" s="1602"/>
      <c r="GS356" s="1602"/>
      <c r="GT356" s="1602"/>
      <c r="GU356" s="1602"/>
      <c r="GV356" s="1602"/>
      <c r="GW356" s="1602"/>
      <c r="GX356" s="1602"/>
      <c r="GY356" s="1602"/>
      <c r="GZ356" s="1602"/>
      <c r="HA356" s="1602"/>
      <c r="HB356" s="1602"/>
      <c r="HC356" s="1602"/>
      <c r="HD356" s="1602"/>
      <c r="HE356" s="1602"/>
      <c r="HF356" s="1602"/>
      <c r="HG356" s="1602"/>
      <c r="HH356" s="1602"/>
      <c r="HI356" s="1602"/>
      <c r="HJ356" s="1602"/>
      <c r="HK356" s="1602"/>
      <c r="HL356" s="1602"/>
      <c r="HM356" s="1602"/>
      <c r="HN356" s="1602"/>
      <c r="HO356" s="1602"/>
      <c r="HP356" s="1602"/>
      <c r="HQ356" s="1602"/>
      <c r="HR356" s="1602"/>
      <c r="HS356" s="1602"/>
      <c r="HT356" s="1602"/>
      <c r="HU356" s="1602"/>
      <c r="HV356" s="1602"/>
      <c r="HW356" s="1602"/>
      <c r="HX356" s="1602"/>
      <c r="HY356" s="1602"/>
      <c r="HZ356" s="1602"/>
      <c r="IA356" s="1602"/>
      <c r="IB356" s="1602"/>
      <c r="IC356" s="1602"/>
      <c r="ID356" s="1602"/>
      <c r="IE356" s="1602"/>
      <c r="IF356" s="1602"/>
      <c r="IG356" s="1602"/>
      <c r="IH356" s="1602"/>
      <c r="II356" s="1602"/>
      <c r="IJ356" s="1602"/>
      <c r="IK356" s="1602"/>
      <c r="IL356" s="1602"/>
      <c r="IM356" s="1602"/>
      <c r="IN356" s="1602"/>
      <c r="IO356" s="1602"/>
      <c r="IP356" s="1602"/>
      <c r="IQ356" s="1602"/>
      <c r="IR356" s="1602"/>
      <c r="IS356" s="1602"/>
      <c r="IT356" s="1602"/>
      <c r="IU356" s="1602"/>
      <c r="IV356" s="1602"/>
      <c r="IW356" s="1602"/>
      <c r="IX356" s="1602"/>
      <c r="IY356" s="1602"/>
      <c r="IZ356" s="1602"/>
      <c r="JA356" s="1602"/>
      <c r="JB356" s="1602"/>
      <c r="JC356" s="1602"/>
      <c r="JD356" s="1602"/>
      <c r="JE356" s="1602"/>
      <c r="JF356" s="1602"/>
      <c r="JG356" s="1602"/>
      <c r="JH356" s="1602"/>
      <c r="JI356" s="1602"/>
      <c r="JJ356" s="1602"/>
      <c r="JK356" s="1602"/>
      <c r="JL356" s="1602"/>
      <c r="JM356" s="1602"/>
      <c r="JN356" s="1602"/>
      <c r="JO356" s="1602"/>
      <c r="JP356" s="1602"/>
    </row>
    <row r="357" spans="100:276" s="1689" customFormat="1" ht="15" hidden="1" customHeight="1" x14ac:dyDescent="0.25">
      <c r="CV357" s="1602"/>
      <c r="CW357" s="1602"/>
      <c r="CX357" s="1602"/>
      <c r="CY357" s="1602"/>
      <c r="CZ357" s="1602"/>
      <c r="DA357" s="1602"/>
      <c r="DB357" s="1602"/>
      <c r="DC357" s="1602"/>
      <c r="DD357" s="1602"/>
      <c r="DE357" s="1602"/>
      <c r="DF357" s="1602"/>
      <c r="DG357" s="1602"/>
      <c r="DH357" s="1602"/>
      <c r="DI357" s="1602"/>
      <c r="DJ357" s="1602"/>
      <c r="DK357" s="1602"/>
      <c r="DL357" s="1602"/>
      <c r="DM357" s="1602"/>
      <c r="DN357" s="1602"/>
      <c r="DO357" s="1602"/>
      <c r="DP357" s="1602"/>
      <c r="DQ357" s="1602"/>
      <c r="DR357" s="1602"/>
      <c r="DS357" s="1602"/>
      <c r="DT357" s="1602"/>
      <c r="DU357" s="1602"/>
      <c r="DV357" s="1602"/>
      <c r="DW357" s="1602"/>
      <c r="DX357" s="1602"/>
      <c r="DY357" s="1602"/>
      <c r="DZ357" s="1602"/>
      <c r="EA357" s="1602"/>
      <c r="EB357" s="1602"/>
      <c r="EC357" s="1602"/>
      <c r="ED357" s="1602"/>
      <c r="EE357" s="1602"/>
      <c r="EF357" s="1602"/>
      <c r="EG357" s="1602"/>
      <c r="EH357" s="1602"/>
      <c r="EI357" s="1602"/>
      <c r="EJ357" s="1602"/>
      <c r="EK357" s="1602"/>
      <c r="EL357" s="1602"/>
      <c r="EM357" s="1602"/>
      <c r="EN357" s="1602"/>
      <c r="EO357" s="1602"/>
      <c r="EP357" s="1602"/>
      <c r="EQ357" s="1602"/>
      <c r="ER357" s="1602"/>
      <c r="ES357" s="1602"/>
      <c r="ET357" s="1602"/>
      <c r="EU357" s="1602"/>
      <c r="EV357" s="1602"/>
      <c r="EW357" s="1602"/>
      <c r="EX357" s="1602"/>
      <c r="EY357" s="1602"/>
      <c r="EZ357" s="1602"/>
      <c r="FA357" s="1602"/>
      <c r="FB357" s="1602"/>
      <c r="FC357" s="1602"/>
      <c r="FD357" s="1602"/>
      <c r="FE357" s="1602"/>
      <c r="FF357" s="1602"/>
      <c r="FG357" s="1602"/>
      <c r="FH357" s="1602"/>
      <c r="FI357" s="1602"/>
      <c r="FJ357" s="1602"/>
      <c r="FK357" s="1602"/>
      <c r="FL357" s="1602"/>
      <c r="FM357" s="1602"/>
      <c r="FN357" s="1602"/>
      <c r="FO357" s="1602"/>
      <c r="FP357" s="1602"/>
      <c r="FQ357" s="1602"/>
      <c r="FR357" s="1602"/>
      <c r="FS357" s="1602"/>
      <c r="FT357" s="1602"/>
      <c r="FU357" s="1602"/>
      <c r="FV357" s="1602"/>
      <c r="FW357" s="1602"/>
      <c r="FX357" s="1602"/>
      <c r="FY357" s="1602"/>
      <c r="FZ357" s="1602"/>
      <c r="GA357" s="1602"/>
      <c r="GB357" s="1602"/>
      <c r="GC357" s="1602"/>
      <c r="GD357" s="1602"/>
      <c r="GE357" s="1602"/>
      <c r="GF357" s="1602"/>
      <c r="GG357" s="1602"/>
      <c r="GH357" s="1602"/>
      <c r="GI357" s="1602"/>
      <c r="GJ357" s="1602"/>
      <c r="GK357" s="1602"/>
      <c r="GL357" s="1602"/>
      <c r="GM357" s="1602"/>
      <c r="GN357" s="1602"/>
      <c r="GO357" s="1602"/>
      <c r="GP357" s="1602"/>
      <c r="GQ357" s="1602"/>
      <c r="GR357" s="1602"/>
      <c r="GS357" s="1602"/>
      <c r="GT357" s="1602"/>
      <c r="GU357" s="1602"/>
      <c r="GV357" s="1602"/>
      <c r="GW357" s="1602"/>
      <c r="GX357" s="1602"/>
      <c r="GY357" s="1602"/>
      <c r="GZ357" s="1602"/>
      <c r="HA357" s="1602"/>
      <c r="HB357" s="1602"/>
      <c r="HC357" s="1602"/>
      <c r="HD357" s="1602"/>
      <c r="HE357" s="1602"/>
      <c r="HF357" s="1602"/>
      <c r="HG357" s="1602"/>
      <c r="HH357" s="1602"/>
      <c r="HI357" s="1602"/>
      <c r="HJ357" s="1602"/>
      <c r="HK357" s="1602"/>
      <c r="HL357" s="1602"/>
      <c r="HM357" s="1602"/>
      <c r="HN357" s="1602"/>
      <c r="HO357" s="1602"/>
      <c r="HP357" s="1602"/>
      <c r="HQ357" s="1602"/>
      <c r="HR357" s="1602"/>
      <c r="HS357" s="1602"/>
      <c r="HT357" s="1602"/>
      <c r="HU357" s="1602"/>
      <c r="HV357" s="1602"/>
      <c r="HW357" s="1602"/>
      <c r="HX357" s="1602"/>
      <c r="HY357" s="1602"/>
      <c r="HZ357" s="1602"/>
      <c r="IA357" s="1602"/>
      <c r="IB357" s="1602"/>
      <c r="IC357" s="1602"/>
      <c r="ID357" s="1602"/>
      <c r="IE357" s="1602"/>
      <c r="IF357" s="1602"/>
      <c r="IG357" s="1602"/>
      <c r="IH357" s="1602"/>
      <c r="II357" s="1602"/>
      <c r="IJ357" s="1602"/>
      <c r="IK357" s="1602"/>
      <c r="IL357" s="1602"/>
      <c r="IM357" s="1602"/>
      <c r="IN357" s="1602"/>
      <c r="IO357" s="1602"/>
      <c r="IP357" s="1602"/>
      <c r="IQ357" s="1602"/>
      <c r="IR357" s="1602"/>
      <c r="IS357" s="1602"/>
      <c r="IT357" s="1602"/>
      <c r="IU357" s="1602"/>
      <c r="IV357" s="1602"/>
      <c r="IW357" s="1602"/>
      <c r="IX357" s="1602"/>
      <c r="IY357" s="1602"/>
      <c r="IZ357" s="1602"/>
      <c r="JA357" s="1602"/>
      <c r="JB357" s="1602"/>
      <c r="JC357" s="1602"/>
      <c r="JD357" s="1602"/>
      <c r="JE357" s="1602"/>
      <c r="JF357" s="1602"/>
      <c r="JG357" s="1602"/>
      <c r="JH357" s="1602"/>
      <c r="JI357" s="1602"/>
      <c r="JJ357" s="1602"/>
      <c r="JK357" s="1602"/>
      <c r="JL357" s="1602"/>
      <c r="JM357" s="1602"/>
      <c r="JN357" s="1602"/>
      <c r="JO357" s="1602"/>
      <c r="JP357" s="1602"/>
    </row>
    <row r="358" spans="100:276" s="1689" customFormat="1" ht="15" hidden="1" customHeight="1" x14ac:dyDescent="0.25">
      <c r="CV358" s="1602"/>
      <c r="CW358" s="1602"/>
      <c r="CX358" s="1602"/>
      <c r="CY358" s="1602"/>
      <c r="CZ358" s="1602"/>
      <c r="DA358" s="1602"/>
      <c r="DB358" s="1602"/>
      <c r="DC358" s="1602"/>
      <c r="DD358" s="1602"/>
      <c r="DE358" s="1602"/>
      <c r="DF358" s="1602"/>
      <c r="DG358" s="1602"/>
      <c r="DH358" s="1602"/>
      <c r="DI358" s="1602"/>
      <c r="DJ358" s="1602"/>
      <c r="DK358" s="1602"/>
      <c r="DL358" s="1602"/>
      <c r="DM358" s="1602"/>
      <c r="DN358" s="1602"/>
      <c r="DO358" s="1602"/>
      <c r="DP358" s="1602"/>
      <c r="DQ358" s="1602"/>
      <c r="DR358" s="1602"/>
      <c r="DS358" s="1602"/>
      <c r="DT358" s="1602"/>
      <c r="DU358" s="1602"/>
      <c r="DV358" s="1602"/>
      <c r="DW358" s="1602"/>
      <c r="DX358" s="1602"/>
      <c r="DY358" s="1602"/>
      <c r="DZ358" s="1602"/>
      <c r="EA358" s="1602"/>
      <c r="EB358" s="1602"/>
      <c r="EC358" s="1602"/>
      <c r="ED358" s="1602"/>
      <c r="EE358" s="1602"/>
      <c r="EF358" s="1602"/>
      <c r="EG358" s="1602"/>
      <c r="EH358" s="1602"/>
      <c r="EI358" s="1602"/>
      <c r="EJ358" s="1602"/>
      <c r="EK358" s="1602"/>
      <c r="EL358" s="1602"/>
      <c r="EM358" s="1602"/>
      <c r="EN358" s="1602"/>
      <c r="EO358" s="1602"/>
      <c r="EP358" s="1602"/>
      <c r="EQ358" s="1602"/>
      <c r="ER358" s="1602"/>
      <c r="ES358" s="1602"/>
      <c r="ET358" s="1602"/>
      <c r="EU358" s="1602"/>
      <c r="EV358" s="1602"/>
      <c r="EW358" s="1602"/>
      <c r="EX358" s="1602"/>
      <c r="EY358" s="1602"/>
      <c r="EZ358" s="1602"/>
      <c r="FA358" s="1602"/>
      <c r="FB358" s="1602"/>
      <c r="FC358" s="1602"/>
      <c r="FD358" s="1602"/>
      <c r="FE358" s="1602"/>
      <c r="FF358" s="1602"/>
      <c r="FG358" s="1602"/>
      <c r="FH358" s="1602"/>
      <c r="FI358" s="1602"/>
      <c r="FJ358" s="1602"/>
      <c r="FK358" s="1602"/>
      <c r="FL358" s="1602"/>
      <c r="FM358" s="1602"/>
      <c r="FN358" s="1602"/>
      <c r="FO358" s="1602"/>
      <c r="FP358" s="1602"/>
      <c r="FQ358" s="1602"/>
      <c r="FR358" s="1602"/>
      <c r="FS358" s="1602"/>
      <c r="FT358" s="1602"/>
      <c r="FU358" s="1602"/>
      <c r="FV358" s="1602"/>
      <c r="FW358" s="1602"/>
      <c r="FX358" s="1602"/>
      <c r="FY358" s="1602"/>
      <c r="FZ358" s="1602"/>
      <c r="GA358" s="1602"/>
      <c r="GB358" s="1602"/>
      <c r="GC358" s="1602"/>
      <c r="GD358" s="1602"/>
      <c r="GE358" s="1602"/>
      <c r="GF358" s="1602"/>
      <c r="GG358" s="1602"/>
      <c r="GH358" s="1602"/>
      <c r="GI358" s="1602"/>
      <c r="GJ358" s="1602"/>
      <c r="GK358" s="1602"/>
      <c r="GL358" s="1602"/>
      <c r="GM358" s="1602"/>
      <c r="GN358" s="1602"/>
      <c r="GO358" s="1602"/>
      <c r="GP358" s="1602"/>
      <c r="GQ358" s="1602"/>
      <c r="GR358" s="1602"/>
      <c r="GS358" s="1602"/>
      <c r="GT358" s="1602"/>
      <c r="GU358" s="1602"/>
      <c r="GV358" s="1602"/>
      <c r="GW358" s="1602"/>
      <c r="GX358" s="1602"/>
      <c r="GY358" s="1602"/>
      <c r="GZ358" s="1602"/>
      <c r="HA358" s="1602"/>
      <c r="HB358" s="1602"/>
      <c r="HC358" s="1602"/>
      <c r="HD358" s="1602"/>
      <c r="HE358" s="1602"/>
      <c r="HF358" s="1602"/>
      <c r="HG358" s="1602"/>
      <c r="HH358" s="1602"/>
      <c r="HI358" s="1602"/>
      <c r="HJ358" s="1602"/>
      <c r="HK358" s="1602"/>
      <c r="HL358" s="1602"/>
      <c r="HM358" s="1602"/>
      <c r="HN358" s="1602"/>
      <c r="HO358" s="1602"/>
      <c r="HP358" s="1602"/>
      <c r="HQ358" s="1602"/>
      <c r="HR358" s="1602"/>
      <c r="HS358" s="1602"/>
      <c r="HT358" s="1602"/>
      <c r="HU358" s="1602"/>
      <c r="HV358" s="1602"/>
      <c r="HW358" s="1602"/>
      <c r="HX358" s="1602"/>
      <c r="HY358" s="1602"/>
      <c r="HZ358" s="1602"/>
      <c r="IA358" s="1602"/>
      <c r="IB358" s="1602"/>
      <c r="IC358" s="1602"/>
      <c r="ID358" s="1602"/>
      <c r="IE358" s="1602"/>
      <c r="IF358" s="1602"/>
      <c r="IG358" s="1602"/>
      <c r="IH358" s="1602"/>
      <c r="II358" s="1602"/>
      <c r="IJ358" s="1602"/>
      <c r="IK358" s="1602"/>
      <c r="IL358" s="1602"/>
      <c r="IM358" s="1602"/>
      <c r="IN358" s="1602"/>
      <c r="IO358" s="1602"/>
      <c r="IP358" s="1602"/>
      <c r="IQ358" s="1602"/>
      <c r="IR358" s="1602"/>
      <c r="IS358" s="1602"/>
      <c r="IT358" s="1602"/>
      <c r="IU358" s="1602"/>
      <c r="IV358" s="1602"/>
      <c r="IW358" s="1602"/>
      <c r="IX358" s="1602"/>
      <c r="IY358" s="1602"/>
      <c r="IZ358" s="1602"/>
      <c r="JA358" s="1602"/>
      <c r="JB358" s="1602"/>
      <c r="JC358" s="1602"/>
      <c r="JD358" s="1602"/>
      <c r="JE358" s="1602"/>
      <c r="JF358" s="1602"/>
      <c r="JG358" s="1602"/>
      <c r="JH358" s="1602"/>
      <c r="JI358" s="1602"/>
      <c r="JJ358" s="1602"/>
      <c r="JK358" s="1602"/>
      <c r="JL358" s="1602"/>
      <c r="JM358" s="1602"/>
      <c r="JN358" s="1602"/>
      <c r="JO358" s="1602"/>
      <c r="JP358" s="1602"/>
    </row>
    <row r="359" spans="100:276" s="1689" customFormat="1" ht="15" hidden="1" customHeight="1" x14ac:dyDescent="0.25">
      <c r="CV359" s="1602"/>
      <c r="CW359" s="1602"/>
      <c r="CX359" s="1602"/>
      <c r="CY359" s="1602"/>
      <c r="CZ359" s="1602"/>
      <c r="DA359" s="1602"/>
      <c r="DB359" s="1602"/>
      <c r="DC359" s="1602"/>
      <c r="DD359" s="1602"/>
      <c r="DE359" s="1602"/>
      <c r="DF359" s="1602"/>
      <c r="DG359" s="1602"/>
      <c r="DH359" s="1602"/>
      <c r="DI359" s="1602"/>
      <c r="DJ359" s="1602"/>
      <c r="DK359" s="1602"/>
      <c r="DL359" s="1602"/>
      <c r="DM359" s="1602"/>
      <c r="DN359" s="1602"/>
      <c r="DO359" s="1602"/>
      <c r="DP359" s="1602"/>
      <c r="DQ359" s="1602"/>
      <c r="DR359" s="1602"/>
      <c r="DS359" s="1602"/>
      <c r="DT359" s="1602"/>
      <c r="DU359" s="1602"/>
      <c r="DV359" s="1602"/>
      <c r="DW359" s="1602"/>
      <c r="DX359" s="1602"/>
      <c r="DY359" s="1602"/>
      <c r="DZ359" s="1602"/>
      <c r="EA359" s="1602"/>
      <c r="EB359" s="1602"/>
      <c r="EC359" s="1602"/>
      <c r="ED359" s="1602"/>
      <c r="EE359" s="1602"/>
      <c r="EF359" s="1602"/>
      <c r="EG359" s="1602"/>
      <c r="EH359" s="1602"/>
      <c r="EI359" s="1602"/>
      <c r="EJ359" s="1602"/>
      <c r="EK359" s="1602"/>
      <c r="EL359" s="1602"/>
      <c r="EM359" s="1602"/>
      <c r="EN359" s="1602"/>
      <c r="EO359" s="1602"/>
      <c r="EP359" s="1602"/>
      <c r="EQ359" s="1602"/>
      <c r="ER359" s="1602"/>
      <c r="ES359" s="1602"/>
      <c r="ET359" s="1602"/>
      <c r="EU359" s="1602"/>
      <c r="EV359" s="1602"/>
      <c r="EW359" s="1602"/>
      <c r="EX359" s="1602"/>
      <c r="EY359" s="1602"/>
      <c r="EZ359" s="1602"/>
      <c r="FA359" s="1602"/>
      <c r="FB359" s="1602"/>
      <c r="FC359" s="1602"/>
      <c r="FD359" s="1602"/>
      <c r="FE359" s="1602"/>
      <c r="FF359" s="1602"/>
      <c r="FG359" s="1602"/>
      <c r="FH359" s="1602"/>
      <c r="FI359" s="1602"/>
      <c r="FJ359" s="1602"/>
      <c r="FK359" s="1602"/>
      <c r="FL359" s="1602"/>
      <c r="FM359" s="1602"/>
      <c r="FN359" s="1602"/>
      <c r="FO359" s="1602"/>
      <c r="FP359" s="1602"/>
      <c r="FQ359" s="1602"/>
      <c r="FR359" s="1602"/>
      <c r="FS359" s="1602"/>
      <c r="FT359" s="1602"/>
      <c r="FU359" s="1602"/>
      <c r="FV359" s="1602"/>
      <c r="FW359" s="1602"/>
      <c r="FX359" s="1602"/>
      <c r="FY359" s="1602"/>
      <c r="FZ359" s="1602"/>
      <c r="GA359" s="1602"/>
      <c r="GB359" s="1602"/>
      <c r="GC359" s="1602"/>
      <c r="GD359" s="1602"/>
      <c r="GE359" s="1602"/>
      <c r="GF359" s="1602"/>
      <c r="GG359" s="1602"/>
      <c r="GH359" s="1602"/>
      <c r="GI359" s="1602"/>
      <c r="GJ359" s="1602"/>
      <c r="GK359" s="1602"/>
      <c r="GL359" s="1602"/>
      <c r="GM359" s="1602"/>
      <c r="GN359" s="1602"/>
      <c r="GO359" s="1602"/>
      <c r="GP359" s="1602"/>
      <c r="GQ359" s="1602"/>
      <c r="GR359" s="1602"/>
      <c r="GS359" s="1602"/>
      <c r="GT359" s="1602"/>
      <c r="GU359" s="1602"/>
      <c r="GV359" s="1602"/>
      <c r="GW359" s="1602"/>
      <c r="GX359" s="1602"/>
      <c r="GY359" s="1602"/>
      <c r="GZ359" s="1602"/>
      <c r="HA359" s="1602"/>
      <c r="HB359" s="1602"/>
      <c r="HC359" s="1602"/>
      <c r="HD359" s="1602"/>
      <c r="HE359" s="1602"/>
      <c r="HF359" s="1602"/>
      <c r="HG359" s="1602"/>
      <c r="HH359" s="1602"/>
      <c r="HI359" s="1602"/>
      <c r="HJ359" s="1602"/>
      <c r="HK359" s="1602"/>
      <c r="HL359" s="1602"/>
      <c r="HM359" s="1602"/>
      <c r="HN359" s="1602"/>
      <c r="HO359" s="1602"/>
      <c r="HP359" s="1602"/>
      <c r="HQ359" s="1602"/>
      <c r="HR359" s="1602"/>
      <c r="HS359" s="1602"/>
      <c r="HT359" s="1602"/>
      <c r="HU359" s="1602"/>
      <c r="HV359" s="1602"/>
      <c r="HW359" s="1602"/>
      <c r="HX359" s="1602"/>
      <c r="HY359" s="1602"/>
      <c r="HZ359" s="1602"/>
      <c r="IA359" s="1602"/>
      <c r="IB359" s="1602"/>
      <c r="IC359" s="1602"/>
      <c r="ID359" s="1602"/>
      <c r="IE359" s="1602"/>
      <c r="IF359" s="1602"/>
      <c r="IG359" s="1602"/>
      <c r="IH359" s="1602"/>
      <c r="II359" s="1602"/>
      <c r="IJ359" s="1602"/>
      <c r="IK359" s="1602"/>
      <c r="IL359" s="1602"/>
      <c r="IM359" s="1602"/>
      <c r="IN359" s="1602"/>
      <c r="IO359" s="1602"/>
      <c r="IP359" s="1602"/>
      <c r="IQ359" s="1602"/>
      <c r="IR359" s="1602"/>
      <c r="IS359" s="1602"/>
      <c r="IT359" s="1602"/>
      <c r="IU359" s="1602"/>
      <c r="IV359" s="1602"/>
      <c r="IW359" s="1602"/>
      <c r="IX359" s="1602"/>
      <c r="IY359" s="1602"/>
      <c r="IZ359" s="1602"/>
      <c r="JA359" s="1602"/>
      <c r="JB359" s="1602"/>
      <c r="JC359" s="1602"/>
      <c r="JD359" s="1602"/>
      <c r="JE359" s="1602"/>
      <c r="JF359" s="1602"/>
      <c r="JG359" s="1602"/>
      <c r="JH359" s="1602"/>
      <c r="JI359" s="1602"/>
      <c r="JJ359" s="1602"/>
      <c r="JK359" s="1602"/>
      <c r="JL359" s="1602"/>
      <c r="JM359" s="1602"/>
      <c r="JN359" s="1602"/>
      <c r="JO359" s="1602"/>
      <c r="JP359" s="1602"/>
    </row>
    <row r="360" spans="100:276" s="1689" customFormat="1" ht="15" hidden="1" customHeight="1" x14ac:dyDescent="0.25">
      <c r="CV360" s="1602"/>
      <c r="CW360" s="1602"/>
      <c r="CX360" s="1602"/>
      <c r="CY360" s="1602"/>
      <c r="CZ360" s="1602"/>
      <c r="DA360" s="1602"/>
      <c r="DB360" s="1602"/>
      <c r="DC360" s="1602"/>
      <c r="DD360" s="1602"/>
      <c r="DE360" s="1602"/>
      <c r="DF360" s="1602"/>
      <c r="DG360" s="1602"/>
      <c r="DH360" s="1602"/>
      <c r="DI360" s="1602"/>
      <c r="DJ360" s="1602"/>
      <c r="DK360" s="1602"/>
      <c r="DL360" s="1602"/>
      <c r="DM360" s="1602"/>
      <c r="DN360" s="1602"/>
      <c r="DO360" s="1602"/>
      <c r="DP360" s="1602"/>
      <c r="DQ360" s="1602"/>
      <c r="DR360" s="1602"/>
      <c r="DS360" s="1602"/>
      <c r="DT360" s="1602"/>
      <c r="DU360" s="1602"/>
      <c r="DV360" s="1602"/>
      <c r="DW360" s="1602"/>
      <c r="DX360" s="1602"/>
      <c r="DY360" s="1602"/>
      <c r="DZ360" s="1602"/>
      <c r="EA360" s="1602"/>
      <c r="EB360" s="1602"/>
      <c r="EC360" s="1602"/>
      <c r="ED360" s="1602"/>
      <c r="EE360" s="1602"/>
      <c r="EF360" s="1602"/>
      <c r="EG360" s="1602"/>
      <c r="EH360" s="1602"/>
      <c r="EI360" s="1602"/>
      <c r="EJ360" s="1602"/>
      <c r="EK360" s="1602"/>
      <c r="EL360" s="1602"/>
      <c r="EM360" s="1602"/>
      <c r="EN360" s="1602"/>
      <c r="EO360" s="1602"/>
      <c r="EP360" s="1602"/>
      <c r="EQ360" s="1602"/>
      <c r="ER360" s="1602"/>
      <c r="ES360" s="1602"/>
      <c r="ET360" s="1602"/>
      <c r="EU360" s="1602"/>
      <c r="EV360" s="1602"/>
      <c r="EW360" s="1602"/>
      <c r="EX360" s="1602"/>
      <c r="EY360" s="1602"/>
      <c r="EZ360" s="1602"/>
      <c r="FA360" s="1602"/>
      <c r="FB360" s="1602"/>
      <c r="FC360" s="1602"/>
      <c r="FD360" s="1602"/>
      <c r="FE360" s="1602"/>
      <c r="FF360" s="1602"/>
      <c r="FG360" s="1602"/>
      <c r="FH360" s="1602"/>
      <c r="FI360" s="1602"/>
      <c r="FJ360" s="1602"/>
      <c r="FK360" s="1602"/>
      <c r="FL360" s="1602"/>
      <c r="FM360" s="1602"/>
      <c r="FN360" s="1602"/>
      <c r="FO360" s="1602"/>
      <c r="FP360" s="1602"/>
      <c r="FQ360" s="1602"/>
      <c r="FR360" s="1602"/>
      <c r="FS360" s="1602"/>
      <c r="FT360" s="1602"/>
      <c r="FU360" s="1602"/>
      <c r="FV360" s="1602"/>
      <c r="FW360" s="1602"/>
      <c r="FX360" s="1602"/>
      <c r="FY360" s="1602"/>
      <c r="FZ360" s="1602"/>
      <c r="GA360" s="1602"/>
      <c r="GB360" s="1602"/>
      <c r="GC360" s="1602"/>
      <c r="GD360" s="1602"/>
      <c r="GE360" s="1602"/>
      <c r="GF360" s="1602"/>
      <c r="GG360" s="1602"/>
      <c r="GH360" s="1602"/>
      <c r="GI360" s="1602"/>
      <c r="GJ360" s="1602"/>
      <c r="GK360" s="1602"/>
      <c r="GL360" s="1602"/>
      <c r="GM360" s="1602"/>
      <c r="GN360" s="1602"/>
      <c r="GO360" s="1602"/>
      <c r="GP360" s="1602"/>
      <c r="GQ360" s="1602"/>
      <c r="GR360" s="1602"/>
      <c r="GS360" s="1602"/>
      <c r="GT360" s="1602"/>
      <c r="GU360" s="1602"/>
      <c r="GV360" s="1602"/>
      <c r="GW360" s="1602"/>
      <c r="GX360" s="1602"/>
      <c r="GY360" s="1602"/>
      <c r="GZ360" s="1602"/>
      <c r="HA360" s="1602"/>
      <c r="HB360" s="1602"/>
      <c r="HC360" s="1602"/>
      <c r="HD360" s="1602"/>
      <c r="HE360" s="1602"/>
      <c r="HF360" s="1602"/>
      <c r="HG360" s="1602"/>
      <c r="HH360" s="1602"/>
      <c r="HI360" s="1602"/>
      <c r="HJ360" s="1602"/>
      <c r="HK360" s="1602"/>
      <c r="HL360" s="1602"/>
      <c r="HM360" s="1602"/>
      <c r="HN360" s="1602"/>
      <c r="HO360" s="1602"/>
      <c r="HP360" s="1602"/>
      <c r="HQ360" s="1602"/>
      <c r="HR360" s="1602"/>
      <c r="HS360" s="1602"/>
      <c r="HT360" s="1602"/>
      <c r="HU360" s="1602"/>
      <c r="HV360" s="1602"/>
      <c r="HW360" s="1602"/>
      <c r="HX360" s="1602"/>
      <c r="HY360" s="1602"/>
      <c r="HZ360" s="1602"/>
      <c r="IA360" s="1602"/>
      <c r="IB360" s="1602"/>
      <c r="IC360" s="1602"/>
      <c r="ID360" s="1602"/>
      <c r="IE360" s="1602"/>
      <c r="IF360" s="1602"/>
      <c r="IG360" s="1602"/>
      <c r="IH360" s="1602"/>
      <c r="II360" s="1602"/>
      <c r="IJ360" s="1602"/>
      <c r="IK360" s="1602"/>
      <c r="IL360" s="1602"/>
      <c r="IM360" s="1602"/>
      <c r="IN360" s="1602"/>
      <c r="IO360" s="1602"/>
      <c r="IP360" s="1602"/>
      <c r="IQ360" s="1602"/>
      <c r="IR360" s="1602"/>
      <c r="IS360" s="1602"/>
      <c r="IT360" s="1602"/>
      <c r="IU360" s="1602"/>
      <c r="IV360" s="1602"/>
      <c r="IW360" s="1602"/>
      <c r="IX360" s="1602"/>
      <c r="IY360" s="1602"/>
      <c r="IZ360" s="1602"/>
      <c r="JA360" s="1602"/>
      <c r="JB360" s="1602"/>
      <c r="JC360" s="1602"/>
      <c r="JD360" s="1602"/>
      <c r="JE360" s="1602"/>
      <c r="JF360" s="1602"/>
      <c r="JG360" s="1602"/>
      <c r="JH360" s="1602"/>
      <c r="JI360" s="1602"/>
      <c r="JJ360" s="1602"/>
      <c r="JK360" s="1602"/>
      <c r="JL360" s="1602"/>
      <c r="JM360" s="1602"/>
      <c r="JN360" s="1602"/>
      <c r="JO360" s="1602"/>
      <c r="JP360" s="1602"/>
    </row>
    <row r="361" spans="100:276" s="1689" customFormat="1" ht="15" hidden="1" customHeight="1" x14ac:dyDescent="0.25">
      <c r="CV361" s="1602"/>
      <c r="CW361" s="1602"/>
      <c r="CX361" s="1602"/>
      <c r="CY361" s="1602"/>
      <c r="CZ361" s="1602"/>
      <c r="DA361" s="1602"/>
      <c r="DB361" s="1602"/>
      <c r="DC361" s="1602"/>
      <c r="DD361" s="1602"/>
      <c r="DE361" s="1602"/>
      <c r="DF361" s="1602"/>
      <c r="DG361" s="1602"/>
      <c r="DH361" s="1602"/>
      <c r="DI361" s="1602"/>
      <c r="DJ361" s="1602"/>
      <c r="DK361" s="1602"/>
      <c r="DL361" s="1602"/>
      <c r="DM361" s="1602"/>
      <c r="DN361" s="1602"/>
      <c r="DO361" s="1602"/>
      <c r="DP361" s="1602"/>
      <c r="DQ361" s="1602"/>
      <c r="DR361" s="1602"/>
      <c r="DS361" s="1602"/>
      <c r="DT361" s="1602"/>
      <c r="DU361" s="1602"/>
      <c r="DV361" s="1602"/>
      <c r="DW361" s="1602"/>
      <c r="DX361" s="1602"/>
      <c r="DY361" s="1602"/>
      <c r="DZ361" s="1602"/>
      <c r="EA361" s="1602"/>
      <c r="EB361" s="1602"/>
      <c r="EC361" s="1602"/>
      <c r="ED361" s="1602"/>
      <c r="EE361" s="1602"/>
      <c r="EF361" s="1602"/>
      <c r="EG361" s="1602"/>
      <c r="EH361" s="1602"/>
      <c r="EI361" s="1602"/>
      <c r="EJ361" s="1602"/>
      <c r="EK361" s="1602"/>
      <c r="EL361" s="1602"/>
      <c r="EM361" s="1602"/>
      <c r="EN361" s="1602"/>
      <c r="EO361" s="1602"/>
      <c r="EP361" s="1602"/>
      <c r="EQ361" s="1602"/>
      <c r="ER361" s="1602"/>
      <c r="ES361" s="1602"/>
      <c r="ET361" s="1602"/>
      <c r="EU361" s="1602"/>
      <c r="EV361" s="1602"/>
      <c r="EW361" s="1602"/>
      <c r="EX361" s="1602"/>
      <c r="EY361" s="1602"/>
      <c r="EZ361" s="1602"/>
      <c r="FA361" s="1602"/>
      <c r="FB361" s="1602"/>
      <c r="FC361" s="1602"/>
      <c r="FD361" s="1602"/>
      <c r="FE361" s="1602"/>
      <c r="FF361" s="1602"/>
      <c r="FG361" s="1602"/>
      <c r="FH361" s="1602"/>
      <c r="FI361" s="1602"/>
      <c r="FJ361" s="1602"/>
      <c r="FK361" s="1602"/>
      <c r="FL361" s="1602"/>
      <c r="FM361" s="1602"/>
      <c r="FN361" s="1602"/>
      <c r="FO361" s="1602"/>
      <c r="FP361" s="1602"/>
      <c r="FQ361" s="1602"/>
      <c r="FR361" s="1602"/>
      <c r="FS361" s="1602"/>
      <c r="FT361" s="1602"/>
      <c r="FU361" s="1602"/>
      <c r="FV361" s="1602"/>
      <c r="FW361" s="1602"/>
      <c r="FX361" s="1602"/>
      <c r="FY361" s="1602"/>
      <c r="FZ361" s="1602"/>
      <c r="GA361" s="1602"/>
      <c r="GB361" s="1602"/>
      <c r="GC361" s="1602"/>
      <c r="GD361" s="1602"/>
      <c r="GE361" s="1602"/>
      <c r="GF361" s="1602"/>
      <c r="GG361" s="1602"/>
      <c r="GH361" s="1602"/>
      <c r="GI361" s="1602"/>
      <c r="GJ361" s="1602"/>
      <c r="GK361" s="1602"/>
      <c r="GL361" s="1602"/>
      <c r="GM361" s="1602"/>
      <c r="GN361" s="1602"/>
      <c r="GO361" s="1602"/>
      <c r="GP361" s="1602"/>
      <c r="GQ361" s="1602"/>
      <c r="GR361" s="1602"/>
      <c r="GS361" s="1602"/>
      <c r="GT361" s="1602"/>
      <c r="GU361" s="1602"/>
      <c r="GV361" s="1602"/>
      <c r="GW361" s="1602"/>
      <c r="GX361" s="1602"/>
      <c r="GY361" s="1602"/>
      <c r="GZ361" s="1602"/>
      <c r="HA361" s="1602"/>
      <c r="HB361" s="1602"/>
      <c r="HC361" s="1602"/>
      <c r="HD361" s="1602"/>
      <c r="HE361" s="1602"/>
      <c r="HF361" s="1602"/>
      <c r="HG361" s="1602"/>
      <c r="HH361" s="1602"/>
      <c r="HI361" s="1602"/>
      <c r="HJ361" s="1602"/>
      <c r="HK361" s="1602"/>
      <c r="HL361" s="1602"/>
      <c r="HM361" s="1602"/>
      <c r="HN361" s="1602"/>
      <c r="HO361" s="1602"/>
      <c r="HP361" s="1602"/>
      <c r="HQ361" s="1602"/>
      <c r="HR361" s="1602"/>
      <c r="HS361" s="1602"/>
      <c r="HT361" s="1602"/>
      <c r="HU361" s="1602"/>
      <c r="HV361" s="1602"/>
      <c r="HW361" s="1602"/>
      <c r="HX361" s="1602"/>
      <c r="HY361" s="1602"/>
      <c r="HZ361" s="1602"/>
      <c r="IA361" s="1602"/>
      <c r="IB361" s="1602"/>
      <c r="IC361" s="1602"/>
      <c r="ID361" s="1602"/>
      <c r="IE361" s="1602"/>
      <c r="IF361" s="1602"/>
      <c r="IG361" s="1602"/>
      <c r="IH361" s="1602"/>
      <c r="II361" s="1602"/>
      <c r="IJ361" s="1602"/>
      <c r="IK361" s="1602"/>
      <c r="IL361" s="1602"/>
      <c r="IM361" s="1602"/>
      <c r="IN361" s="1602"/>
      <c r="IO361" s="1602"/>
      <c r="IP361" s="1602"/>
      <c r="IQ361" s="1602"/>
      <c r="IR361" s="1602"/>
      <c r="IS361" s="1602"/>
      <c r="IT361" s="1602"/>
      <c r="IU361" s="1602"/>
      <c r="IV361" s="1602"/>
      <c r="IW361" s="1602"/>
      <c r="IX361" s="1602"/>
      <c r="IY361" s="1602"/>
      <c r="IZ361" s="1602"/>
      <c r="JA361" s="1602"/>
      <c r="JB361" s="1602"/>
      <c r="JC361" s="1602"/>
      <c r="JD361" s="1602"/>
      <c r="JE361" s="1602"/>
      <c r="JF361" s="1602"/>
      <c r="JG361" s="1602"/>
      <c r="JH361" s="1602"/>
      <c r="JI361" s="1602"/>
      <c r="JJ361" s="1602"/>
      <c r="JK361" s="1602"/>
      <c r="JL361" s="1602"/>
      <c r="JM361" s="1602"/>
      <c r="JN361" s="1602"/>
      <c r="JO361" s="1602"/>
      <c r="JP361" s="1602"/>
    </row>
    <row r="362" spans="100:276" s="1689" customFormat="1" ht="15" hidden="1" customHeight="1" x14ac:dyDescent="0.25">
      <c r="CV362" s="1602"/>
      <c r="CW362" s="1602"/>
      <c r="CX362" s="1602"/>
      <c r="CY362" s="1602"/>
      <c r="CZ362" s="1602"/>
      <c r="DA362" s="1602"/>
      <c r="DB362" s="1602"/>
      <c r="DC362" s="1602"/>
      <c r="DD362" s="1602"/>
      <c r="DE362" s="1602"/>
      <c r="DF362" s="1602"/>
      <c r="DG362" s="1602"/>
      <c r="DH362" s="1602"/>
      <c r="DI362" s="1602"/>
      <c r="DJ362" s="1602"/>
      <c r="DK362" s="1602"/>
      <c r="DL362" s="1602"/>
      <c r="DM362" s="1602"/>
      <c r="DN362" s="1602"/>
      <c r="DO362" s="1602"/>
      <c r="DP362" s="1602"/>
      <c r="DQ362" s="1602"/>
      <c r="DR362" s="1602"/>
      <c r="DS362" s="1602"/>
      <c r="DT362" s="1602"/>
      <c r="DU362" s="1602"/>
      <c r="DV362" s="1602"/>
      <c r="DW362" s="1602"/>
      <c r="DX362" s="1602"/>
      <c r="DY362" s="1602"/>
      <c r="DZ362" s="1602"/>
      <c r="EA362" s="1602"/>
      <c r="EB362" s="1602"/>
      <c r="EC362" s="1602"/>
      <c r="ED362" s="1602"/>
      <c r="EE362" s="1602"/>
      <c r="EF362" s="1602"/>
      <c r="EG362" s="1602"/>
      <c r="EH362" s="1602"/>
      <c r="EI362" s="1602"/>
      <c r="EJ362" s="1602"/>
      <c r="EK362" s="1602"/>
      <c r="EL362" s="1602"/>
      <c r="EM362" s="1602"/>
      <c r="EN362" s="1602"/>
      <c r="EO362" s="1602"/>
      <c r="EP362" s="1602"/>
      <c r="EQ362" s="1602"/>
      <c r="ER362" s="1602"/>
      <c r="ES362" s="1602"/>
      <c r="ET362" s="1602"/>
      <c r="EU362" s="1602"/>
      <c r="EV362" s="1602"/>
      <c r="EW362" s="1602"/>
      <c r="EX362" s="1602"/>
      <c r="EY362" s="1602"/>
      <c r="EZ362" s="1602"/>
      <c r="FA362" s="1602"/>
      <c r="FB362" s="1602"/>
      <c r="FC362" s="1602"/>
      <c r="FD362" s="1602"/>
      <c r="FE362" s="1602"/>
      <c r="FF362" s="1602"/>
      <c r="FG362" s="1602"/>
      <c r="FH362" s="1602"/>
      <c r="FI362" s="1602"/>
      <c r="FJ362" s="1602"/>
      <c r="FK362" s="1602"/>
      <c r="FL362" s="1602"/>
      <c r="FM362" s="1602"/>
      <c r="FN362" s="1602"/>
      <c r="FO362" s="1602"/>
      <c r="FP362" s="1602"/>
      <c r="FQ362" s="1602"/>
      <c r="FR362" s="1602"/>
      <c r="FS362" s="1602"/>
      <c r="FT362" s="1602"/>
      <c r="FU362" s="1602"/>
      <c r="FV362" s="1602"/>
      <c r="FW362" s="1602"/>
      <c r="FX362" s="1602"/>
      <c r="FY362" s="1602"/>
      <c r="FZ362" s="1602"/>
      <c r="GA362" s="1602"/>
      <c r="GB362" s="1602"/>
      <c r="GC362" s="1602"/>
      <c r="GD362" s="1602"/>
      <c r="GE362" s="1602"/>
      <c r="GF362" s="1602"/>
      <c r="GG362" s="1602"/>
      <c r="GH362" s="1602"/>
      <c r="GI362" s="1602"/>
      <c r="GJ362" s="1602"/>
      <c r="GK362" s="1602"/>
      <c r="GL362" s="1602"/>
      <c r="GM362" s="1602"/>
      <c r="GN362" s="1602"/>
      <c r="GO362" s="1602"/>
      <c r="GP362" s="1602"/>
      <c r="GQ362" s="1602"/>
      <c r="GR362" s="1602"/>
      <c r="GS362" s="1602"/>
      <c r="GT362" s="1602"/>
      <c r="GU362" s="1602"/>
      <c r="GV362" s="1602"/>
      <c r="GW362" s="1602"/>
      <c r="GX362" s="1602"/>
      <c r="GY362" s="1602"/>
      <c r="GZ362" s="1602"/>
      <c r="HA362" s="1602"/>
      <c r="HB362" s="1602"/>
      <c r="HC362" s="1602"/>
      <c r="HD362" s="1602"/>
      <c r="HE362" s="1602"/>
      <c r="HF362" s="1602"/>
      <c r="HG362" s="1602"/>
      <c r="HH362" s="1602"/>
      <c r="HI362" s="1602"/>
      <c r="HJ362" s="1602"/>
      <c r="HK362" s="1602"/>
      <c r="HL362" s="1602"/>
      <c r="HM362" s="1602"/>
      <c r="HN362" s="1602"/>
      <c r="HO362" s="1602"/>
      <c r="HP362" s="1602"/>
      <c r="HQ362" s="1602"/>
      <c r="HR362" s="1602"/>
      <c r="HS362" s="1602"/>
      <c r="HT362" s="1602"/>
      <c r="HU362" s="1602"/>
      <c r="HV362" s="1602"/>
      <c r="HW362" s="1602"/>
      <c r="HX362" s="1602"/>
      <c r="HY362" s="1602"/>
      <c r="HZ362" s="1602"/>
      <c r="IA362" s="1602"/>
      <c r="IB362" s="1602"/>
      <c r="IC362" s="1602"/>
      <c r="ID362" s="1602"/>
      <c r="IE362" s="1602"/>
      <c r="IF362" s="1602"/>
      <c r="IG362" s="1602"/>
      <c r="IH362" s="1602"/>
      <c r="II362" s="1602"/>
      <c r="IJ362" s="1602"/>
      <c r="IK362" s="1602"/>
      <c r="IL362" s="1602"/>
      <c r="IM362" s="1602"/>
      <c r="IN362" s="1602"/>
      <c r="IO362" s="1602"/>
      <c r="IP362" s="1602"/>
      <c r="IQ362" s="1602"/>
      <c r="IR362" s="1602"/>
      <c r="IS362" s="1602"/>
      <c r="IT362" s="1602"/>
      <c r="IU362" s="1602"/>
      <c r="IV362" s="1602"/>
      <c r="IW362" s="1602"/>
      <c r="IX362" s="1602"/>
      <c r="IY362" s="1602"/>
      <c r="IZ362" s="1602"/>
      <c r="JA362" s="1602"/>
      <c r="JB362" s="1602"/>
      <c r="JC362" s="1602"/>
      <c r="JD362" s="1602"/>
      <c r="JE362" s="1602"/>
      <c r="JF362" s="1602"/>
      <c r="JG362" s="1602"/>
      <c r="JH362" s="1602"/>
      <c r="JI362" s="1602"/>
      <c r="JJ362" s="1602"/>
      <c r="JK362" s="1602"/>
      <c r="JL362" s="1602"/>
      <c r="JM362" s="1602"/>
      <c r="JN362" s="1602"/>
      <c r="JO362" s="1602"/>
      <c r="JP362" s="1602"/>
    </row>
    <row r="363" spans="100:276" s="1689" customFormat="1" ht="15" hidden="1" customHeight="1" x14ac:dyDescent="0.25">
      <c r="CV363" s="1602"/>
      <c r="CW363" s="1602"/>
      <c r="CX363" s="1602"/>
      <c r="CY363" s="1602"/>
      <c r="CZ363" s="1602"/>
      <c r="DA363" s="1602"/>
      <c r="DB363" s="1602"/>
      <c r="DC363" s="1602"/>
      <c r="DD363" s="1602"/>
      <c r="DE363" s="1602"/>
      <c r="DF363" s="1602"/>
      <c r="DG363" s="1602"/>
      <c r="DH363" s="1602"/>
      <c r="DI363" s="1602"/>
      <c r="DJ363" s="1602"/>
      <c r="DK363" s="1602"/>
      <c r="DL363" s="1602"/>
      <c r="DM363" s="1602"/>
      <c r="DN363" s="1602"/>
      <c r="DO363" s="1602"/>
      <c r="DP363" s="1602"/>
      <c r="DQ363" s="1602"/>
      <c r="DR363" s="1602"/>
      <c r="DS363" s="1602"/>
      <c r="DT363" s="1602"/>
      <c r="DU363" s="1602"/>
      <c r="DV363" s="1602"/>
      <c r="DW363" s="1602"/>
      <c r="DX363" s="1602"/>
      <c r="DY363" s="1602"/>
      <c r="DZ363" s="1602"/>
      <c r="EA363" s="1602"/>
      <c r="EB363" s="1602"/>
      <c r="EC363" s="1602"/>
      <c r="ED363" s="1602"/>
      <c r="EE363" s="1602"/>
      <c r="EF363" s="1602"/>
      <c r="EG363" s="1602"/>
      <c r="EH363" s="1602"/>
      <c r="EI363" s="1602"/>
      <c r="EJ363" s="1602"/>
      <c r="EK363" s="1602"/>
      <c r="EL363" s="1602"/>
      <c r="EM363" s="1602"/>
      <c r="EN363" s="1602"/>
      <c r="EO363" s="1602"/>
      <c r="EP363" s="1602"/>
      <c r="EQ363" s="1602"/>
      <c r="ER363" s="1602"/>
      <c r="ES363" s="1602"/>
      <c r="ET363" s="1602"/>
      <c r="EU363" s="1602"/>
      <c r="EV363" s="1602"/>
      <c r="EW363" s="1602"/>
      <c r="EX363" s="1602"/>
      <c r="EY363" s="1602"/>
      <c r="EZ363" s="1602"/>
      <c r="FA363" s="1602"/>
      <c r="FB363" s="1602"/>
      <c r="FC363" s="1602"/>
      <c r="FD363" s="1602"/>
      <c r="FE363" s="1602"/>
      <c r="FF363" s="1602"/>
      <c r="FG363" s="1602"/>
      <c r="FH363" s="1602"/>
      <c r="FI363" s="1602"/>
      <c r="FJ363" s="1602"/>
      <c r="FK363" s="1602"/>
      <c r="FL363" s="1602"/>
      <c r="FM363" s="1602"/>
      <c r="FN363" s="1602"/>
      <c r="FO363" s="1602"/>
      <c r="FP363" s="1602"/>
      <c r="FQ363" s="1602"/>
      <c r="FR363" s="1602"/>
      <c r="FS363" s="1602"/>
      <c r="FT363" s="1602"/>
      <c r="FU363" s="1602"/>
      <c r="FV363" s="1602"/>
      <c r="FW363" s="1602"/>
      <c r="FX363" s="1602"/>
      <c r="FY363" s="1602"/>
      <c r="FZ363" s="1602"/>
      <c r="GA363" s="1602"/>
      <c r="GB363" s="1602"/>
      <c r="GC363" s="1602"/>
      <c r="GD363" s="1602"/>
      <c r="GE363" s="1602"/>
      <c r="GF363" s="1602"/>
      <c r="GG363" s="1602"/>
      <c r="GH363" s="1602"/>
      <c r="GI363" s="1602"/>
      <c r="GJ363" s="1602"/>
      <c r="GK363" s="1602"/>
      <c r="GL363" s="1602"/>
      <c r="GM363" s="1602"/>
      <c r="GN363" s="1602"/>
      <c r="GO363" s="1602"/>
      <c r="GP363" s="1602"/>
      <c r="GQ363" s="1602"/>
      <c r="GR363" s="1602"/>
      <c r="GS363" s="1602"/>
      <c r="GT363" s="1602"/>
      <c r="GU363" s="1602"/>
      <c r="GV363" s="1602"/>
      <c r="GW363" s="1602"/>
      <c r="GX363" s="1602"/>
      <c r="GY363" s="1602"/>
      <c r="GZ363" s="1602"/>
      <c r="HA363" s="1602"/>
      <c r="HB363" s="1602"/>
      <c r="HC363" s="1602"/>
      <c r="HD363" s="1602"/>
      <c r="HE363" s="1602"/>
      <c r="HF363" s="1602"/>
      <c r="HG363" s="1602"/>
      <c r="HH363" s="1602"/>
      <c r="HI363" s="1602"/>
      <c r="HJ363" s="1602"/>
      <c r="HK363" s="1602"/>
      <c r="HL363" s="1602"/>
      <c r="HM363" s="1602"/>
      <c r="HN363" s="1602"/>
      <c r="HO363" s="1602"/>
      <c r="HP363" s="1602"/>
      <c r="HQ363" s="1602"/>
      <c r="HR363" s="1602"/>
      <c r="HS363" s="1602"/>
      <c r="HT363" s="1602"/>
      <c r="HU363" s="1602"/>
      <c r="HV363" s="1602"/>
      <c r="HW363" s="1602"/>
      <c r="HX363" s="1602"/>
      <c r="HY363" s="1602"/>
      <c r="HZ363" s="1602"/>
      <c r="IA363" s="1602"/>
      <c r="IB363" s="1602"/>
      <c r="IC363" s="1602"/>
      <c r="ID363" s="1602"/>
      <c r="IE363" s="1602"/>
      <c r="IF363" s="1602"/>
      <c r="IG363" s="1602"/>
      <c r="IH363" s="1602"/>
      <c r="II363" s="1602"/>
      <c r="IJ363" s="1602"/>
      <c r="IK363" s="1602"/>
      <c r="IL363" s="1602"/>
      <c r="IM363" s="1602"/>
      <c r="IN363" s="1602"/>
      <c r="IO363" s="1602"/>
      <c r="IP363" s="1602"/>
      <c r="IQ363" s="1602"/>
      <c r="IR363" s="1602"/>
      <c r="IS363" s="1602"/>
      <c r="IT363" s="1602"/>
      <c r="IU363" s="1602"/>
      <c r="IV363" s="1602"/>
      <c r="IW363" s="1602"/>
      <c r="IX363" s="1602"/>
      <c r="IY363" s="1602"/>
      <c r="IZ363" s="1602"/>
      <c r="JA363" s="1602"/>
      <c r="JB363" s="1602"/>
      <c r="JC363" s="1602"/>
      <c r="JD363" s="1602"/>
      <c r="JE363" s="1602"/>
      <c r="JF363" s="1602"/>
      <c r="JG363" s="1602"/>
      <c r="JH363" s="1602"/>
      <c r="JI363" s="1602"/>
      <c r="JJ363" s="1602"/>
      <c r="JK363" s="1602"/>
      <c r="JL363" s="1602"/>
      <c r="JM363" s="1602"/>
      <c r="JN363" s="1602"/>
      <c r="JO363" s="1602"/>
      <c r="JP363" s="1602"/>
    </row>
    <row r="364" spans="100:276" s="1689" customFormat="1" ht="15" hidden="1" customHeight="1" x14ac:dyDescent="0.25">
      <c r="CV364" s="1602"/>
      <c r="CW364" s="1602"/>
      <c r="CX364" s="1602"/>
      <c r="CY364" s="1602"/>
      <c r="CZ364" s="1602"/>
      <c r="DA364" s="1602"/>
      <c r="DB364" s="1602"/>
      <c r="DC364" s="1602"/>
      <c r="DD364" s="1602"/>
      <c r="DE364" s="1602"/>
      <c r="DF364" s="1602"/>
      <c r="DG364" s="1602"/>
      <c r="DH364" s="1602"/>
      <c r="DI364" s="1602"/>
      <c r="DJ364" s="1602"/>
      <c r="DK364" s="1602"/>
      <c r="DL364" s="1602"/>
      <c r="DM364" s="1602"/>
      <c r="DN364" s="1602"/>
      <c r="DO364" s="1602"/>
      <c r="DP364" s="1602"/>
      <c r="DQ364" s="1602"/>
      <c r="DR364" s="1602"/>
      <c r="DS364" s="1602"/>
      <c r="DT364" s="1602"/>
      <c r="DU364" s="1602"/>
      <c r="DV364" s="1602"/>
      <c r="DW364" s="1602"/>
      <c r="DX364" s="1602"/>
      <c r="DY364" s="1602"/>
      <c r="DZ364" s="1602"/>
      <c r="EA364" s="1602"/>
      <c r="EB364" s="1602"/>
      <c r="EC364" s="1602"/>
      <c r="ED364" s="1602"/>
      <c r="EE364" s="1602"/>
      <c r="EF364" s="1602"/>
      <c r="EG364" s="1602"/>
      <c r="EH364" s="1602"/>
      <c r="EI364" s="1602"/>
      <c r="EJ364" s="1602"/>
      <c r="EK364" s="1602"/>
      <c r="EL364" s="1602"/>
      <c r="EM364" s="1602"/>
      <c r="EN364" s="1602"/>
      <c r="EO364" s="1602"/>
      <c r="EP364" s="1602"/>
      <c r="EQ364" s="1602"/>
      <c r="ER364" s="1602"/>
      <c r="ES364" s="1602"/>
      <c r="ET364" s="1602"/>
      <c r="EU364" s="1602"/>
      <c r="EV364" s="1602"/>
      <c r="EW364" s="1602"/>
      <c r="EX364" s="1602"/>
      <c r="EY364" s="1602"/>
      <c r="EZ364" s="1602"/>
      <c r="FA364" s="1602"/>
      <c r="FB364" s="1602"/>
      <c r="FC364" s="1602"/>
      <c r="FD364" s="1602"/>
      <c r="FE364" s="1602"/>
      <c r="FF364" s="1602"/>
      <c r="FG364" s="1602"/>
      <c r="FH364" s="1602"/>
      <c r="FI364" s="1602"/>
      <c r="FJ364" s="1602"/>
      <c r="FK364" s="1602"/>
      <c r="FL364" s="1602"/>
      <c r="FM364" s="1602"/>
      <c r="FN364" s="1602"/>
      <c r="FO364" s="1602"/>
      <c r="FP364" s="1602"/>
      <c r="FQ364" s="1602"/>
      <c r="FR364" s="1602"/>
      <c r="FS364" s="1602"/>
      <c r="FT364" s="1602"/>
      <c r="FU364" s="1602"/>
      <c r="FV364" s="1602"/>
      <c r="FW364" s="1602"/>
      <c r="FX364" s="1602"/>
      <c r="FY364" s="1602"/>
      <c r="FZ364" s="1602"/>
      <c r="GA364" s="1602"/>
      <c r="GB364" s="1602"/>
      <c r="GC364" s="1602"/>
      <c r="GD364" s="1602"/>
      <c r="GE364" s="1602"/>
      <c r="GF364" s="1602"/>
      <c r="GG364" s="1602"/>
      <c r="GH364" s="1602"/>
      <c r="GI364" s="1602"/>
      <c r="GJ364" s="1602"/>
      <c r="GK364" s="1602"/>
      <c r="GL364" s="1602"/>
      <c r="GM364" s="1602"/>
      <c r="GN364" s="1602"/>
      <c r="GO364" s="1602"/>
      <c r="GP364" s="1602"/>
      <c r="GQ364" s="1602"/>
      <c r="GR364" s="1602"/>
      <c r="GS364" s="1602"/>
      <c r="GT364" s="1602"/>
      <c r="GU364" s="1602"/>
      <c r="GV364" s="1602"/>
      <c r="GW364" s="1602"/>
      <c r="GX364" s="1602"/>
      <c r="GY364" s="1602"/>
      <c r="GZ364" s="1602"/>
      <c r="HA364" s="1602"/>
      <c r="HB364" s="1602"/>
      <c r="HC364" s="1602"/>
      <c r="HD364" s="1602"/>
      <c r="HE364" s="1602"/>
      <c r="HF364" s="1602"/>
      <c r="HG364" s="1602"/>
      <c r="HH364" s="1602"/>
      <c r="HI364" s="1602"/>
      <c r="HJ364" s="1602"/>
      <c r="HK364" s="1602"/>
      <c r="HL364" s="1602"/>
      <c r="HM364" s="1602"/>
      <c r="HN364" s="1602"/>
      <c r="HO364" s="1602"/>
      <c r="HP364" s="1602"/>
      <c r="HQ364" s="1602"/>
      <c r="HR364" s="1602"/>
      <c r="HS364" s="1602"/>
      <c r="HT364" s="1602"/>
      <c r="HU364" s="1602"/>
      <c r="HV364" s="1602"/>
      <c r="HW364" s="1602"/>
      <c r="HX364" s="1602"/>
      <c r="HY364" s="1602"/>
      <c r="HZ364" s="1602"/>
      <c r="IA364" s="1602"/>
      <c r="IB364" s="1602"/>
      <c r="IC364" s="1602"/>
      <c r="ID364" s="1602"/>
      <c r="IE364" s="1602"/>
      <c r="IF364" s="1602"/>
      <c r="IG364" s="1602"/>
      <c r="IH364" s="1602"/>
      <c r="II364" s="1602"/>
      <c r="IJ364" s="1602"/>
      <c r="IK364" s="1602"/>
      <c r="IL364" s="1602"/>
      <c r="IM364" s="1602"/>
      <c r="IN364" s="1602"/>
      <c r="IO364" s="1602"/>
      <c r="IP364" s="1602"/>
      <c r="IQ364" s="1602"/>
      <c r="IR364" s="1602"/>
      <c r="IS364" s="1602"/>
      <c r="IT364" s="1602"/>
      <c r="IU364" s="1602"/>
      <c r="IV364" s="1602"/>
      <c r="IW364" s="1602"/>
      <c r="IX364" s="1602"/>
      <c r="IY364" s="1602"/>
      <c r="IZ364" s="1602"/>
      <c r="JA364" s="1602"/>
      <c r="JB364" s="1602"/>
      <c r="JC364" s="1602"/>
      <c r="JD364" s="1602"/>
      <c r="JE364" s="1602"/>
      <c r="JF364" s="1602"/>
      <c r="JG364" s="1602"/>
      <c r="JH364" s="1602"/>
      <c r="JI364" s="1602"/>
      <c r="JJ364" s="1602"/>
      <c r="JK364" s="1602"/>
      <c r="JL364" s="1602"/>
      <c r="JM364" s="1602"/>
      <c r="JN364" s="1602"/>
      <c r="JO364" s="1602"/>
      <c r="JP364" s="1602"/>
    </row>
    <row r="365" spans="100:276" s="1689" customFormat="1" ht="15" hidden="1" customHeight="1" x14ac:dyDescent="0.25">
      <c r="CV365" s="1602"/>
      <c r="CW365" s="1602"/>
      <c r="CX365" s="1602"/>
      <c r="CY365" s="1602"/>
      <c r="CZ365" s="1602"/>
      <c r="DA365" s="1602"/>
      <c r="DB365" s="1602"/>
      <c r="DC365" s="1602"/>
      <c r="DD365" s="1602"/>
      <c r="DE365" s="1602"/>
      <c r="DF365" s="1602"/>
      <c r="DG365" s="1602"/>
      <c r="DH365" s="1602"/>
      <c r="DI365" s="1602"/>
      <c r="DJ365" s="1602"/>
      <c r="DK365" s="1602"/>
      <c r="DL365" s="1602"/>
      <c r="DM365" s="1602"/>
      <c r="DN365" s="1602"/>
      <c r="DO365" s="1602"/>
      <c r="DP365" s="1602"/>
      <c r="DQ365" s="1602"/>
      <c r="DR365" s="1602"/>
      <c r="DS365" s="1602"/>
      <c r="DT365" s="1602"/>
      <c r="DU365" s="1602"/>
      <c r="DV365" s="1602"/>
      <c r="DW365" s="1602"/>
      <c r="DX365" s="1602"/>
      <c r="DY365" s="1602"/>
      <c r="DZ365" s="1602"/>
      <c r="EA365" s="1602"/>
      <c r="EB365" s="1602"/>
      <c r="EC365" s="1602"/>
      <c r="ED365" s="1602"/>
      <c r="EE365" s="1602"/>
      <c r="EF365" s="1602"/>
      <c r="EG365" s="1602"/>
      <c r="EH365" s="1602"/>
      <c r="EI365" s="1602"/>
      <c r="EJ365" s="1602"/>
      <c r="EK365" s="1602"/>
      <c r="EL365" s="1602"/>
      <c r="EM365" s="1602"/>
      <c r="EN365" s="1602"/>
      <c r="EO365" s="1602"/>
      <c r="EP365" s="1602"/>
      <c r="EQ365" s="1602"/>
      <c r="ER365" s="1602"/>
      <c r="ES365" s="1602"/>
      <c r="ET365" s="1602"/>
      <c r="EU365" s="1602"/>
      <c r="EV365" s="1602"/>
      <c r="EW365" s="1602"/>
      <c r="EX365" s="1602"/>
      <c r="EY365" s="1602"/>
      <c r="EZ365" s="1602"/>
      <c r="FA365" s="1602"/>
      <c r="FB365" s="1602"/>
      <c r="FC365" s="1602"/>
      <c r="FD365" s="1602"/>
      <c r="FE365" s="1602"/>
      <c r="FF365" s="1602"/>
      <c r="FG365" s="1602"/>
      <c r="FH365" s="1602"/>
      <c r="FI365" s="1602"/>
      <c r="FJ365" s="1602"/>
      <c r="FK365" s="1602"/>
      <c r="FL365" s="1602"/>
      <c r="FM365" s="1602"/>
      <c r="FN365" s="1602"/>
      <c r="FO365" s="1602"/>
      <c r="FP365" s="1602"/>
      <c r="FQ365" s="1602"/>
      <c r="FR365" s="1602"/>
      <c r="FS365" s="1602"/>
      <c r="FT365" s="1602"/>
      <c r="FU365" s="1602"/>
      <c r="FV365" s="1602"/>
      <c r="FW365" s="1602"/>
      <c r="FX365" s="1602"/>
      <c r="FY365" s="1602"/>
      <c r="FZ365" s="1602"/>
      <c r="GA365" s="1602"/>
      <c r="GB365" s="1602"/>
      <c r="GC365" s="1602"/>
      <c r="GD365" s="1602"/>
      <c r="GE365" s="1602"/>
      <c r="GF365" s="1602"/>
      <c r="GG365" s="1602"/>
      <c r="GH365" s="1602"/>
      <c r="GI365" s="1602"/>
      <c r="GJ365" s="1602"/>
      <c r="GK365" s="1602"/>
      <c r="GL365" s="1602"/>
      <c r="GM365" s="1602"/>
      <c r="GN365" s="1602"/>
      <c r="GO365" s="1602"/>
      <c r="GP365" s="1602"/>
      <c r="GQ365" s="1602"/>
      <c r="GR365" s="1602"/>
      <c r="GS365" s="1602"/>
      <c r="GT365" s="1602"/>
      <c r="GU365" s="1602"/>
      <c r="GV365" s="1602"/>
      <c r="GW365" s="1602"/>
      <c r="GX365" s="1602"/>
      <c r="GY365" s="1602"/>
      <c r="GZ365" s="1602"/>
      <c r="HA365" s="1602"/>
      <c r="HB365" s="1602"/>
      <c r="HC365" s="1602"/>
      <c r="HD365" s="1602"/>
      <c r="HE365" s="1602"/>
      <c r="HF365" s="1602"/>
      <c r="HG365" s="1602"/>
      <c r="HH365" s="1602"/>
      <c r="HI365" s="1602"/>
      <c r="HJ365" s="1602"/>
      <c r="HK365" s="1602"/>
      <c r="HL365" s="1602"/>
      <c r="HM365" s="1602"/>
      <c r="HN365" s="1602"/>
      <c r="HO365" s="1602"/>
      <c r="HP365" s="1602"/>
      <c r="HQ365" s="1602"/>
      <c r="HR365" s="1602"/>
      <c r="HS365" s="1602"/>
      <c r="HT365" s="1602"/>
      <c r="HU365" s="1602"/>
      <c r="HV365" s="1602"/>
      <c r="HW365" s="1602"/>
      <c r="HX365" s="1602"/>
      <c r="HY365" s="1602"/>
      <c r="HZ365" s="1602"/>
      <c r="IA365" s="1602"/>
      <c r="IB365" s="1602"/>
      <c r="IC365" s="1602"/>
      <c r="ID365" s="1602"/>
      <c r="IE365" s="1602"/>
      <c r="IF365" s="1602"/>
      <c r="IG365" s="1602"/>
      <c r="IH365" s="1602"/>
      <c r="II365" s="1602"/>
      <c r="IJ365" s="1602"/>
      <c r="IK365" s="1602"/>
      <c r="IL365" s="1602"/>
      <c r="IM365" s="1602"/>
      <c r="IN365" s="1602"/>
      <c r="IO365" s="1602"/>
      <c r="IP365" s="1602"/>
      <c r="IQ365" s="1602"/>
      <c r="IR365" s="1602"/>
      <c r="IS365" s="1602"/>
      <c r="IT365" s="1602"/>
      <c r="IU365" s="1602"/>
      <c r="IV365" s="1602"/>
      <c r="IW365" s="1602"/>
      <c r="IX365" s="1602"/>
      <c r="IY365" s="1602"/>
      <c r="IZ365" s="1602"/>
      <c r="JA365" s="1602"/>
      <c r="JB365" s="1602"/>
      <c r="JC365" s="1602"/>
      <c r="JD365" s="1602"/>
      <c r="JE365" s="1602"/>
      <c r="JF365" s="1602"/>
      <c r="JG365" s="1602"/>
      <c r="JH365" s="1602"/>
      <c r="JI365" s="1602"/>
      <c r="JJ365" s="1602"/>
      <c r="JK365" s="1602"/>
      <c r="JL365" s="1602"/>
      <c r="JM365" s="1602"/>
      <c r="JN365" s="1602"/>
      <c r="JO365" s="1602"/>
      <c r="JP365" s="1602"/>
    </row>
    <row r="366" spans="100:276" s="1689" customFormat="1" ht="15" hidden="1" customHeight="1" x14ac:dyDescent="0.25">
      <c r="CV366" s="1602"/>
      <c r="CW366" s="1602"/>
      <c r="CX366" s="1602"/>
      <c r="CY366" s="1602"/>
      <c r="CZ366" s="1602"/>
      <c r="DA366" s="1602"/>
      <c r="DB366" s="1602"/>
      <c r="DC366" s="1602"/>
      <c r="DD366" s="1602"/>
      <c r="DE366" s="1602"/>
      <c r="DF366" s="1602"/>
      <c r="DG366" s="1602"/>
      <c r="DH366" s="1602"/>
      <c r="DI366" s="1602"/>
      <c r="DJ366" s="1602"/>
      <c r="DK366" s="1602"/>
      <c r="DL366" s="1602"/>
      <c r="DM366" s="1602"/>
      <c r="DN366" s="1602"/>
      <c r="DO366" s="1602"/>
      <c r="DP366" s="1602"/>
      <c r="DQ366" s="1602"/>
      <c r="DR366" s="1602"/>
      <c r="DS366" s="1602"/>
      <c r="DT366" s="1602"/>
      <c r="DU366" s="1602"/>
      <c r="DV366" s="1602"/>
      <c r="DW366" s="1602"/>
      <c r="DX366" s="1602"/>
      <c r="DY366" s="1602"/>
      <c r="DZ366" s="1602"/>
      <c r="EA366" s="1602"/>
      <c r="EB366" s="1602"/>
      <c r="EC366" s="1602"/>
      <c r="ED366" s="1602"/>
      <c r="EE366" s="1602"/>
      <c r="EF366" s="1602"/>
      <c r="EG366" s="1602"/>
      <c r="EH366" s="1602"/>
      <c r="EI366" s="1602"/>
      <c r="EJ366" s="1602"/>
      <c r="EK366" s="1602"/>
      <c r="EL366" s="1602"/>
      <c r="EM366" s="1602"/>
      <c r="EN366" s="1602"/>
      <c r="EO366" s="1602"/>
      <c r="EP366" s="1602"/>
      <c r="EQ366" s="1602"/>
      <c r="ER366" s="1602"/>
      <c r="ES366" s="1602"/>
      <c r="ET366" s="1602"/>
      <c r="EU366" s="1602"/>
      <c r="EV366" s="1602"/>
      <c r="EW366" s="1602"/>
      <c r="EX366" s="1602"/>
      <c r="EY366" s="1602"/>
      <c r="EZ366" s="1602"/>
      <c r="FA366" s="1602"/>
      <c r="FB366" s="1602"/>
      <c r="FC366" s="1602"/>
      <c r="FD366" s="1602"/>
      <c r="FE366" s="1602"/>
      <c r="FF366" s="1602"/>
      <c r="FG366" s="1602"/>
      <c r="FH366" s="1602"/>
      <c r="FI366" s="1602"/>
      <c r="FJ366" s="1602"/>
      <c r="FK366" s="1602"/>
      <c r="FL366" s="1602"/>
      <c r="FM366" s="1602"/>
      <c r="FN366" s="1602"/>
      <c r="FO366" s="1602"/>
      <c r="FP366" s="1602"/>
      <c r="FQ366" s="1602"/>
      <c r="FR366" s="1602"/>
      <c r="FS366" s="1602"/>
      <c r="FT366" s="1602"/>
      <c r="FU366" s="1602"/>
      <c r="FV366" s="1602"/>
      <c r="FW366" s="1602"/>
      <c r="FX366" s="1602"/>
      <c r="FY366" s="1602"/>
      <c r="FZ366" s="1602"/>
      <c r="GA366" s="1602"/>
      <c r="GB366" s="1602"/>
      <c r="GC366" s="1602"/>
      <c r="GD366" s="1602"/>
      <c r="GE366" s="1602"/>
      <c r="GF366" s="1602"/>
      <c r="GG366" s="1602"/>
      <c r="GH366" s="1602"/>
      <c r="GI366" s="1602"/>
      <c r="GJ366" s="1602"/>
      <c r="GK366" s="1602"/>
      <c r="GL366" s="1602"/>
      <c r="GM366" s="1602"/>
      <c r="GN366" s="1602"/>
      <c r="GO366" s="1602"/>
      <c r="GP366" s="1602"/>
      <c r="GQ366" s="1602"/>
      <c r="GR366" s="1602"/>
      <c r="GS366" s="1602"/>
      <c r="GT366" s="1602"/>
      <c r="GU366" s="1602"/>
      <c r="GV366" s="1602"/>
      <c r="GW366" s="1602"/>
      <c r="GX366" s="1602"/>
      <c r="GY366" s="1602"/>
      <c r="GZ366" s="1602"/>
      <c r="HA366" s="1602"/>
      <c r="HB366" s="1602"/>
      <c r="HC366" s="1602"/>
      <c r="HD366" s="1602"/>
      <c r="HE366" s="1602"/>
      <c r="HF366" s="1602"/>
      <c r="HG366" s="1602"/>
      <c r="HH366" s="1602"/>
      <c r="HI366" s="1602"/>
      <c r="HJ366" s="1602"/>
      <c r="HK366" s="1602"/>
      <c r="HL366" s="1602"/>
      <c r="HM366" s="1602"/>
      <c r="HN366" s="1602"/>
      <c r="HO366" s="1602"/>
      <c r="HP366" s="1602"/>
      <c r="HQ366" s="1602"/>
      <c r="HR366" s="1602"/>
      <c r="HS366" s="1602"/>
      <c r="HT366" s="1602"/>
      <c r="HU366" s="1602"/>
      <c r="HV366" s="1602"/>
      <c r="HW366" s="1602"/>
      <c r="HX366" s="1602"/>
      <c r="HY366" s="1602"/>
      <c r="HZ366" s="1602"/>
      <c r="IA366" s="1602"/>
      <c r="IB366" s="1602"/>
      <c r="IC366" s="1602"/>
      <c r="ID366" s="1602"/>
      <c r="IE366" s="1602"/>
      <c r="IF366" s="1602"/>
      <c r="IG366" s="1602"/>
      <c r="IH366" s="1602"/>
      <c r="II366" s="1602"/>
      <c r="IJ366" s="1602"/>
      <c r="IK366" s="1602"/>
      <c r="IL366" s="1602"/>
      <c r="IM366" s="1602"/>
      <c r="IN366" s="1602"/>
      <c r="IO366" s="1602"/>
      <c r="IP366" s="1602"/>
      <c r="IQ366" s="1602"/>
      <c r="IR366" s="1602"/>
      <c r="IS366" s="1602"/>
      <c r="IT366" s="1602"/>
      <c r="IU366" s="1602"/>
      <c r="IV366" s="1602"/>
      <c r="IW366" s="1602"/>
      <c r="IX366" s="1602"/>
      <c r="IY366" s="1602"/>
      <c r="IZ366" s="1602"/>
      <c r="JA366" s="1602"/>
      <c r="JB366" s="1602"/>
      <c r="JC366" s="1602"/>
      <c r="JD366" s="1602"/>
      <c r="JE366" s="1602"/>
      <c r="JF366" s="1602"/>
      <c r="JG366" s="1602"/>
      <c r="JH366" s="1602"/>
      <c r="JI366" s="1602"/>
      <c r="JJ366" s="1602"/>
      <c r="JK366" s="1602"/>
      <c r="JL366" s="1602"/>
      <c r="JM366" s="1602"/>
      <c r="JN366" s="1602"/>
      <c r="JO366" s="1602"/>
      <c r="JP366" s="1602"/>
    </row>
    <row r="367" spans="100:276" s="1689" customFormat="1" ht="15" hidden="1" customHeight="1" x14ac:dyDescent="0.25">
      <c r="CV367" s="1602"/>
      <c r="CW367" s="1602"/>
      <c r="CX367" s="1602"/>
      <c r="CY367" s="1602"/>
      <c r="CZ367" s="1602"/>
      <c r="DA367" s="1602"/>
      <c r="DB367" s="1602"/>
      <c r="DC367" s="1602"/>
      <c r="DD367" s="1602"/>
      <c r="DE367" s="1602"/>
      <c r="DF367" s="1602"/>
      <c r="DG367" s="1602"/>
      <c r="DH367" s="1602"/>
      <c r="DI367" s="1602"/>
      <c r="DJ367" s="1602"/>
      <c r="DK367" s="1602"/>
      <c r="DL367" s="1602"/>
      <c r="DM367" s="1602"/>
      <c r="DN367" s="1602"/>
      <c r="DO367" s="1602"/>
      <c r="DP367" s="1602"/>
      <c r="DQ367" s="1602"/>
      <c r="DR367" s="1602"/>
      <c r="DS367" s="1602"/>
      <c r="DT367" s="1602"/>
      <c r="DU367" s="1602"/>
      <c r="DV367" s="1602"/>
      <c r="DW367" s="1602"/>
      <c r="DX367" s="1602"/>
      <c r="DY367" s="1602"/>
      <c r="DZ367" s="1602"/>
      <c r="EA367" s="1602"/>
      <c r="EB367" s="1602"/>
      <c r="EC367" s="1602"/>
      <c r="ED367" s="1602"/>
      <c r="EE367" s="1602"/>
      <c r="EF367" s="1602"/>
      <c r="EG367" s="1602"/>
      <c r="EH367" s="1602"/>
      <c r="EI367" s="1602"/>
      <c r="EJ367" s="1602"/>
      <c r="EK367" s="1602"/>
      <c r="EL367" s="1602"/>
      <c r="EM367" s="1602"/>
      <c r="EN367" s="1602"/>
      <c r="EO367" s="1602"/>
      <c r="EP367" s="1602"/>
      <c r="EQ367" s="1602"/>
      <c r="ER367" s="1602"/>
      <c r="ES367" s="1602"/>
      <c r="ET367" s="1602"/>
      <c r="EU367" s="1602"/>
      <c r="EV367" s="1602"/>
      <c r="EW367" s="1602"/>
      <c r="EX367" s="1602"/>
      <c r="EY367" s="1602"/>
      <c r="EZ367" s="1602"/>
      <c r="FA367" s="1602"/>
      <c r="FB367" s="1602"/>
      <c r="FC367" s="1602"/>
      <c r="FD367" s="1602"/>
      <c r="FE367" s="1602"/>
      <c r="FF367" s="1602"/>
      <c r="FG367" s="1602"/>
      <c r="FH367" s="1602"/>
      <c r="FI367" s="1602"/>
      <c r="FJ367" s="1602"/>
      <c r="FK367" s="1602"/>
      <c r="FL367" s="1602"/>
      <c r="FM367" s="1602"/>
      <c r="FN367" s="1602"/>
      <c r="FO367" s="1602"/>
      <c r="FP367" s="1602"/>
      <c r="FQ367" s="1602"/>
      <c r="FR367" s="1602"/>
      <c r="FS367" s="1602"/>
      <c r="FT367" s="1602"/>
      <c r="FU367" s="1602"/>
      <c r="FV367" s="1602"/>
      <c r="FW367" s="1602"/>
      <c r="FX367" s="1602"/>
      <c r="FY367" s="1602"/>
      <c r="FZ367" s="1602"/>
      <c r="GA367" s="1602"/>
      <c r="GB367" s="1602"/>
      <c r="GC367" s="1602"/>
      <c r="GD367" s="1602"/>
      <c r="GE367" s="1602"/>
      <c r="GF367" s="1602"/>
      <c r="GG367" s="1602"/>
      <c r="GH367" s="1602"/>
      <c r="GI367" s="1602"/>
      <c r="GJ367" s="1602"/>
      <c r="GK367" s="1602"/>
      <c r="GL367" s="1602"/>
      <c r="GM367" s="1602"/>
      <c r="GN367" s="1602"/>
      <c r="GO367" s="1602"/>
      <c r="GP367" s="1602"/>
      <c r="GQ367" s="1602"/>
      <c r="GR367" s="1602"/>
      <c r="GS367" s="1602"/>
      <c r="GT367" s="1602"/>
      <c r="GU367" s="1602"/>
      <c r="GV367" s="1602"/>
      <c r="GW367" s="1602"/>
      <c r="GX367" s="1602"/>
      <c r="GY367" s="1602"/>
      <c r="GZ367" s="1602"/>
      <c r="HA367" s="1602"/>
      <c r="HB367" s="1602"/>
      <c r="HC367" s="1602"/>
      <c r="HD367" s="1602"/>
      <c r="HE367" s="1602"/>
      <c r="HF367" s="1602"/>
      <c r="HG367" s="1602"/>
      <c r="HH367" s="1602"/>
      <c r="HI367" s="1602"/>
      <c r="HJ367" s="1602"/>
      <c r="HK367" s="1602"/>
      <c r="HL367" s="1602"/>
      <c r="HM367" s="1602"/>
      <c r="HN367" s="1602"/>
      <c r="HO367" s="1602"/>
      <c r="HP367" s="1602"/>
      <c r="HQ367" s="1602"/>
      <c r="HR367" s="1602"/>
      <c r="HS367" s="1602"/>
      <c r="HT367" s="1602"/>
      <c r="HU367" s="1602"/>
      <c r="HV367" s="1602"/>
      <c r="HW367" s="1602"/>
      <c r="HX367" s="1602"/>
      <c r="HY367" s="1602"/>
      <c r="HZ367" s="1602"/>
      <c r="IA367" s="1602"/>
      <c r="IB367" s="1602"/>
      <c r="IC367" s="1602"/>
      <c r="ID367" s="1602"/>
      <c r="IE367" s="1602"/>
      <c r="IF367" s="1602"/>
      <c r="IG367" s="1602"/>
      <c r="IH367" s="1602"/>
      <c r="II367" s="1602"/>
      <c r="IJ367" s="1602"/>
      <c r="IK367" s="1602"/>
      <c r="IL367" s="1602"/>
      <c r="IM367" s="1602"/>
      <c r="IN367" s="1602"/>
      <c r="IO367" s="1602"/>
      <c r="IP367" s="1602"/>
      <c r="IQ367" s="1602"/>
      <c r="IR367" s="1602"/>
      <c r="IS367" s="1602"/>
      <c r="IT367" s="1602"/>
      <c r="IU367" s="1602"/>
      <c r="IV367" s="1602"/>
      <c r="IW367" s="1602"/>
      <c r="IX367" s="1602"/>
      <c r="IY367" s="1602"/>
      <c r="IZ367" s="1602"/>
      <c r="JA367" s="1602"/>
      <c r="JB367" s="1602"/>
      <c r="JC367" s="1602"/>
      <c r="JD367" s="1602"/>
      <c r="JE367" s="1602"/>
      <c r="JF367" s="1602"/>
      <c r="JG367" s="1602"/>
      <c r="JH367" s="1602"/>
      <c r="JI367" s="1602"/>
      <c r="JJ367" s="1602"/>
      <c r="JK367" s="1602"/>
      <c r="JL367" s="1602"/>
      <c r="JM367" s="1602"/>
      <c r="JN367" s="1602"/>
      <c r="JO367" s="1602"/>
      <c r="JP367" s="1602"/>
    </row>
    <row r="368" spans="100:276" s="1689" customFormat="1" ht="15" hidden="1" customHeight="1" x14ac:dyDescent="0.25">
      <c r="CV368" s="1602"/>
      <c r="CW368" s="1602"/>
      <c r="CX368" s="1602"/>
      <c r="CY368" s="1602"/>
      <c r="CZ368" s="1602"/>
      <c r="DA368" s="1602"/>
      <c r="DB368" s="1602"/>
      <c r="DC368" s="1602"/>
      <c r="DD368" s="1602"/>
      <c r="DE368" s="1602"/>
      <c r="DF368" s="1602"/>
      <c r="DG368" s="1602"/>
      <c r="DH368" s="1602"/>
      <c r="DI368" s="1602"/>
      <c r="DJ368" s="1602"/>
      <c r="DK368" s="1602"/>
      <c r="DL368" s="1602"/>
      <c r="DM368" s="1602"/>
      <c r="DN368" s="1602"/>
      <c r="DO368" s="1602"/>
      <c r="DP368" s="1602"/>
      <c r="DQ368" s="1602"/>
      <c r="DR368" s="1602"/>
      <c r="DS368" s="1602"/>
      <c r="DT368" s="1602"/>
      <c r="DU368" s="1602"/>
      <c r="DV368" s="1602"/>
      <c r="DW368" s="1602"/>
      <c r="DX368" s="1602"/>
      <c r="DY368" s="1602"/>
      <c r="DZ368" s="1602"/>
      <c r="EA368" s="1602"/>
      <c r="EB368" s="1602"/>
      <c r="EC368" s="1602"/>
      <c r="ED368" s="1602"/>
      <c r="EE368" s="1602"/>
      <c r="EF368" s="1602"/>
      <c r="EG368" s="1602"/>
      <c r="EH368" s="1602"/>
      <c r="EI368" s="1602"/>
      <c r="EJ368" s="1602"/>
      <c r="EK368" s="1602"/>
      <c r="EL368" s="1602"/>
      <c r="EM368" s="1602"/>
      <c r="EN368" s="1602"/>
      <c r="EO368" s="1602"/>
      <c r="EP368" s="1602"/>
      <c r="EQ368" s="1602"/>
      <c r="ER368" s="1602"/>
      <c r="ES368" s="1602"/>
      <c r="ET368" s="1602"/>
      <c r="EU368" s="1602"/>
      <c r="EV368" s="1602"/>
      <c r="EW368" s="1602"/>
      <c r="EX368" s="1602"/>
      <c r="EY368" s="1602"/>
      <c r="EZ368" s="1602"/>
      <c r="FA368" s="1602"/>
      <c r="FB368" s="1602"/>
      <c r="FC368" s="1602"/>
      <c r="FD368" s="1602"/>
      <c r="FE368" s="1602"/>
      <c r="FF368" s="1602"/>
      <c r="FG368" s="1602"/>
      <c r="FH368" s="1602"/>
      <c r="FI368" s="1602"/>
      <c r="FJ368" s="1602"/>
      <c r="FK368" s="1602"/>
      <c r="FL368" s="1602"/>
      <c r="FM368" s="1602"/>
      <c r="FN368" s="1602"/>
      <c r="FO368" s="1602"/>
      <c r="FP368" s="1602"/>
      <c r="FQ368" s="1602"/>
      <c r="FR368" s="1602"/>
      <c r="FS368" s="1602"/>
      <c r="FT368" s="1602"/>
      <c r="FU368" s="1602"/>
      <c r="FV368" s="1602"/>
      <c r="FW368" s="1602"/>
      <c r="FX368" s="1602"/>
      <c r="FY368" s="1602"/>
      <c r="FZ368" s="1602"/>
      <c r="GA368" s="1602"/>
      <c r="GB368" s="1602"/>
      <c r="GC368" s="1602"/>
      <c r="GD368" s="1602"/>
      <c r="GE368" s="1602"/>
      <c r="GF368" s="1602"/>
      <c r="GG368" s="1602"/>
      <c r="GH368" s="1602"/>
      <c r="GI368" s="1602"/>
      <c r="GJ368" s="1602"/>
      <c r="GK368" s="1602"/>
      <c r="GL368" s="1602"/>
      <c r="GM368" s="1602"/>
      <c r="GN368" s="1602"/>
      <c r="GO368" s="1602"/>
      <c r="GP368" s="1602"/>
      <c r="GQ368" s="1602"/>
      <c r="GR368" s="1602"/>
      <c r="GS368" s="1602"/>
      <c r="GT368" s="1602"/>
      <c r="GU368" s="1602"/>
      <c r="GV368" s="1602"/>
      <c r="GW368" s="1602"/>
      <c r="GX368" s="1602"/>
      <c r="GY368" s="1602"/>
      <c r="GZ368" s="1602"/>
      <c r="HA368" s="1602"/>
      <c r="HB368" s="1602"/>
      <c r="HC368" s="1602"/>
      <c r="HD368" s="1602"/>
      <c r="HE368" s="1602"/>
      <c r="HF368" s="1602"/>
      <c r="HG368" s="1602"/>
      <c r="HH368" s="1602"/>
      <c r="HI368" s="1602"/>
      <c r="HJ368" s="1602"/>
      <c r="HK368" s="1602"/>
      <c r="HL368" s="1602"/>
      <c r="HM368" s="1602"/>
      <c r="HN368" s="1602"/>
      <c r="HO368" s="1602"/>
      <c r="HP368" s="1602"/>
      <c r="HQ368" s="1602"/>
      <c r="HR368" s="1602"/>
      <c r="HS368" s="1602"/>
      <c r="HT368" s="1602"/>
      <c r="HU368" s="1602"/>
      <c r="HV368" s="1602"/>
      <c r="HW368" s="1602"/>
      <c r="HX368" s="1602"/>
      <c r="HY368" s="1602"/>
      <c r="HZ368" s="1602"/>
      <c r="IA368" s="1602"/>
      <c r="IB368" s="1602"/>
      <c r="IC368" s="1602"/>
      <c r="ID368" s="1602"/>
      <c r="IE368" s="1602"/>
      <c r="IF368" s="1602"/>
      <c r="IG368" s="1602"/>
      <c r="IH368" s="1602"/>
      <c r="II368" s="1602"/>
      <c r="IJ368" s="1602"/>
      <c r="IK368" s="1602"/>
      <c r="IL368" s="1602"/>
      <c r="IM368" s="1602"/>
      <c r="IN368" s="1602"/>
      <c r="IO368" s="1602"/>
      <c r="IP368" s="1602"/>
      <c r="IQ368" s="1602"/>
      <c r="IR368" s="1602"/>
      <c r="IS368" s="1602"/>
      <c r="IT368" s="1602"/>
      <c r="IU368" s="1602"/>
      <c r="IV368" s="1602"/>
      <c r="IW368" s="1602"/>
      <c r="IX368" s="1602"/>
      <c r="IY368" s="1602"/>
      <c r="IZ368" s="1602"/>
      <c r="JA368" s="1602"/>
      <c r="JB368" s="1602"/>
      <c r="JC368" s="1602"/>
      <c r="JD368" s="1602"/>
      <c r="JE368" s="1602"/>
      <c r="JF368" s="1602"/>
      <c r="JG368" s="1602"/>
      <c r="JH368" s="1602"/>
      <c r="JI368" s="1602"/>
      <c r="JJ368" s="1602"/>
      <c r="JK368" s="1602"/>
      <c r="JL368" s="1602"/>
      <c r="JM368" s="1602"/>
      <c r="JN368" s="1602"/>
      <c r="JO368" s="1602"/>
      <c r="JP368" s="1602"/>
    </row>
    <row r="369" spans="100:276" s="1689" customFormat="1" ht="15" hidden="1" customHeight="1" x14ac:dyDescent="0.25">
      <c r="CV369" s="1602"/>
      <c r="CW369" s="1602"/>
      <c r="CX369" s="1602"/>
      <c r="CY369" s="1602"/>
      <c r="CZ369" s="1602"/>
      <c r="DA369" s="1602"/>
      <c r="DB369" s="1602"/>
      <c r="DC369" s="1602"/>
      <c r="DD369" s="1602"/>
      <c r="DE369" s="1602"/>
      <c r="DF369" s="1602"/>
      <c r="DG369" s="1602"/>
      <c r="DH369" s="1602"/>
      <c r="DI369" s="1602"/>
      <c r="DJ369" s="1602"/>
      <c r="DK369" s="1602"/>
      <c r="DL369" s="1602"/>
      <c r="DM369" s="1602"/>
      <c r="DN369" s="1602"/>
      <c r="DO369" s="1602"/>
      <c r="DP369" s="1602"/>
      <c r="DQ369" s="1602"/>
      <c r="DR369" s="1602"/>
      <c r="DS369" s="1602"/>
      <c r="DT369" s="1602"/>
      <c r="DU369" s="1602"/>
      <c r="DV369" s="1602"/>
      <c r="DW369" s="1602"/>
      <c r="DX369" s="1602"/>
      <c r="DY369" s="1602"/>
      <c r="DZ369" s="1602"/>
      <c r="EA369" s="1602"/>
      <c r="EB369" s="1602"/>
      <c r="EC369" s="1602"/>
      <c r="ED369" s="1602"/>
      <c r="EE369" s="1602"/>
      <c r="EF369" s="1602"/>
      <c r="EG369" s="1602"/>
      <c r="EH369" s="1602"/>
      <c r="EI369" s="1602"/>
      <c r="EJ369" s="1602"/>
      <c r="EK369" s="1602"/>
      <c r="EL369" s="1602"/>
      <c r="EM369" s="1602"/>
      <c r="EN369" s="1602"/>
      <c r="EO369" s="1602"/>
      <c r="EP369" s="1602"/>
      <c r="EQ369" s="1602"/>
      <c r="ER369" s="1602"/>
      <c r="ES369" s="1602"/>
      <c r="ET369" s="1602"/>
      <c r="EU369" s="1602"/>
      <c r="EV369" s="1602"/>
      <c r="EW369" s="1602"/>
      <c r="EX369" s="1602"/>
      <c r="EY369" s="1602"/>
      <c r="EZ369" s="1602"/>
      <c r="FA369" s="1602"/>
      <c r="FB369" s="1602"/>
      <c r="FC369" s="1602"/>
      <c r="FD369" s="1602"/>
      <c r="FE369" s="1602"/>
      <c r="FF369" s="1602"/>
      <c r="FG369" s="1602"/>
      <c r="FH369" s="1602"/>
      <c r="FI369" s="1602"/>
      <c r="FJ369" s="1602"/>
      <c r="FK369" s="1602"/>
      <c r="FL369" s="1602"/>
      <c r="FM369" s="1602"/>
      <c r="FN369" s="1602"/>
      <c r="FO369" s="1602"/>
      <c r="FP369" s="1602"/>
      <c r="FQ369" s="1602"/>
      <c r="FR369" s="1602"/>
      <c r="FS369" s="1602"/>
      <c r="FT369" s="1602"/>
      <c r="FU369" s="1602"/>
      <c r="FV369" s="1602"/>
      <c r="FW369" s="1602"/>
      <c r="FX369" s="1602"/>
      <c r="FY369" s="1602"/>
      <c r="FZ369" s="1602"/>
      <c r="GA369" s="1602"/>
      <c r="GB369" s="1602"/>
      <c r="GC369" s="1602"/>
      <c r="GD369" s="1602"/>
      <c r="GE369" s="1602"/>
      <c r="GF369" s="1602"/>
      <c r="GG369" s="1602"/>
      <c r="GH369" s="1602"/>
      <c r="GI369" s="1602"/>
      <c r="GJ369" s="1602"/>
      <c r="GK369" s="1602"/>
      <c r="GL369" s="1602"/>
      <c r="GM369" s="1602"/>
      <c r="GN369" s="1602"/>
      <c r="GO369" s="1602"/>
      <c r="GP369" s="1602"/>
      <c r="GQ369" s="1602"/>
      <c r="GR369" s="1602"/>
      <c r="GS369" s="1602"/>
      <c r="GT369" s="1602"/>
      <c r="GU369" s="1602"/>
      <c r="GV369" s="1602"/>
      <c r="GW369" s="1602"/>
      <c r="GX369" s="1602"/>
      <c r="GY369" s="1602"/>
      <c r="GZ369" s="1602"/>
      <c r="HA369" s="1602"/>
      <c r="HB369" s="1602"/>
      <c r="HC369" s="1602"/>
      <c r="HD369" s="1602"/>
      <c r="HE369" s="1602"/>
      <c r="HF369" s="1602"/>
      <c r="HG369" s="1602"/>
      <c r="HH369" s="1602"/>
      <c r="HI369" s="1602"/>
      <c r="HJ369" s="1602"/>
      <c r="HK369" s="1602"/>
      <c r="HL369" s="1602"/>
      <c r="HM369" s="1602"/>
      <c r="HN369" s="1602"/>
      <c r="HO369" s="1602"/>
      <c r="HP369" s="1602"/>
      <c r="HQ369" s="1602"/>
      <c r="HR369" s="1602"/>
      <c r="HS369" s="1602"/>
      <c r="HT369" s="1602"/>
      <c r="HU369" s="1602"/>
      <c r="HV369" s="1602"/>
      <c r="HW369" s="1602"/>
      <c r="HX369" s="1602"/>
      <c r="HY369" s="1602"/>
      <c r="HZ369" s="1602"/>
      <c r="IA369" s="1602"/>
      <c r="IB369" s="1602"/>
      <c r="IC369" s="1602"/>
      <c r="ID369" s="1602"/>
      <c r="IE369" s="1602"/>
      <c r="IF369" s="1602"/>
      <c r="IG369" s="1602"/>
      <c r="IH369" s="1602"/>
      <c r="II369" s="1602"/>
      <c r="IJ369" s="1602"/>
      <c r="IK369" s="1602"/>
      <c r="IL369" s="1602"/>
      <c r="IM369" s="1602"/>
      <c r="IN369" s="1602"/>
      <c r="IO369" s="1602"/>
      <c r="IP369" s="1602"/>
      <c r="IQ369" s="1602"/>
      <c r="IR369" s="1602"/>
      <c r="IS369" s="1602"/>
      <c r="IT369" s="1602"/>
      <c r="IU369" s="1602"/>
      <c r="IV369" s="1602"/>
      <c r="IW369" s="1602"/>
      <c r="IX369" s="1602"/>
      <c r="IY369" s="1602"/>
      <c r="IZ369" s="1602"/>
      <c r="JA369" s="1602"/>
      <c r="JB369" s="1602"/>
      <c r="JC369" s="1602"/>
      <c r="JD369" s="1602"/>
      <c r="JE369" s="1602"/>
      <c r="JF369" s="1602"/>
      <c r="JG369" s="1602"/>
      <c r="JH369" s="1602"/>
      <c r="JI369" s="1602"/>
      <c r="JJ369" s="1602"/>
      <c r="JK369" s="1602"/>
      <c r="JL369" s="1602"/>
      <c r="JM369" s="1602"/>
      <c r="JN369" s="1602"/>
      <c r="JO369" s="1602"/>
      <c r="JP369" s="1602"/>
    </row>
    <row r="370" spans="100:276" s="1689" customFormat="1" ht="15" hidden="1" customHeight="1" x14ac:dyDescent="0.25">
      <c r="CV370" s="1602"/>
      <c r="CW370" s="1602"/>
      <c r="CX370" s="1602"/>
      <c r="CY370" s="1602"/>
      <c r="CZ370" s="1602"/>
      <c r="DA370" s="1602"/>
      <c r="DB370" s="1602"/>
      <c r="DC370" s="1602"/>
      <c r="DD370" s="1602"/>
      <c r="DE370" s="1602"/>
      <c r="DF370" s="1602"/>
      <c r="DG370" s="1602"/>
      <c r="DH370" s="1602"/>
      <c r="DI370" s="1602"/>
      <c r="DJ370" s="1602"/>
      <c r="DK370" s="1602"/>
      <c r="DL370" s="1602"/>
      <c r="DM370" s="1602"/>
      <c r="DN370" s="1602"/>
      <c r="DO370" s="1602"/>
      <c r="DP370" s="1602"/>
      <c r="DQ370" s="1602"/>
      <c r="DR370" s="1602"/>
      <c r="DS370" s="1602"/>
      <c r="DT370" s="1602"/>
      <c r="DU370" s="1602"/>
      <c r="DV370" s="1602"/>
      <c r="DW370" s="1602"/>
      <c r="DX370" s="1602"/>
      <c r="DY370" s="1602"/>
      <c r="DZ370" s="1602"/>
      <c r="EA370" s="1602"/>
      <c r="EB370" s="1602"/>
      <c r="EC370" s="1602"/>
      <c r="ED370" s="1602"/>
      <c r="EE370" s="1602"/>
      <c r="EF370" s="1602"/>
      <c r="EG370" s="1602"/>
      <c r="EH370" s="1602"/>
      <c r="EI370" s="1602"/>
      <c r="EJ370" s="1602"/>
      <c r="EK370" s="1602"/>
      <c r="EL370" s="1602"/>
      <c r="EM370" s="1602"/>
      <c r="EN370" s="1602"/>
      <c r="EO370" s="1602"/>
      <c r="EP370" s="1602"/>
      <c r="EQ370" s="1602"/>
      <c r="ER370" s="1602"/>
      <c r="ES370" s="1602"/>
      <c r="ET370" s="1602"/>
      <c r="EU370" s="1602"/>
      <c r="EV370" s="1602"/>
      <c r="EW370" s="1602"/>
      <c r="EX370" s="1602"/>
      <c r="EY370" s="1602"/>
      <c r="EZ370" s="1602"/>
      <c r="FA370" s="1602"/>
      <c r="FB370" s="1602"/>
      <c r="FC370" s="1602"/>
      <c r="FD370" s="1602"/>
      <c r="FE370" s="1602"/>
      <c r="FF370" s="1602"/>
      <c r="FG370" s="1602"/>
      <c r="FH370" s="1602"/>
      <c r="FI370" s="1602"/>
      <c r="FJ370" s="1602"/>
      <c r="FK370" s="1602"/>
      <c r="FL370" s="1602"/>
      <c r="FM370" s="1602"/>
      <c r="FN370" s="1602"/>
      <c r="FO370" s="1602"/>
      <c r="FP370" s="1602"/>
      <c r="FQ370" s="1602"/>
      <c r="FR370" s="1602"/>
      <c r="FS370" s="1602"/>
      <c r="FT370" s="1602"/>
      <c r="FU370" s="1602"/>
      <c r="FV370" s="1602"/>
      <c r="FW370" s="1602"/>
      <c r="FX370" s="1602"/>
      <c r="FY370" s="1602"/>
      <c r="FZ370" s="1602"/>
      <c r="GA370" s="1602"/>
      <c r="GB370" s="1602"/>
      <c r="GC370" s="1602"/>
      <c r="GD370" s="1602"/>
      <c r="GE370" s="1602"/>
      <c r="GF370" s="1602"/>
      <c r="GG370" s="1602"/>
      <c r="GH370" s="1602"/>
      <c r="GI370" s="1602"/>
      <c r="GJ370" s="1602"/>
      <c r="GK370" s="1602"/>
      <c r="GL370" s="1602"/>
      <c r="GM370" s="1602"/>
      <c r="GN370" s="1602"/>
      <c r="GO370" s="1602"/>
      <c r="GP370" s="1602"/>
      <c r="GQ370" s="1602"/>
      <c r="GR370" s="1602"/>
      <c r="GS370" s="1602"/>
      <c r="GT370" s="1602"/>
      <c r="GU370" s="1602"/>
      <c r="GV370" s="1602"/>
      <c r="GW370" s="1602"/>
      <c r="GX370" s="1602"/>
      <c r="GY370" s="1602"/>
      <c r="GZ370" s="1602"/>
      <c r="HA370" s="1602"/>
      <c r="HB370" s="1602"/>
      <c r="HC370" s="1602"/>
      <c r="HD370" s="1602"/>
      <c r="HE370" s="1602"/>
      <c r="HF370" s="1602"/>
      <c r="HG370" s="1602"/>
      <c r="HH370" s="1602"/>
      <c r="HI370" s="1602"/>
      <c r="HJ370" s="1602"/>
      <c r="HK370" s="1602"/>
      <c r="HL370" s="1602"/>
      <c r="HM370" s="1602"/>
      <c r="HN370" s="1602"/>
      <c r="HO370" s="1602"/>
      <c r="HP370" s="1602"/>
      <c r="HQ370" s="1602"/>
      <c r="HR370" s="1602"/>
      <c r="HS370" s="1602"/>
      <c r="HT370" s="1602"/>
      <c r="HU370" s="1602"/>
      <c r="HV370" s="1602"/>
      <c r="HW370" s="1602"/>
      <c r="HX370" s="1602"/>
      <c r="HY370" s="1602"/>
      <c r="HZ370" s="1602"/>
      <c r="IA370" s="1602"/>
      <c r="IB370" s="1602"/>
      <c r="IC370" s="1602"/>
      <c r="ID370" s="1602"/>
      <c r="IE370" s="1602"/>
      <c r="IF370" s="1602"/>
      <c r="IG370" s="1602"/>
      <c r="IH370" s="1602"/>
      <c r="II370" s="1602"/>
      <c r="IJ370" s="1602"/>
      <c r="IK370" s="1602"/>
      <c r="IL370" s="1602"/>
      <c r="IM370" s="1602"/>
      <c r="IN370" s="1602"/>
      <c r="IO370" s="1602"/>
      <c r="IP370" s="1602"/>
      <c r="IQ370" s="1602"/>
      <c r="IR370" s="1602"/>
      <c r="IS370" s="1602"/>
      <c r="IT370" s="1602"/>
      <c r="IU370" s="1602"/>
      <c r="IV370" s="1602"/>
      <c r="IW370" s="1602"/>
      <c r="IX370" s="1602"/>
      <c r="IY370" s="1602"/>
      <c r="IZ370" s="1602"/>
      <c r="JA370" s="1602"/>
      <c r="JB370" s="1602"/>
      <c r="JC370" s="1602"/>
      <c r="JD370" s="1602"/>
      <c r="JE370" s="1602"/>
      <c r="JF370" s="1602"/>
      <c r="JG370" s="1602"/>
      <c r="JH370" s="1602"/>
      <c r="JI370" s="1602"/>
      <c r="JJ370" s="1602"/>
      <c r="JK370" s="1602"/>
      <c r="JL370" s="1602"/>
      <c r="JM370" s="1602"/>
      <c r="JN370" s="1602"/>
      <c r="JO370" s="1602"/>
      <c r="JP370" s="1602"/>
    </row>
    <row r="371" spans="100:276" s="1689" customFormat="1" ht="15" hidden="1" customHeight="1" x14ac:dyDescent="0.25">
      <c r="CV371" s="1602"/>
      <c r="CW371" s="1602"/>
      <c r="CX371" s="1602"/>
      <c r="CY371" s="1602"/>
      <c r="CZ371" s="1602"/>
      <c r="DA371" s="1602"/>
      <c r="DB371" s="1602"/>
      <c r="DC371" s="1602"/>
      <c r="DD371" s="1602"/>
      <c r="DE371" s="1602"/>
      <c r="DF371" s="1602"/>
      <c r="DG371" s="1602"/>
      <c r="DH371" s="1602"/>
      <c r="DI371" s="1602"/>
      <c r="DJ371" s="1602"/>
      <c r="DK371" s="1602"/>
      <c r="DL371" s="1602"/>
      <c r="DM371" s="1602"/>
      <c r="DN371" s="1602"/>
      <c r="DO371" s="1602"/>
      <c r="DP371" s="1602"/>
      <c r="DQ371" s="1602"/>
      <c r="DR371" s="1602"/>
      <c r="DS371" s="1602"/>
      <c r="DT371" s="1602"/>
      <c r="DU371" s="1602"/>
      <c r="DV371" s="1602"/>
      <c r="DW371" s="1602"/>
      <c r="DX371" s="1602"/>
      <c r="DY371" s="1602"/>
      <c r="DZ371" s="1602"/>
      <c r="EA371" s="1602"/>
      <c r="EB371" s="1602"/>
      <c r="EC371" s="1602"/>
      <c r="ED371" s="1602"/>
      <c r="EE371" s="1602"/>
      <c r="EF371" s="1602"/>
      <c r="EG371" s="1602"/>
      <c r="EH371" s="1602"/>
      <c r="EI371" s="1602"/>
      <c r="EJ371" s="1602"/>
      <c r="EK371" s="1602"/>
      <c r="EL371" s="1602"/>
      <c r="EM371" s="1602"/>
      <c r="EN371" s="1602"/>
      <c r="EO371" s="1602"/>
      <c r="EP371" s="1602"/>
      <c r="EQ371" s="1602"/>
      <c r="ER371" s="1602"/>
      <c r="ES371" s="1602"/>
      <c r="ET371" s="1602"/>
      <c r="EU371" s="1602"/>
      <c r="EV371" s="1602"/>
      <c r="EW371" s="1602"/>
      <c r="EX371" s="1602"/>
      <c r="EY371" s="1602"/>
      <c r="EZ371" s="1602"/>
      <c r="FA371" s="1602"/>
      <c r="FB371" s="1602"/>
      <c r="FC371" s="1602"/>
      <c r="FD371" s="1602"/>
      <c r="FE371" s="1602"/>
      <c r="FF371" s="1602"/>
      <c r="FG371" s="1602"/>
      <c r="FH371" s="1602"/>
      <c r="FI371" s="1602"/>
      <c r="FJ371" s="1602"/>
      <c r="FK371" s="1602"/>
      <c r="FL371" s="1602"/>
      <c r="FM371" s="1602"/>
      <c r="FN371" s="1602"/>
      <c r="FO371" s="1602"/>
      <c r="FP371" s="1602"/>
      <c r="FQ371" s="1602"/>
      <c r="FR371" s="1602"/>
      <c r="FS371" s="1602"/>
      <c r="FT371" s="1602"/>
      <c r="FU371" s="1602"/>
      <c r="FV371" s="1602"/>
      <c r="FW371" s="1602"/>
      <c r="FX371" s="1602"/>
      <c r="FY371" s="1602"/>
      <c r="FZ371" s="1602"/>
      <c r="GA371" s="1602"/>
      <c r="GB371" s="1602"/>
      <c r="GC371" s="1602"/>
      <c r="GD371" s="1602"/>
      <c r="GE371" s="1602"/>
      <c r="GF371" s="1602"/>
      <c r="GG371" s="1602"/>
      <c r="GH371" s="1602"/>
      <c r="GI371" s="1602"/>
      <c r="GJ371" s="1602"/>
      <c r="GK371" s="1602"/>
      <c r="GL371" s="1602"/>
      <c r="GM371" s="1602"/>
      <c r="GN371" s="1602"/>
      <c r="GO371" s="1602"/>
      <c r="GP371" s="1602"/>
      <c r="GQ371" s="1602"/>
      <c r="GR371" s="1602"/>
      <c r="GS371" s="1602"/>
      <c r="GT371" s="1602"/>
      <c r="GU371" s="1602"/>
      <c r="GV371" s="1602"/>
      <c r="GW371" s="1602"/>
      <c r="GX371" s="1602"/>
      <c r="GY371" s="1602"/>
      <c r="GZ371" s="1602"/>
      <c r="HA371" s="1602"/>
      <c r="HB371" s="1602"/>
      <c r="HC371" s="1602"/>
      <c r="HD371" s="1602"/>
      <c r="HE371" s="1602"/>
      <c r="HF371" s="1602"/>
      <c r="HG371" s="1602"/>
      <c r="HH371" s="1602"/>
      <c r="HI371" s="1602"/>
      <c r="HJ371" s="1602"/>
      <c r="HK371" s="1602"/>
      <c r="HL371" s="1602"/>
      <c r="HM371" s="1602"/>
      <c r="HN371" s="1602"/>
      <c r="HO371" s="1602"/>
      <c r="HP371" s="1602"/>
      <c r="HQ371" s="1602"/>
      <c r="HR371" s="1602"/>
      <c r="HS371" s="1602"/>
      <c r="HT371" s="1602"/>
      <c r="HU371" s="1602"/>
      <c r="HV371" s="1602"/>
      <c r="HW371" s="1602"/>
      <c r="HX371" s="1602"/>
      <c r="HY371" s="1602"/>
      <c r="HZ371" s="1602"/>
      <c r="IA371" s="1602"/>
      <c r="IB371" s="1602"/>
      <c r="IC371" s="1602"/>
      <c r="ID371" s="1602"/>
      <c r="IE371" s="1602"/>
      <c r="IF371" s="1602"/>
      <c r="IG371" s="1602"/>
      <c r="IH371" s="1602"/>
      <c r="II371" s="1602"/>
      <c r="IJ371" s="1602"/>
      <c r="IK371" s="1602"/>
      <c r="IL371" s="1602"/>
      <c r="IM371" s="1602"/>
      <c r="IN371" s="1602"/>
      <c r="IO371" s="1602"/>
      <c r="IP371" s="1602"/>
      <c r="IQ371" s="1602"/>
      <c r="IR371" s="1602"/>
      <c r="IS371" s="1602"/>
      <c r="IT371" s="1602"/>
      <c r="IU371" s="1602"/>
      <c r="IV371" s="1602"/>
      <c r="IW371" s="1602"/>
      <c r="IX371" s="1602"/>
      <c r="IY371" s="1602"/>
      <c r="IZ371" s="1602"/>
      <c r="JA371" s="1602"/>
      <c r="JB371" s="1602"/>
      <c r="JC371" s="1602"/>
      <c r="JD371" s="1602"/>
      <c r="JE371" s="1602"/>
      <c r="JF371" s="1602"/>
      <c r="JG371" s="1602"/>
      <c r="JH371" s="1602"/>
      <c r="JI371" s="1602"/>
      <c r="JJ371" s="1602"/>
      <c r="JK371" s="1602"/>
      <c r="JL371" s="1602"/>
      <c r="JM371" s="1602"/>
      <c r="JN371" s="1602"/>
      <c r="JO371" s="1602"/>
      <c r="JP371" s="1602"/>
    </row>
    <row r="372" spans="100:276" s="1689" customFormat="1" ht="15" hidden="1" customHeight="1" x14ac:dyDescent="0.25">
      <c r="CV372" s="1602"/>
      <c r="CW372" s="1602"/>
      <c r="CX372" s="1602"/>
      <c r="CY372" s="1602"/>
      <c r="CZ372" s="1602"/>
      <c r="DA372" s="1602"/>
      <c r="DB372" s="1602"/>
      <c r="DC372" s="1602"/>
      <c r="DD372" s="1602"/>
      <c r="DE372" s="1602"/>
      <c r="DF372" s="1602"/>
      <c r="DG372" s="1602"/>
      <c r="DH372" s="1602"/>
      <c r="DI372" s="1602"/>
      <c r="DJ372" s="1602"/>
      <c r="DK372" s="1602"/>
      <c r="DL372" s="1602"/>
      <c r="DM372" s="1602"/>
      <c r="DN372" s="1602"/>
      <c r="DO372" s="1602"/>
      <c r="DP372" s="1602"/>
      <c r="DQ372" s="1602"/>
      <c r="DR372" s="1602"/>
      <c r="DS372" s="1602"/>
      <c r="DT372" s="1602"/>
      <c r="DU372" s="1602"/>
      <c r="DV372" s="1602"/>
      <c r="DW372" s="1602"/>
      <c r="DX372" s="1602"/>
      <c r="DY372" s="1602"/>
      <c r="DZ372" s="1602"/>
      <c r="EA372" s="1602"/>
      <c r="EB372" s="1602"/>
      <c r="EC372" s="1602"/>
      <c r="ED372" s="1602"/>
      <c r="EE372" s="1602"/>
      <c r="EF372" s="1602"/>
      <c r="EG372" s="1602"/>
      <c r="EH372" s="1602"/>
      <c r="EI372" s="1602"/>
      <c r="EJ372" s="1602"/>
      <c r="EK372" s="1602"/>
      <c r="EL372" s="1602"/>
      <c r="EM372" s="1602"/>
      <c r="EN372" s="1602"/>
      <c r="EO372" s="1602"/>
      <c r="EP372" s="1602"/>
      <c r="EQ372" s="1602"/>
      <c r="ER372" s="1602"/>
      <c r="ES372" s="1602"/>
      <c r="ET372" s="1602"/>
      <c r="EU372" s="1602"/>
      <c r="EV372" s="1602"/>
      <c r="EW372" s="1602"/>
      <c r="EX372" s="1602"/>
      <c r="EY372" s="1602"/>
      <c r="EZ372" s="1602"/>
      <c r="FA372" s="1602"/>
      <c r="FB372" s="1602"/>
      <c r="FC372" s="1602"/>
      <c r="FD372" s="1602"/>
      <c r="FE372" s="1602"/>
      <c r="FF372" s="1602"/>
      <c r="FG372" s="1602"/>
      <c r="FH372" s="1602"/>
      <c r="FI372" s="1602"/>
      <c r="FJ372" s="1602"/>
      <c r="FK372" s="1602"/>
      <c r="FL372" s="1602"/>
      <c r="FM372" s="1602"/>
      <c r="FN372" s="1602"/>
      <c r="FO372" s="1602"/>
      <c r="FP372" s="1602"/>
      <c r="FQ372" s="1602"/>
      <c r="FR372" s="1602"/>
      <c r="FS372" s="1602"/>
      <c r="FT372" s="1602"/>
      <c r="FU372" s="1602"/>
      <c r="FV372" s="1602"/>
      <c r="FW372" s="1602"/>
      <c r="FX372" s="1602"/>
      <c r="FY372" s="1602"/>
      <c r="FZ372" s="1602"/>
      <c r="GA372" s="1602"/>
      <c r="GB372" s="1602"/>
      <c r="GC372" s="1602"/>
      <c r="GD372" s="1602"/>
      <c r="GE372" s="1602"/>
      <c r="GF372" s="1602"/>
      <c r="GG372" s="1602"/>
      <c r="GH372" s="1602"/>
      <c r="GI372" s="1602"/>
      <c r="GJ372" s="1602"/>
      <c r="GK372" s="1602"/>
      <c r="GL372" s="1602"/>
      <c r="GM372" s="1602"/>
      <c r="GN372" s="1602"/>
      <c r="GO372" s="1602"/>
      <c r="GP372" s="1602"/>
      <c r="GQ372" s="1602"/>
      <c r="GR372" s="1602"/>
      <c r="GS372" s="1602"/>
      <c r="GT372" s="1602"/>
      <c r="GU372" s="1602"/>
      <c r="GV372" s="1602"/>
      <c r="GW372" s="1602"/>
      <c r="GX372" s="1602"/>
      <c r="GY372" s="1602"/>
      <c r="GZ372" s="1602"/>
      <c r="HA372" s="1602"/>
      <c r="HB372" s="1602"/>
      <c r="HC372" s="1602"/>
      <c r="HD372" s="1602"/>
      <c r="HE372" s="1602"/>
      <c r="HF372" s="1602"/>
      <c r="HG372" s="1602"/>
      <c r="HH372" s="1602"/>
      <c r="HI372" s="1602"/>
      <c r="HJ372" s="1602"/>
      <c r="HK372" s="1602"/>
      <c r="HL372" s="1602"/>
      <c r="HM372" s="1602"/>
      <c r="HN372" s="1602"/>
      <c r="HO372" s="1602"/>
      <c r="HP372" s="1602"/>
      <c r="HQ372" s="1602"/>
      <c r="HR372" s="1602"/>
      <c r="HS372" s="1602"/>
      <c r="HT372" s="1602"/>
      <c r="HU372" s="1602"/>
      <c r="HV372" s="1602"/>
      <c r="HW372" s="1602"/>
      <c r="HX372" s="1602"/>
      <c r="HY372" s="1602"/>
      <c r="HZ372" s="1602"/>
      <c r="IA372" s="1602"/>
      <c r="IB372" s="1602"/>
      <c r="IC372" s="1602"/>
      <c r="ID372" s="1602"/>
      <c r="IE372" s="1602"/>
      <c r="IF372" s="1602"/>
      <c r="IG372" s="1602"/>
      <c r="IH372" s="1602"/>
      <c r="II372" s="1602"/>
      <c r="IJ372" s="1602"/>
      <c r="IK372" s="1602"/>
      <c r="IL372" s="1602"/>
      <c r="IM372" s="1602"/>
      <c r="IN372" s="1602"/>
      <c r="IO372" s="1602"/>
      <c r="IP372" s="1602"/>
      <c r="IQ372" s="1602"/>
      <c r="IR372" s="1602"/>
      <c r="IS372" s="1602"/>
      <c r="IT372" s="1602"/>
      <c r="IU372" s="1602"/>
      <c r="IV372" s="1602"/>
      <c r="IW372" s="1602"/>
      <c r="IX372" s="1602"/>
      <c r="IY372" s="1602"/>
      <c r="IZ372" s="1602"/>
      <c r="JA372" s="1602"/>
      <c r="JB372" s="1602"/>
      <c r="JC372" s="1602"/>
      <c r="JD372" s="1602"/>
      <c r="JE372" s="1602"/>
      <c r="JF372" s="1602"/>
      <c r="JG372" s="1602"/>
      <c r="JH372" s="1602"/>
      <c r="JI372" s="1602"/>
      <c r="JJ372" s="1602"/>
      <c r="JK372" s="1602"/>
      <c r="JL372" s="1602"/>
      <c r="JM372" s="1602"/>
      <c r="JN372" s="1602"/>
      <c r="JO372" s="1602"/>
      <c r="JP372" s="1602"/>
    </row>
    <row r="373" spans="100:276" s="1689" customFormat="1" ht="15" hidden="1" customHeight="1" x14ac:dyDescent="0.25">
      <c r="CV373" s="1602"/>
      <c r="CW373" s="1602"/>
      <c r="CX373" s="1602"/>
      <c r="CY373" s="1602"/>
      <c r="CZ373" s="1602"/>
      <c r="DA373" s="1602"/>
      <c r="DB373" s="1602"/>
      <c r="DC373" s="1602"/>
      <c r="DD373" s="1602"/>
      <c r="DE373" s="1602"/>
      <c r="DF373" s="1602"/>
      <c r="DG373" s="1602"/>
      <c r="DH373" s="1602"/>
      <c r="DI373" s="1602"/>
      <c r="DJ373" s="1602"/>
      <c r="DK373" s="1602"/>
      <c r="DL373" s="1602"/>
      <c r="DM373" s="1602"/>
      <c r="DN373" s="1602"/>
      <c r="DO373" s="1602"/>
      <c r="DP373" s="1602"/>
      <c r="DQ373" s="1602"/>
      <c r="DR373" s="1602"/>
      <c r="DS373" s="1602"/>
      <c r="DT373" s="1602"/>
      <c r="DU373" s="1602"/>
      <c r="DV373" s="1602"/>
      <c r="DW373" s="1602"/>
      <c r="DX373" s="1602"/>
      <c r="DY373" s="1602"/>
      <c r="DZ373" s="1602"/>
      <c r="EA373" s="1602"/>
      <c r="EB373" s="1602"/>
      <c r="EC373" s="1602"/>
      <c r="ED373" s="1602"/>
      <c r="EE373" s="1602"/>
      <c r="EF373" s="1602"/>
      <c r="EG373" s="1602"/>
      <c r="EH373" s="1602"/>
      <c r="EI373" s="1602"/>
      <c r="EJ373" s="1602"/>
      <c r="EK373" s="1602"/>
      <c r="EL373" s="1602"/>
      <c r="EM373" s="1602"/>
      <c r="EN373" s="1602"/>
      <c r="EO373" s="1602"/>
      <c r="EP373" s="1602"/>
      <c r="EQ373" s="1602"/>
      <c r="ER373" s="1602"/>
      <c r="ES373" s="1602"/>
      <c r="ET373" s="1602"/>
      <c r="EU373" s="1602"/>
      <c r="EV373" s="1602"/>
      <c r="EW373" s="1602"/>
      <c r="EX373" s="1602"/>
      <c r="EY373" s="1602"/>
      <c r="EZ373" s="1602"/>
      <c r="FA373" s="1602"/>
      <c r="FB373" s="1602"/>
      <c r="FC373" s="1602"/>
      <c r="FD373" s="1602"/>
      <c r="FE373" s="1602"/>
      <c r="FF373" s="1602"/>
      <c r="FG373" s="1602"/>
      <c r="FH373" s="1602"/>
      <c r="FI373" s="1602"/>
      <c r="FJ373" s="1602"/>
      <c r="FK373" s="1602"/>
      <c r="FL373" s="1602"/>
      <c r="FM373" s="1602"/>
      <c r="FN373" s="1602"/>
      <c r="FO373" s="1602"/>
      <c r="FP373" s="1602"/>
      <c r="FQ373" s="1602"/>
      <c r="FR373" s="1602"/>
      <c r="FS373" s="1602"/>
      <c r="FT373" s="1602"/>
      <c r="FU373" s="1602"/>
      <c r="FV373" s="1602"/>
      <c r="FW373" s="1602"/>
      <c r="FX373" s="1602"/>
      <c r="FY373" s="1602"/>
      <c r="FZ373" s="1602"/>
      <c r="GA373" s="1602"/>
      <c r="GB373" s="1602"/>
      <c r="GC373" s="1602"/>
      <c r="GD373" s="1602"/>
      <c r="GE373" s="1602"/>
      <c r="GF373" s="1602"/>
      <c r="GG373" s="1602"/>
      <c r="GH373" s="1602"/>
      <c r="GI373" s="1602"/>
      <c r="GJ373" s="1602"/>
      <c r="GK373" s="1602"/>
      <c r="GL373" s="1602"/>
      <c r="GM373" s="1602"/>
      <c r="GN373" s="1602"/>
      <c r="GO373" s="1602"/>
      <c r="GP373" s="1602"/>
      <c r="GQ373" s="1602"/>
      <c r="GR373" s="1602"/>
      <c r="GS373" s="1602"/>
      <c r="GT373" s="1602"/>
      <c r="GU373" s="1602"/>
      <c r="GV373" s="1602"/>
      <c r="GW373" s="1602"/>
      <c r="GX373" s="1602"/>
      <c r="GY373" s="1602"/>
      <c r="GZ373" s="1602"/>
      <c r="HA373" s="1602"/>
      <c r="HB373" s="1602"/>
      <c r="HC373" s="1602"/>
      <c r="HD373" s="1602"/>
      <c r="HE373" s="1602"/>
      <c r="HF373" s="1602"/>
      <c r="HG373" s="1602"/>
      <c r="HH373" s="1602"/>
      <c r="HI373" s="1602"/>
      <c r="HJ373" s="1602"/>
      <c r="HK373" s="1602"/>
      <c r="HL373" s="1602"/>
      <c r="HM373" s="1602"/>
      <c r="HN373" s="1602"/>
      <c r="HO373" s="1602"/>
      <c r="HP373" s="1602"/>
      <c r="HQ373" s="1602"/>
      <c r="HR373" s="1602"/>
      <c r="HS373" s="1602"/>
      <c r="HT373" s="1602"/>
      <c r="HU373" s="1602"/>
      <c r="HV373" s="1602"/>
      <c r="HW373" s="1602"/>
      <c r="HX373" s="1602"/>
      <c r="HY373" s="1602"/>
      <c r="HZ373" s="1602"/>
      <c r="IA373" s="1602"/>
      <c r="IB373" s="1602"/>
      <c r="IC373" s="1602"/>
      <c r="ID373" s="1602"/>
      <c r="IE373" s="1602"/>
      <c r="IF373" s="1602"/>
      <c r="IG373" s="1602"/>
      <c r="IH373" s="1602"/>
      <c r="II373" s="1602"/>
      <c r="IJ373" s="1602"/>
      <c r="IK373" s="1602"/>
      <c r="IL373" s="1602"/>
      <c r="IM373" s="1602"/>
      <c r="IN373" s="1602"/>
      <c r="IO373" s="1602"/>
      <c r="IP373" s="1602"/>
      <c r="IQ373" s="1602"/>
      <c r="IR373" s="1602"/>
      <c r="IS373" s="1602"/>
      <c r="IT373" s="1602"/>
      <c r="IU373" s="1602"/>
      <c r="IV373" s="1602"/>
      <c r="IW373" s="1602"/>
      <c r="IX373" s="1602"/>
      <c r="IY373" s="1602"/>
      <c r="IZ373" s="1602"/>
      <c r="JA373" s="1602"/>
      <c r="JB373" s="1602"/>
      <c r="JC373" s="1602"/>
      <c r="JD373" s="1602"/>
      <c r="JE373" s="1602"/>
      <c r="JF373" s="1602"/>
      <c r="JG373" s="1602"/>
      <c r="JH373" s="1602"/>
      <c r="JI373" s="1602"/>
      <c r="JJ373" s="1602"/>
      <c r="JK373" s="1602"/>
      <c r="JL373" s="1602"/>
      <c r="JM373" s="1602"/>
      <c r="JN373" s="1602"/>
      <c r="JO373" s="1602"/>
      <c r="JP373" s="1602"/>
    </row>
    <row r="374" spans="100:276" s="1689" customFormat="1" ht="15" hidden="1" customHeight="1" x14ac:dyDescent="0.25">
      <c r="CV374" s="1602"/>
      <c r="CW374" s="1602"/>
      <c r="CX374" s="1602"/>
      <c r="CY374" s="1602"/>
      <c r="CZ374" s="1602"/>
      <c r="DA374" s="1602"/>
      <c r="DB374" s="1602"/>
      <c r="DC374" s="1602"/>
      <c r="DD374" s="1602"/>
      <c r="DE374" s="1602"/>
      <c r="DF374" s="1602"/>
      <c r="DG374" s="1602"/>
      <c r="DH374" s="1602"/>
      <c r="DI374" s="1602"/>
      <c r="DJ374" s="1602"/>
      <c r="DK374" s="1602"/>
      <c r="DL374" s="1602"/>
      <c r="DM374" s="1602"/>
      <c r="DN374" s="1602"/>
      <c r="DO374" s="1602"/>
      <c r="DP374" s="1602"/>
      <c r="DQ374" s="1602"/>
      <c r="DR374" s="1602"/>
      <c r="DS374" s="1602"/>
      <c r="DT374" s="1602"/>
      <c r="DU374" s="1602"/>
      <c r="DV374" s="1602"/>
      <c r="DW374" s="1602"/>
      <c r="DX374" s="1602"/>
      <c r="DY374" s="1602"/>
      <c r="DZ374" s="1602"/>
      <c r="EA374" s="1602"/>
      <c r="EB374" s="1602"/>
      <c r="EC374" s="1602"/>
      <c r="ED374" s="1602"/>
      <c r="EE374" s="1602"/>
      <c r="EF374" s="1602"/>
      <c r="EG374" s="1602"/>
      <c r="EH374" s="1602"/>
      <c r="EI374" s="1602"/>
      <c r="EJ374" s="1602"/>
      <c r="EK374" s="1602"/>
      <c r="EL374" s="1602"/>
      <c r="EM374" s="1602"/>
      <c r="EN374" s="1602"/>
      <c r="EO374" s="1602"/>
      <c r="EP374" s="1602"/>
      <c r="EQ374" s="1602"/>
      <c r="ER374" s="1602"/>
      <c r="ES374" s="1602"/>
      <c r="ET374" s="1602"/>
      <c r="EU374" s="1602"/>
      <c r="EV374" s="1602"/>
      <c r="EW374" s="1602"/>
      <c r="EX374" s="1602"/>
      <c r="EY374" s="1602"/>
      <c r="EZ374" s="1602"/>
      <c r="FA374" s="1602"/>
      <c r="FB374" s="1602"/>
      <c r="FC374" s="1602"/>
      <c r="FD374" s="1602"/>
      <c r="FE374" s="1602"/>
      <c r="FF374" s="1602"/>
      <c r="FG374" s="1602"/>
      <c r="FH374" s="1602"/>
      <c r="FI374" s="1602"/>
      <c r="FJ374" s="1602"/>
      <c r="FK374" s="1602"/>
      <c r="FL374" s="1602"/>
      <c r="FM374" s="1602"/>
      <c r="FN374" s="1602"/>
      <c r="FO374" s="1602"/>
      <c r="FP374" s="1602"/>
      <c r="FQ374" s="1602"/>
      <c r="FR374" s="1602"/>
      <c r="FS374" s="1602"/>
      <c r="FT374" s="1602"/>
      <c r="FU374" s="1602"/>
      <c r="FV374" s="1602"/>
      <c r="FW374" s="1602"/>
      <c r="FX374" s="1602"/>
      <c r="FY374" s="1602"/>
      <c r="FZ374" s="1602"/>
      <c r="GA374" s="1602"/>
      <c r="GB374" s="1602"/>
      <c r="GC374" s="1602"/>
      <c r="GD374" s="1602"/>
      <c r="GE374" s="1602"/>
      <c r="GF374" s="1602"/>
      <c r="GG374" s="1602"/>
      <c r="GH374" s="1602"/>
      <c r="GI374" s="1602"/>
      <c r="GJ374" s="1602"/>
      <c r="GK374" s="1602"/>
      <c r="GL374" s="1602"/>
      <c r="GM374" s="1602"/>
      <c r="GN374" s="1602"/>
      <c r="GO374" s="1602"/>
      <c r="GP374" s="1602"/>
      <c r="GQ374" s="1602"/>
      <c r="GR374" s="1602"/>
      <c r="GS374" s="1602"/>
      <c r="GT374" s="1602"/>
      <c r="GU374" s="1602"/>
      <c r="GV374" s="1602"/>
      <c r="GW374" s="1602"/>
      <c r="GX374" s="1602"/>
      <c r="GY374" s="1602"/>
      <c r="GZ374" s="1602"/>
      <c r="HA374" s="1602"/>
      <c r="HB374" s="1602"/>
      <c r="HC374" s="1602"/>
      <c r="HD374" s="1602"/>
      <c r="HE374" s="1602"/>
      <c r="HF374" s="1602"/>
      <c r="HG374" s="1602"/>
      <c r="HH374" s="1602"/>
      <c r="HI374" s="1602"/>
      <c r="HJ374" s="1602"/>
      <c r="HK374" s="1602"/>
      <c r="HL374" s="1602"/>
      <c r="HM374" s="1602"/>
      <c r="HN374" s="1602"/>
      <c r="HO374" s="1602"/>
      <c r="HP374" s="1602"/>
      <c r="HQ374" s="1602"/>
      <c r="HR374" s="1602"/>
      <c r="HS374" s="1602"/>
      <c r="HT374" s="1602"/>
      <c r="HU374" s="1602"/>
      <c r="HV374" s="1602"/>
      <c r="HW374" s="1602"/>
      <c r="HX374" s="1602"/>
      <c r="HY374" s="1602"/>
      <c r="HZ374" s="1602"/>
      <c r="IA374" s="1602"/>
      <c r="IB374" s="1602"/>
      <c r="IC374" s="1602"/>
      <c r="ID374" s="1602"/>
      <c r="IE374" s="1602"/>
      <c r="IF374" s="1602"/>
      <c r="IG374" s="1602"/>
      <c r="IH374" s="1602"/>
      <c r="II374" s="1602"/>
      <c r="IJ374" s="1602"/>
      <c r="IK374" s="1602"/>
      <c r="IL374" s="1602"/>
      <c r="IM374" s="1602"/>
      <c r="IN374" s="1602"/>
      <c r="IO374" s="1602"/>
      <c r="IP374" s="1602"/>
      <c r="IQ374" s="1602"/>
      <c r="IR374" s="1602"/>
      <c r="IS374" s="1602"/>
      <c r="IT374" s="1602"/>
      <c r="IU374" s="1602"/>
      <c r="IV374" s="1602"/>
      <c r="IW374" s="1602"/>
      <c r="IX374" s="1602"/>
      <c r="IY374" s="1602"/>
      <c r="IZ374" s="1602"/>
      <c r="JA374" s="1602"/>
      <c r="JB374" s="1602"/>
      <c r="JC374" s="1602"/>
      <c r="JD374" s="1602"/>
      <c r="JE374" s="1602"/>
      <c r="JF374" s="1602"/>
      <c r="JG374" s="1602"/>
      <c r="JH374" s="1602"/>
      <c r="JI374" s="1602"/>
      <c r="JJ374" s="1602"/>
      <c r="JK374" s="1602"/>
      <c r="JL374" s="1602"/>
      <c r="JM374" s="1602"/>
      <c r="JN374" s="1602"/>
      <c r="JO374" s="1602"/>
      <c r="JP374" s="1602"/>
    </row>
    <row r="375" spans="100:276" s="1689" customFormat="1" ht="15" hidden="1" customHeight="1" x14ac:dyDescent="0.25">
      <c r="CV375" s="1602"/>
      <c r="CW375" s="1602"/>
      <c r="CX375" s="1602"/>
      <c r="CY375" s="1602"/>
      <c r="CZ375" s="1602"/>
      <c r="DA375" s="1602"/>
      <c r="DB375" s="1602"/>
      <c r="DC375" s="1602"/>
      <c r="DD375" s="1602"/>
      <c r="DE375" s="1602"/>
      <c r="DF375" s="1602"/>
      <c r="DG375" s="1602"/>
      <c r="DH375" s="1602"/>
      <c r="DI375" s="1602"/>
      <c r="DJ375" s="1602"/>
      <c r="DK375" s="1602"/>
      <c r="DL375" s="1602"/>
      <c r="DM375" s="1602"/>
      <c r="DN375" s="1602"/>
      <c r="DO375" s="1602"/>
      <c r="DP375" s="1602"/>
      <c r="DQ375" s="1602"/>
      <c r="DR375" s="1602"/>
      <c r="DS375" s="1602"/>
      <c r="DT375" s="1602"/>
      <c r="DU375" s="1602"/>
      <c r="DV375" s="1602"/>
      <c r="DW375" s="1602"/>
      <c r="DX375" s="1602"/>
      <c r="DY375" s="1602"/>
      <c r="DZ375" s="1602"/>
      <c r="EA375" s="1602"/>
      <c r="EB375" s="1602"/>
      <c r="EC375" s="1602"/>
      <c r="ED375" s="1602"/>
      <c r="EE375" s="1602"/>
      <c r="EF375" s="1602"/>
      <c r="EG375" s="1602"/>
      <c r="EH375" s="1602"/>
      <c r="EI375" s="1602"/>
      <c r="EJ375" s="1602"/>
      <c r="EK375" s="1602"/>
      <c r="EL375" s="1602"/>
      <c r="EM375" s="1602"/>
      <c r="EN375" s="1602"/>
      <c r="EO375" s="1602"/>
      <c r="EP375" s="1602"/>
      <c r="EQ375" s="1602"/>
      <c r="ER375" s="1602"/>
      <c r="ES375" s="1602"/>
      <c r="ET375" s="1602"/>
      <c r="EU375" s="1602"/>
      <c r="EV375" s="1602"/>
      <c r="EW375" s="1602"/>
      <c r="EX375" s="1602"/>
      <c r="EY375" s="1602"/>
      <c r="EZ375" s="1602"/>
      <c r="FA375" s="1602"/>
      <c r="FB375" s="1602"/>
      <c r="FC375" s="1602"/>
      <c r="FD375" s="1602"/>
      <c r="FE375" s="1602"/>
      <c r="FF375" s="1602"/>
      <c r="FG375" s="1602"/>
      <c r="FH375" s="1602"/>
      <c r="FI375" s="1602"/>
      <c r="FJ375" s="1602"/>
      <c r="FK375" s="1602"/>
      <c r="FL375" s="1602"/>
      <c r="FM375" s="1602"/>
      <c r="FN375" s="1602"/>
      <c r="FO375" s="1602"/>
      <c r="FP375" s="1602"/>
      <c r="FQ375" s="1602"/>
      <c r="FR375" s="1602"/>
      <c r="FS375" s="1602"/>
      <c r="FT375" s="1602"/>
      <c r="FU375" s="1602"/>
      <c r="FV375" s="1602"/>
      <c r="FW375" s="1602"/>
      <c r="FX375" s="1602"/>
      <c r="FY375" s="1602"/>
      <c r="FZ375" s="1602"/>
      <c r="GA375" s="1602"/>
      <c r="GB375" s="1602"/>
      <c r="GC375" s="1602"/>
      <c r="GD375" s="1602"/>
      <c r="GE375" s="1602"/>
      <c r="GF375" s="1602"/>
      <c r="GG375" s="1602"/>
      <c r="GH375" s="1602"/>
      <c r="GI375" s="1602"/>
      <c r="GJ375" s="1602"/>
      <c r="GK375" s="1602"/>
      <c r="GL375" s="1602"/>
      <c r="GM375" s="1602"/>
      <c r="GN375" s="1602"/>
      <c r="GO375" s="1602"/>
      <c r="GP375" s="1602"/>
      <c r="GQ375" s="1602"/>
      <c r="GR375" s="1602"/>
      <c r="GS375" s="1602"/>
      <c r="GT375" s="1602"/>
      <c r="GU375" s="1602"/>
      <c r="GV375" s="1602"/>
      <c r="GW375" s="1602"/>
      <c r="GX375" s="1602"/>
      <c r="GY375" s="1602"/>
      <c r="GZ375" s="1602"/>
      <c r="HA375" s="1602"/>
      <c r="HB375" s="1602"/>
      <c r="HC375" s="1602"/>
      <c r="HD375" s="1602"/>
      <c r="HE375" s="1602"/>
      <c r="HF375" s="1602"/>
      <c r="HG375" s="1602"/>
      <c r="HH375" s="1602"/>
      <c r="HI375" s="1602"/>
      <c r="HJ375" s="1602"/>
      <c r="HK375" s="1602"/>
      <c r="HL375" s="1602"/>
      <c r="HM375" s="1602"/>
      <c r="HN375" s="1602"/>
      <c r="HO375" s="1602"/>
      <c r="HP375" s="1602"/>
      <c r="HQ375" s="1602"/>
      <c r="HR375" s="1602"/>
      <c r="HS375" s="1602"/>
      <c r="HT375" s="1602"/>
      <c r="HU375" s="1602"/>
      <c r="HV375" s="1602"/>
      <c r="HW375" s="1602"/>
      <c r="HX375" s="1602"/>
      <c r="HY375" s="1602"/>
      <c r="HZ375" s="1602"/>
      <c r="IA375" s="1602"/>
      <c r="IB375" s="1602"/>
      <c r="IC375" s="1602"/>
      <c r="ID375" s="1602"/>
      <c r="IE375" s="1602"/>
      <c r="IF375" s="1602"/>
      <c r="IG375" s="1602"/>
      <c r="IH375" s="1602"/>
      <c r="II375" s="1602"/>
      <c r="IJ375" s="1602"/>
      <c r="IK375" s="1602"/>
      <c r="IL375" s="1602"/>
      <c r="IM375" s="1602"/>
      <c r="IN375" s="1602"/>
      <c r="IO375" s="1602"/>
      <c r="IP375" s="1602"/>
      <c r="IQ375" s="1602"/>
      <c r="IR375" s="1602"/>
      <c r="IS375" s="1602"/>
      <c r="IT375" s="1602"/>
      <c r="IU375" s="1602"/>
      <c r="IV375" s="1602"/>
      <c r="IW375" s="1602"/>
      <c r="IX375" s="1602"/>
      <c r="IY375" s="1602"/>
      <c r="IZ375" s="1602"/>
      <c r="JA375" s="1602"/>
      <c r="JB375" s="1602"/>
      <c r="JC375" s="1602"/>
      <c r="JD375" s="1602"/>
      <c r="JE375" s="1602"/>
      <c r="JF375" s="1602"/>
      <c r="JG375" s="1602"/>
      <c r="JH375" s="1602"/>
      <c r="JI375" s="1602"/>
      <c r="JJ375" s="1602"/>
      <c r="JK375" s="1602"/>
      <c r="JL375" s="1602"/>
      <c r="JM375" s="1602"/>
      <c r="JN375" s="1602"/>
      <c r="JO375" s="1602"/>
      <c r="JP375" s="1602"/>
    </row>
    <row r="376" spans="100:276" s="1689" customFormat="1" ht="15" hidden="1" customHeight="1" x14ac:dyDescent="0.25">
      <c r="CV376" s="1602"/>
      <c r="CW376" s="1602"/>
      <c r="CX376" s="1602"/>
      <c r="CY376" s="1602"/>
      <c r="CZ376" s="1602"/>
      <c r="DA376" s="1602"/>
      <c r="DB376" s="1602"/>
      <c r="DC376" s="1602"/>
      <c r="DD376" s="1602"/>
      <c r="DE376" s="1602"/>
      <c r="DF376" s="1602"/>
      <c r="DG376" s="1602"/>
      <c r="DH376" s="1602"/>
      <c r="DI376" s="1602"/>
      <c r="DJ376" s="1602"/>
      <c r="DK376" s="1602"/>
      <c r="DL376" s="1602"/>
      <c r="DM376" s="1602"/>
      <c r="DN376" s="1602"/>
      <c r="DO376" s="1602"/>
      <c r="DP376" s="1602"/>
      <c r="DQ376" s="1602"/>
      <c r="DR376" s="1602"/>
      <c r="DS376" s="1602"/>
      <c r="DT376" s="1602"/>
      <c r="DU376" s="1602"/>
      <c r="DV376" s="1602"/>
      <c r="DW376" s="1602"/>
      <c r="DX376" s="1602"/>
      <c r="DY376" s="1602"/>
      <c r="DZ376" s="1602"/>
      <c r="EA376" s="1602"/>
      <c r="EB376" s="1602"/>
      <c r="EC376" s="1602"/>
      <c r="ED376" s="1602"/>
      <c r="EE376" s="1602"/>
      <c r="EF376" s="1602"/>
      <c r="EG376" s="1602"/>
      <c r="EH376" s="1602"/>
      <c r="EI376" s="1602"/>
      <c r="EJ376" s="1602"/>
      <c r="EK376" s="1602"/>
      <c r="EL376" s="1602"/>
      <c r="EM376" s="1602"/>
      <c r="EN376" s="1602"/>
      <c r="EO376" s="1602"/>
      <c r="EP376" s="1602"/>
      <c r="EQ376" s="1602"/>
      <c r="ER376" s="1602"/>
      <c r="ES376" s="1602"/>
      <c r="ET376" s="1602"/>
      <c r="EU376" s="1602"/>
      <c r="EV376" s="1602"/>
      <c r="EW376" s="1602"/>
      <c r="EX376" s="1602"/>
      <c r="EY376" s="1602"/>
      <c r="EZ376" s="1602"/>
      <c r="FA376" s="1602"/>
      <c r="FB376" s="1602"/>
      <c r="FC376" s="1602"/>
      <c r="FD376" s="1602"/>
      <c r="FE376" s="1602"/>
      <c r="FF376" s="1602"/>
      <c r="FG376" s="1602"/>
      <c r="FH376" s="1602"/>
      <c r="FI376" s="1602"/>
      <c r="FJ376" s="1602"/>
      <c r="FK376" s="1602"/>
      <c r="FL376" s="1602"/>
      <c r="FM376" s="1602"/>
      <c r="FN376" s="1602"/>
      <c r="FO376" s="1602"/>
      <c r="FP376" s="1602"/>
      <c r="FQ376" s="1602"/>
      <c r="FR376" s="1602"/>
      <c r="FS376" s="1602"/>
      <c r="FT376" s="1602"/>
      <c r="FU376" s="1602"/>
      <c r="FV376" s="1602"/>
      <c r="FW376" s="1602"/>
      <c r="FX376" s="1602"/>
      <c r="FY376" s="1602"/>
      <c r="FZ376" s="1602"/>
      <c r="GA376" s="1602"/>
      <c r="GB376" s="1602"/>
      <c r="GC376" s="1602"/>
      <c r="GD376" s="1602"/>
      <c r="GE376" s="1602"/>
      <c r="GF376" s="1602"/>
      <c r="GG376" s="1602"/>
      <c r="GH376" s="1602"/>
      <c r="GI376" s="1602"/>
      <c r="GJ376" s="1602"/>
      <c r="GK376" s="1602"/>
      <c r="GL376" s="1602"/>
      <c r="GM376" s="1602"/>
      <c r="GN376" s="1602"/>
      <c r="GO376" s="1602"/>
      <c r="GP376" s="1602"/>
      <c r="GQ376" s="1602"/>
      <c r="GR376" s="1602"/>
      <c r="GS376" s="1602"/>
      <c r="GT376" s="1602"/>
      <c r="GU376" s="1602"/>
      <c r="GV376" s="1602"/>
      <c r="GW376" s="1602"/>
      <c r="GX376" s="1602"/>
      <c r="GY376" s="1602"/>
      <c r="GZ376" s="1602"/>
      <c r="HA376" s="1602"/>
      <c r="HB376" s="1602"/>
      <c r="HC376" s="1602"/>
      <c r="HD376" s="1602"/>
      <c r="HE376" s="1602"/>
      <c r="HF376" s="1602"/>
      <c r="HG376" s="1602"/>
      <c r="HH376" s="1602"/>
      <c r="HI376" s="1602"/>
      <c r="HJ376" s="1602"/>
      <c r="HK376" s="1602"/>
      <c r="HL376" s="1602"/>
      <c r="HM376" s="1602"/>
      <c r="HN376" s="1602"/>
      <c r="HO376" s="1602"/>
      <c r="HP376" s="1602"/>
      <c r="HQ376" s="1602"/>
      <c r="HR376" s="1602"/>
      <c r="HS376" s="1602"/>
      <c r="HT376" s="1602"/>
      <c r="HU376" s="1602"/>
      <c r="HV376" s="1602"/>
      <c r="HW376" s="1602"/>
      <c r="HX376" s="1602"/>
      <c r="HY376" s="1602"/>
      <c r="HZ376" s="1602"/>
      <c r="IA376" s="1602"/>
      <c r="IB376" s="1602"/>
      <c r="IC376" s="1602"/>
      <c r="ID376" s="1602"/>
      <c r="IE376" s="1602"/>
      <c r="IF376" s="1602"/>
      <c r="IG376" s="1602"/>
      <c r="IH376" s="1602"/>
      <c r="II376" s="1602"/>
      <c r="IJ376" s="1602"/>
      <c r="IK376" s="1602"/>
      <c r="IL376" s="1602"/>
      <c r="IM376" s="1602"/>
      <c r="IN376" s="1602"/>
      <c r="IO376" s="1602"/>
      <c r="IP376" s="1602"/>
      <c r="IQ376" s="1602"/>
      <c r="IR376" s="1602"/>
      <c r="IS376" s="1602"/>
      <c r="IT376" s="1602"/>
      <c r="IU376" s="1602"/>
      <c r="IV376" s="1602"/>
      <c r="IW376" s="1602"/>
      <c r="IX376" s="1602"/>
      <c r="IY376" s="1602"/>
      <c r="IZ376" s="1602"/>
      <c r="JA376" s="1602"/>
      <c r="JB376" s="1602"/>
      <c r="JC376" s="1602"/>
      <c r="JD376" s="1602"/>
      <c r="JE376" s="1602"/>
      <c r="JF376" s="1602"/>
      <c r="JG376" s="1602"/>
      <c r="JH376" s="1602"/>
      <c r="JI376" s="1602"/>
      <c r="JJ376" s="1602"/>
      <c r="JK376" s="1602"/>
      <c r="JL376" s="1602"/>
      <c r="JM376" s="1602"/>
      <c r="JN376" s="1602"/>
      <c r="JO376" s="1602"/>
      <c r="JP376" s="1602"/>
    </row>
    <row r="377" spans="100:276" s="1689" customFormat="1" ht="15" hidden="1" customHeight="1" x14ac:dyDescent="0.25">
      <c r="CV377" s="1602"/>
      <c r="CW377" s="1602"/>
      <c r="CX377" s="1602"/>
      <c r="CY377" s="1602"/>
      <c r="CZ377" s="1602"/>
      <c r="DA377" s="1602"/>
      <c r="DB377" s="1602"/>
      <c r="DC377" s="1602"/>
      <c r="DD377" s="1602"/>
      <c r="DE377" s="1602"/>
      <c r="DF377" s="1602"/>
      <c r="DG377" s="1602"/>
      <c r="DH377" s="1602"/>
      <c r="DI377" s="1602"/>
      <c r="DJ377" s="1602"/>
      <c r="DK377" s="1602"/>
      <c r="DL377" s="1602"/>
      <c r="DM377" s="1602"/>
      <c r="DN377" s="1602"/>
      <c r="DO377" s="1602"/>
      <c r="DP377" s="1602"/>
      <c r="DQ377" s="1602"/>
      <c r="DR377" s="1602"/>
      <c r="DS377" s="1602"/>
      <c r="DT377" s="1602"/>
      <c r="DU377" s="1602"/>
      <c r="DV377" s="1602"/>
      <c r="DW377" s="1602"/>
      <c r="DX377" s="1602"/>
      <c r="DY377" s="1602"/>
      <c r="DZ377" s="1602"/>
      <c r="EA377" s="1602"/>
      <c r="EB377" s="1602"/>
      <c r="EC377" s="1602"/>
      <c r="ED377" s="1602"/>
      <c r="EE377" s="1602"/>
      <c r="EF377" s="1602"/>
      <c r="EG377" s="1602"/>
      <c r="EH377" s="1602"/>
      <c r="EI377" s="1602"/>
      <c r="EJ377" s="1602"/>
      <c r="EK377" s="1602"/>
      <c r="EL377" s="1602"/>
      <c r="EM377" s="1602"/>
      <c r="EN377" s="1602"/>
      <c r="EO377" s="1602"/>
      <c r="EP377" s="1602"/>
      <c r="EQ377" s="1602"/>
      <c r="ER377" s="1602"/>
      <c r="ES377" s="1602"/>
      <c r="ET377" s="1602"/>
      <c r="EU377" s="1602"/>
      <c r="EV377" s="1602"/>
      <c r="EW377" s="1602"/>
      <c r="EX377" s="1602"/>
      <c r="EY377" s="1602"/>
      <c r="EZ377" s="1602"/>
      <c r="FA377" s="1602"/>
      <c r="FB377" s="1602"/>
      <c r="FC377" s="1602"/>
      <c r="FD377" s="1602"/>
      <c r="FE377" s="1602"/>
      <c r="FF377" s="1602"/>
      <c r="FG377" s="1602"/>
      <c r="FH377" s="1602"/>
      <c r="FI377" s="1602"/>
      <c r="FJ377" s="1602"/>
      <c r="FK377" s="1602"/>
      <c r="FL377" s="1602"/>
      <c r="FM377" s="1602"/>
      <c r="FN377" s="1602"/>
      <c r="FO377" s="1602"/>
      <c r="FP377" s="1602"/>
      <c r="FQ377" s="1602"/>
      <c r="FR377" s="1602"/>
      <c r="FS377" s="1602"/>
      <c r="FT377" s="1602"/>
      <c r="FU377" s="1602"/>
      <c r="FV377" s="1602"/>
      <c r="FW377" s="1602"/>
      <c r="FX377" s="1602"/>
      <c r="FY377" s="1602"/>
      <c r="FZ377" s="1602"/>
      <c r="GA377" s="1602"/>
      <c r="GB377" s="1602"/>
      <c r="GC377" s="1602"/>
      <c r="GD377" s="1602"/>
      <c r="GE377" s="1602"/>
      <c r="GF377" s="1602"/>
      <c r="GG377" s="1602"/>
      <c r="GH377" s="1602"/>
      <c r="GI377" s="1602"/>
      <c r="GJ377" s="1602"/>
      <c r="GK377" s="1602"/>
      <c r="GL377" s="1602"/>
      <c r="GM377" s="1602"/>
      <c r="GN377" s="1602"/>
      <c r="GO377" s="1602"/>
      <c r="GP377" s="1602"/>
      <c r="GQ377" s="1602"/>
      <c r="GR377" s="1602"/>
      <c r="GS377" s="1602"/>
      <c r="GT377" s="1602"/>
      <c r="GU377" s="1602"/>
      <c r="GV377" s="1602"/>
      <c r="GW377" s="1602"/>
      <c r="GX377" s="1602"/>
      <c r="GY377" s="1602"/>
      <c r="GZ377" s="1602"/>
      <c r="HA377" s="1602"/>
      <c r="HB377" s="1602"/>
      <c r="HC377" s="1602"/>
      <c r="HD377" s="1602"/>
      <c r="HE377" s="1602"/>
      <c r="HF377" s="1602"/>
      <c r="HG377" s="1602"/>
      <c r="HH377" s="1602"/>
      <c r="HI377" s="1602"/>
      <c r="HJ377" s="1602"/>
      <c r="HK377" s="1602"/>
      <c r="HL377" s="1602"/>
      <c r="HM377" s="1602"/>
      <c r="HN377" s="1602"/>
      <c r="HO377" s="1602"/>
      <c r="HP377" s="1602"/>
      <c r="HQ377" s="1602"/>
      <c r="HR377" s="1602"/>
      <c r="HS377" s="1602"/>
      <c r="HT377" s="1602"/>
      <c r="HU377" s="1602"/>
      <c r="HV377" s="1602"/>
      <c r="HW377" s="1602"/>
      <c r="HX377" s="1602"/>
      <c r="HY377" s="1602"/>
      <c r="HZ377" s="1602"/>
      <c r="IA377" s="1602"/>
      <c r="IB377" s="1602"/>
      <c r="IC377" s="1602"/>
      <c r="ID377" s="1602"/>
      <c r="IE377" s="1602"/>
      <c r="IF377" s="1602"/>
      <c r="IG377" s="1602"/>
      <c r="IH377" s="1602"/>
      <c r="II377" s="1602"/>
      <c r="IJ377" s="1602"/>
      <c r="IK377" s="1602"/>
      <c r="IL377" s="1602"/>
      <c r="IM377" s="1602"/>
      <c r="IN377" s="1602"/>
      <c r="IO377" s="1602"/>
      <c r="IP377" s="1602"/>
      <c r="IQ377" s="1602"/>
      <c r="IR377" s="1602"/>
      <c r="IS377" s="1602"/>
      <c r="IT377" s="1602"/>
      <c r="IU377" s="1602"/>
      <c r="IV377" s="1602"/>
      <c r="IW377" s="1602"/>
      <c r="IX377" s="1602"/>
      <c r="IY377" s="1602"/>
      <c r="IZ377" s="1602"/>
      <c r="JA377" s="1602"/>
      <c r="JB377" s="1602"/>
      <c r="JC377" s="1602"/>
      <c r="JD377" s="1602"/>
      <c r="JE377" s="1602"/>
      <c r="JF377" s="1602"/>
      <c r="JG377" s="1602"/>
      <c r="JH377" s="1602"/>
      <c r="JI377" s="1602"/>
      <c r="JJ377" s="1602"/>
      <c r="JK377" s="1602"/>
      <c r="JL377" s="1602"/>
      <c r="JM377" s="1602"/>
      <c r="JN377" s="1602"/>
      <c r="JO377" s="1602"/>
      <c r="JP377" s="1602"/>
    </row>
    <row r="378" spans="100:276" s="1689" customFormat="1" ht="15" hidden="1" customHeight="1" x14ac:dyDescent="0.25">
      <c r="CV378" s="1602"/>
      <c r="CW378" s="1602"/>
      <c r="CX378" s="1602"/>
      <c r="CY378" s="1602"/>
      <c r="CZ378" s="1602"/>
      <c r="DA378" s="1602"/>
      <c r="DB378" s="1602"/>
      <c r="DC378" s="1602"/>
      <c r="DD378" s="1602"/>
      <c r="DE378" s="1602"/>
      <c r="DF378" s="1602"/>
      <c r="DG378" s="1602"/>
      <c r="DH378" s="1602"/>
      <c r="DI378" s="1602"/>
      <c r="DJ378" s="1602"/>
      <c r="DK378" s="1602"/>
      <c r="DL378" s="1602"/>
      <c r="DM378" s="1602"/>
      <c r="DN378" s="1602"/>
      <c r="DO378" s="1602"/>
      <c r="DP378" s="1602"/>
      <c r="DQ378" s="1602"/>
      <c r="DR378" s="1602"/>
      <c r="DS378" s="1602"/>
      <c r="DT378" s="1602"/>
      <c r="DU378" s="1602"/>
      <c r="DV378" s="1602"/>
      <c r="DW378" s="1602"/>
      <c r="DX378" s="1602"/>
      <c r="DY378" s="1602"/>
      <c r="DZ378" s="1602"/>
      <c r="EA378" s="1602"/>
      <c r="EB378" s="1602"/>
      <c r="EC378" s="1602"/>
      <c r="ED378" s="1602"/>
      <c r="EE378" s="1602"/>
      <c r="EF378" s="1602"/>
      <c r="EG378" s="1602"/>
      <c r="EH378" s="1602"/>
      <c r="EI378" s="1602"/>
      <c r="EJ378" s="1602"/>
      <c r="EK378" s="1602"/>
      <c r="EL378" s="1602"/>
      <c r="EM378" s="1602"/>
      <c r="EN378" s="1602"/>
      <c r="EO378" s="1602"/>
      <c r="EP378" s="1602"/>
      <c r="EQ378" s="1602"/>
      <c r="ER378" s="1602"/>
      <c r="ES378" s="1602"/>
      <c r="ET378" s="1602"/>
      <c r="EU378" s="1602"/>
      <c r="EV378" s="1602"/>
      <c r="EW378" s="1602"/>
      <c r="EX378" s="1602"/>
      <c r="EY378" s="1602"/>
      <c r="EZ378" s="1602"/>
      <c r="FA378" s="1602"/>
      <c r="FB378" s="1602"/>
      <c r="FC378" s="1602"/>
      <c r="FD378" s="1602"/>
      <c r="FE378" s="1602"/>
      <c r="FF378" s="1602"/>
      <c r="FG378" s="1602"/>
      <c r="FH378" s="1602"/>
      <c r="FI378" s="1602"/>
      <c r="FJ378" s="1602"/>
      <c r="FK378" s="1602"/>
      <c r="FL378" s="1602"/>
      <c r="FM378" s="1602"/>
      <c r="FN378" s="1602"/>
      <c r="FO378" s="1602"/>
      <c r="FP378" s="1602"/>
      <c r="FQ378" s="1602"/>
      <c r="FR378" s="1602"/>
      <c r="FS378" s="1602"/>
      <c r="FT378" s="1602"/>
      <c r="FU378" s="1602"/>
      <c r="FV378" s="1602"/>
      <c r="FW378" s="1602"/>
      <c r="FX378" s="1602"/>
      <c r="FY378" s="1602"/>
      <c r="FZ378" s="1602"/>
      <c r="GA378" s="1602"/>
      <c r="GB378" s="1602"/>
      <c r="GC378" s="1602"/>
      <c r="GD378" s="1602"/>
      <c r="GE378" s="1602"/>
      <c r="GF378" s="1602"/>
      <c r="GG378" s="1602"/>
      <c r="GH378" s="1602"/>
      <c r="GI378" s="1602"/>
      <c r="GJ378" s="1602"/>
      <c r="GK378" s="1602"/>
      <c r="GL378" s="1602"/>
      <c r="GM378" s="1602"/>
      <c r="GN378" s="1602"/>
      <c r="GO378" s="1602"/>
      <c r="GP378" s="1602"/>
      <c r="GQ378" s="1602"/>
      <c r="GR378" s="1602"/>
      <c r="GS378" s="1602"/>
      <c r="GT378" s="1602"/>
      <c r="GU378" s="1602"/>
      <c r="GV378" s="1602"/>
      <c r="GW378" s="1602"/>
      <c r="GX378" s="1602"/>
      <c r="GY378" s="1602"/>
      <c r="GZ378" s="1602"/>
      <c r="HA378" s="1602"/>
      <c r="HB378" s="1602"/>
      <c r="HC378" s="1602"/>
      <c r="HD378" s="1602"/>
      <c r="HE378" s="1602"/>
      <c r="HF378" s="1602"/>
      <c r="HG378" s="1602"/>
      <c r="HH378" s="1602"/>
      <c r="HI378" s="1602"/>
      <c r="HJ378" s="1602"/>
      <c r="HK378" s="1602"/>
      <c r="HL378" s="1602"/>
      <c r="HM378" s="1602"/>
      <c r="HN378" s="1602"/>
      <c r="HO378" s="1602"/>
      <c r="HP378" s="1602"/>
      <c r="HQ378" s="1602"/>
      <c r="HR378" s="1602"/>
      <c r="HS378" s="1602"/>
      <c r="HT378" s="1602"/>
      <c r="HU378" s="1602"/>
      <c r="HV378" s="1602"/>
      <c r="HW378" s="1602"/>
      <c r="HX378" s="1602"/>
      <c r="HY378" s="1602"/>
      <c r="HZ378" s="1602"/>
      <c r="IA378" s="1602"/>
      <c r="IB378" s="1602"/>
      <c r="IC378" s="1602"/>
      <c r="ID378" s="1602"/>
      <c r="IE378" s="1602"/>
      <c r="IF378" s="1602"/>
      <c r="IG378" s="1602"/>
      <c r="IH378" s="1602"/>
      <c r="II378" s="1602"/>
      <c r="IJ378" s="1602"/>
      <c r="IK378" s="1602"/>
      <c r="IL378" s="1602"/>
      <c r="IM378" s="1602"/>
      <c r="IN378" s="1602"/>
      <c r="IO378" s="1602"/>
      <c r="IP378" s="1602"/>
      <c r="IQ378" s="1602"/>
      <c r="IR378" s="1602"/>
      <c r="IS378" s="1602"/>
      <c r="IT378" s="1602"/>
      <c r="IU378" s="1602"/>
      <c r="IV378" s="1602"/>
      <c r="IW378" s="1602"/>
      <c r="IX378" s="1602"/>
      <c r="IY378" s="1602"/>
      <c r="IZ378" s="1602"/>
      <c r="JA378" s="1602"/>
      <c r="JB378" s="1602"/>
      <c r="JC378" s="1602"/>
      <c r="JD378" s="1602"/>
      <c r="JE378" s="1602"/>
      <c r="JF378" s="1602"/>
      <c r="JG378" s="1602"/>
      <c r="JH378" s="1602"/>
      <c r="JI378" s="1602"/>
      <c r="JJ378" s="1602"/>
      <c r="JK378" s="1602"/>
      <c r="JL378" s="1602"/>
      <c r="JM378" s="1602"/>
      <c r="JN378" s="1602"/>
      <c r="JO378" s="1602"/>
      <c r="JP378" s="1602"/>
    </row>
    <row r="379" spans="100:276" s="1689" customFormat="1" ht="15" hidden="1" customHeight="1" x14ac:dyDescent="0.25">
      <c r="CV379" s="1602"/>
      <c r="CW379" s="1602"/>
      <c r="CX379" s="1602"/>
      <c r="CY379" s="1602"/>
      <c r="CZ379" s="1602"/>
      <c r="DA379" s="1602"/>
      <c r="DB379" s="1602"/>
      <c r="DC379" s="1602"/>
      <c r="DD379" s="1602"/>
      <c r="DE379" s="1602"/>
      <c r="DF379" s="1602"/>
      <c r="DG379" s="1602"/>
      <c r="DH379" s="1602"/>
      <c r="DI379" s="1602"/>
      <c r="DJ379" s="1602"/>
      <c r="DK379" s="1602"/>
      <c r="DL379" s="1602"/>
      <c r="DM379" s="1602"/>
      <c r="DN379" s="1602"/>
      <c r="DO379" s="1602"/>
      <c r="DP379" s="1602"/>
      <c r="DQ379" s="1602"/>
      <c r="DR379" s="1602"/>
      <c r="DS379" s="1602"/>
      <c r="DT379" s="1602"/>
      <c r="DU379" s="1602"/>
      <c r="DV379" s="1602"/>
      <c r="DW379" s="1602"/>
      <c r="DX379" s="1602"/>
      <c r="DY379" s="1602"/>
      <c r="DZ379" s="1602"/>
      <c r="EA379" s="1602"/>
      <c r="EB379" s="1602"/>
      <c r="EC379" s="1602"/>
      <c r="ED379" s="1602"/>
      <c r="EE379" s="1602"/>
      <c r="EF379" s="1602"/>
      <c r="EG379" s="1602"/>
      <c r="EH379" s="1602"/>
      <c r="EI379" s="1602"/>
      <c r="EJ379" s="1602"/>
      <c r="EK379" s="1602"/>
      <c r="EL379" s="1602"/>
      <c r="EM379" s="1602"/>
      <c r="EN379" s="1602"/>
      <c r="EO379" s="1602"/>
      <c r="EP379" s="1602"/>
      <c r="EQ379" s="1602"/>
      <c r="ER379" s="1602"/>
      <c r="ES379" s="1602"/>
      <c r="ET379" s="1602"/>
      <c r="EU379" s="1602"/>
      <c r="EV379" s="1602"/>
      <c r="EW379" s="1602"/>
      <c r="EX379" s="1602"/>
      <c r="EY379" s="1602"/>
      <c r="EZ379" s="1602"/>
      <c r="FA379" s="1602"/>
      <c r="FB379" s="1602"/>
      <c r="FC379" s="1602"/>
      <c r="FD379" s="1602"/>
      <c r="FE379" s="1602"/>
      <c r="FF379" s="1602"/>
      <c r="FG379" s="1602"/>
      <c r="FH379" s="1602"/>
      <c r="FI379" s="1602"/>
      <c r="FJ379" s="1602"/>
      <c r="FK379" s="1602"/>
      <c r="FL379" s="1602"/>
      <c r="FM379" s="1602"/>
      <c r="FN379" s="1602"/>
      <c r="FO379" s="1602"/>
      <c r="FP379" s="1602"/>
      <c r="FQ379" s="1602"/>
      <c r="FR379" s="1602"/>
      <c r="FS379" s="1602"/>
      <c r="FT379" s="1602"/>
      <c r="FU379" s="1602"/>
      <c r="FV379" s="1602"/>
      <c r="FW379" s="1602"/>
      <c r="FX379" s="1602"/>
      <c r="FY379" s="1602"/>
      <c r="FZ379" s="1602"/>
      <c r="GA379" s="1602"/>
      <c r="GB379" s="1602"/>
      <c r="GC379" s="1602"/>
      <c r="GD379" s="1602"/>
      <c r="GE379" s="1602"/>
      <c r="GF379" s="1602"/>
      <c r="GG379" s="1602"/>
      <c r="GH379" s="1602"/>
      <c r="GI379" s="1602"/>
      <c r="GJ379" s="1602"/>
      <c r="GK379" s="1602"/>
      <c r="GL379" s="1602"/>
      <c r="GM379" s="1602"/>
      <c r="GN379" s="1602"/>
      <c r="GO379" s="1602"/>
      <c r="GP379" s="1602"/>
      <c r="GQ379" s="1602"/>
      <c r="GR379" s="1602"/>
      <c r="GS379" s="1602"/>
      <c r="GT379" s="1602"/>
      <c r="GU379" s="1602"/>
      <c r="GV379" s="1602"/>
      <c r="GW379" s="1602"/>
      <c r="GX379" s="1602"/>
      <c r="GY379" s="1602"/>
      <c r="GZ379" s="1602"/>
      <c r="HA379" s="1602"/>
      <c r="HB379" s="1602"/>
      <c r="HC379" s="1602"/>
      <c r="HD379" s="1602"/>
      <c r="HE379" s="1602"/>
      <c r="HF379" s="1602"/>
      <c r="HG379" s="1602"/>
      <c r="HH379" s="1602"/>
      <c r="HI379" s="1602"/>
      <c r="HJ379" s="1602"/>
      <c r="HK379" s="1602"/>
      <c r="HL379" s="1602"/>
      <c r="HM379" s="1602"/>
      <c r="HN379" s="1602"/>
      <c r="HO379" s="1602"/>
      <c r="HP379" s="1602"/>
      <c r="HQ379" s="1602"/>
      <c r="HR379" s="1602"/>
      <c r="HS379" s="1602"/>
      <c r="HT379" s="1602"/>
      <c r="HU379" s="1602"/>
      <c r="HV379" s="1602"/>
      <c r="HW379" s="1602"/>
      <c r="HX379" s="1602"/>
      <c r="HY379" s="1602"/>
      <c r="HZ379" s="1602"/>
      <c r="IA379" s="1602"/>
      <c r="IB379" s="1602"/>
      <c r="IC379" s="1602"/>
      <c r="ID379" s="1602"/>
      <c r="IE379" s="1602"/>
      <c r="IF379" s="1602"/>
      <c r="IG379" s="1602"/>
      <c r="IH379" s="1602"/>
      <c r="II379" s="1602"/>
      <c r="IJ379" s="1602"/>
      <c r="IK379" s="1602"/>
      <c r="IL379" s="1602"/>
      <c r="IM379" s="1602"/>
      <c r="IN379" s="1602"/>
      <c r="IO379" s="1602"/>
      <c r="IP379" s="1602"/>
      <c r="IQ379" s="1602"/>
      <c r="IR379" s="1602"/>
      <c r="IS379" s="1602"/>
      <c r="IT379" s="1602"/>
      <c r="IU379" s="1602"/>
      <c r="IV379" s="1602"/>
      <c r="IW379" s="1602"/>
      <c r="IX379" s="1602"/>
      <c r="IY379" s="1602"/>
      <c r="IZ379" s="1602"/>
      <c r="JA379" s="1602"/>
      <c r="JB379" s="1602"/>
      <c r="JC379" s="1602"/>
      <c r="JD379" s="1602"/>
      <c r="JE379" s="1602"/>
      <c r="JF379" s="1602"/>
      <c r="JG379" s="1602"/>
      <c r="JH379" s="1602"/>
      <c r="JI379" s="1602"/>
      <c r="JJ379" s="1602"/>
      <c r="JK379" s="1602"/>
      <c r="JL379" s="1602"/>
      <c r="JM379" s="1602"/>
      <c r="JN379" s="1602"/>
      <c r="JO379" s="1602"/>
      <c r="JP379" s="1602"/>
    </row>
    <row r="380" spans="100:276" s="1689" customFormat="1" ht="15" hidden="1" customHeight="1" x14ac:dyDescent="0.25">
      <c r="CV380" s="1602"/>
      <c r="CW380" s="1602"/>
      <c r="CX380" s="1602"/>
      <c r="CY380" s="1602"/>
      <c r="CZ380" s="1602"/>
      <c r="DA380" s="1602"/>
      <c r="DB380" s="1602"/>
      <c r="DC380" s="1602"/>
      <c r="DD380" s="1602"/>
      <c r="DE380" s="1602"/>
      <c r="DF380" s="1602"/>
      <c r="DG380" s="1602"/>
      <c r="DH380" s="1602"/>
      <c r="DI380" s="1602"/>
      <c r="DJ380" s="1602"/>
      <c r="DK380" s="1602"/>
      <c r="DL380" s="1602"/>
      <c r="DM380" s="1602"/>
      <c r="DN380" s="1602"/>
      <c r="DO380" s="1602"/>
      <c r="DP380" s="1602"/>
      <c r="DQ380" s="1602"/>
      <c r="DR380" s="1602"/>
      <c r="DS380" s="1602"/>
      <c r="DT380" s="1602"/>
      <c r="DU380" s="1602"/>
      <c r="DV380" s="1602"/>
      <c r="DW380" s="1602"/>
      <c r="DX380" s="1602"/>
      <c r="DY380" s="1602"/>
      <c r="DZ380" s="1602"/>
      <c r="EA380" s="1602"/>
      <c r="EB380" s="1602"/>
      <c r="EC380" s="1602"/>
      <c r="ED380" s="1602"/>
      <c r="EE380" s="1602"/>
      <c r="EF380" s="1602"/>
      <c r="EG380" s="1602"/>
      <c r="EH380" s="1602"/>
      <c r="EI380" s="1602"/>
      <c r="EJ380" s="1602"/>
      <c r="EK380" s="1602"/>
      <c r="EL380" s="1602"/>
      <c r="EM380" s="1602"/>
      <c r="EN380" s="1602"/>
      <c r="EO380" s="1602"/>
      <c r="EP380" s="1602"/>
      <c r="EQ380" s="1602"/>
      <c r="ER380" s="1602"/>
      <c r="ES380" s="1602"/>
      <c r="ET380" s="1602"/>
      <c r="EU380" s="1602"/>
      <c r="EV380" s="1602"/>
      <c r="EW380" s="1602"/>
      <c r="EX380" s="1602"/>
      <c r="EY380" s="1602"/>
      <c r="EZ380" s="1602"/>
      <c r="FA380" s="1602"/>
      <c r="FB380" s="1602"/>
      <c r="FC380" s="1602"/>
      <c r="FD380" s="1602"/>
      <c r="FE380" s="1602"/>
      <c r="FF380" s="1602"/>
      <c r="FG380" s="1602"/>
      <c r="FH380" s="1602"/>
      <c r="FI380" s="1602"/>
      <c r="FJ380" s="1602"/>
      <c r="FK380" s="1602"/>
      <c r="FL380" s="1602"/>
      <c r="FM380" s="1602"/>
      <c r="FN380" s="1602"/>
      <c r="FO380" s="1602"/>
      <c r="FP380" s="1602"/>
      <c r="FQ380" s="1602"/>
      <c r="FR380" s="1602"/>
      <c r="FS380" s="1602"/>
      <c r="FT380" s="1602"/>
      <c r="FU380" s="1602"/>
      <c r="FV380" s="1602"/>
      <c r="FW380" s="1602"/>
      <c r="FX380" s="1602"/>
      <c r="FY380" s="1602"/>
      <c r="FZ380" s="1602"/>
      <c r="GA380" s="1602"/>
      <c r="GB380" s="1602"/>
      <c r="GC380" s="1602"/>
      <c r="GD380" s="1602"/>
      <c r="GE380" s="1602"/>
      <c r="GF380" s="1602"/>
      <c r="GG380" s="1602"/>
      <c r="GH380" s="1602"/>
      <c r="GI380" s="1602"/>
      <c r="GJ380" s="1602"/>
      <c r="GK380" s="1602"/>
      <c r="GL380" s="1602"/>
      <c r="GM380" s="1602"/>
      <c r="GN380" s="1602"/>
      <c r="GO380" s="1602"/>
      <c r="GP380" s="1602"/>
      <c r="GQ380" s="1602"/>
      <c r="GR380" s="1602"/>
      <c r="GS380" s="1602"/>
      <c r="GT380" s="1602"/>
      <c r="GU380" s="1602"/>
      <c r="GV380" s="1602"/>
      <c r="GW380" s="1602"/>
      <c r="GX380" s="1602"/>
      <c r="GY380" s="1602"/>
      <c r="GZ380" s="1602"/>
      <c r="HA380" s="1602"/>
      <c r="HB380" s="1602"/>
      <c r="HC380" s="1602"/>
      <c r="HD380" s="1602"/>
      <c r="HE380" s="1602"/>
      <c r="HF380" s="1602"/>
      <c r="HG380" s="1602"/>
      <c r="HH380" s="1602"/>
      <c r="HI380" s="1602"/>
      <c r="HJ380" s="1602"/>
      <c r="HK380" s="1602"/>
      <c r="HL380" s="1602"/>
      <c r="HM380" s="1602"/>
      <c r="HN380" s="1602"/>
      <c r="HO380" s="1602"/>
      <c r="HP380" s="1602"/>
      <c r="HQ380" s="1602"/>
      <c r="HR380" s="1602"/>
      <c r="HS380" s="1602"/>
      <c r="HT380" s="1602"/>
      <c r="HU380" s="1602"/>
      <c r="HV380" s="1602"/>
      <c r="HW380" s="1602"/>
      <c r="HX380" s="1602"/>
      <c r="HY380" s="1602"/>
      <c r="HZ380" s="1602"/>
      <c r="IA380" s="1602"/>
      <c r="IB380" s="1602"/>
      <c r="IC380" s="1602"/>
      <c r="ID380" s="1602"/>
      <c r="IE380" s="1602"/>
      <c r="IF380" s="1602"/>
      <c r="IG380" s="1602"/>
      <c r="IH380" s="1602"/>
      <c r="II380" s="1602"/>
      <c r="IJ380" s="1602"/>
      <c r="IK380" s="1602"/>
      <c r="IL380" s="1602"/>
      <c r="IM380" s="1602"/>
      <c r="IN380" s="1602"/>
      <c r="IO380" s="1602"/>
      <c r="IP380" s="1602"/>
      <c r="IQ380" s="1602"/>
      <c r="IR380" s="1602"/>
      <c r="IS380" s="1602"/>
      <c r="IT380" s="1602"/>
      <c r="IU380" s="1602"/>
      <c r="IV380" s="1602"/>
      <c r="IW380" s="1602"/>
      <c r="IX380" s="1602"/>
      <c r="IY380" s="1602"/>
      <c r="IZ380" s="1602"/>
      <c r="JA380" s="1602"/>
      <c r="JB380" s="1602"/>
      <c r="JC380" s="1602"/>
      <c r="JD380" s="1602"/>
      <c r="JE380" s="1602"/>
      <c r="JF380" s="1602"/>
      <c r="JG380" s="1602"/>
      <c r="JH380" s="1602"/>
      <c r="JI380" s="1602"/>
      <c r="JJ380" s="1602"/>
      <c r="JK380" s="1602"/>
      <c r="JL380" s="1602"/>
      <c r="JM380" s="1602"/>
      <c r="JN380" s="1602"/>
      <c r="JO380" s="1602"/>
      <c r="JP380" s="1602"/>
    </row>
    <row r="381" spans="100:276" s="1689" customFormat="1" ht="15" hidden="1" customHeight="1" x14ac:dyDescent="0.25">
      <c r="CV381" s="1602"/>
      <c r="CW381" s="1602"/>
      <c r="CX381" s="1602"/>
      <c r="CY381" s="1602"/>
      <c r="CZ381" s="1602"/>
      <c r="DA381" s="1602"/>
      <c r="DB381" s="1602"/>
      <c r="DC381" s="1602"/>
      <c r="DD381" s="1602"/>
      <c r="DE381" s="1602"/>
      <c r="DF381" s="1602"/>
      <c r="DG381" s="1602"/>
      <c r="DH381" s="1602"/>
      <c r="DI381" s="1602"/>
      <c r="DJ381" s="1602"/>
      <c r="DK381" s="1602"/>
      <c r="DL381" s="1602"/>
      <c r="DM381" s="1602"/>
      <c r="DN381" s="1602"/>
      <c r="DO381" s="1602"/>
      <c r="DP381" s="1602"/>
      <c r="DQ381" s="1602"/>
      <c r="DR381" s="1602"/>
      <c r="DS381" s="1602"/>
      <c r="DT381" s="1602"/>
      <c r="DU381" s="1602"/>
      <c r="DV381" s="1602"/>
      <c r="DW381" s="1602"/>
      <c r="DX381" s="1602"/>
      <c r="DY381" s="1602"/>
      <c r="DZ381" s="1602"/>
      <c r="EA381" s="1602"/>
      <c r="EB381" s="1602"/>
      <c r="EC381" s="1602"/>
      <c r="ED381" s="1602"/>
      <c r="EE381" s="1602"/>
      <c r="EF381" s="1602"/>
      <c r="EG381" s="1602"/>
      <c r="EH381" s="1602"/>
      <c r="EI381" s="1602"/>
      <c r="EJ381" s="1602"/>
      <c r="EK381" s="1602"/>
      <c r="EL381" s="1602"/>
      <c r="EM381" s="1602"/>
      <c r="EN381" s="1602"/>
      <c r="EO381" s="1602"/>
      <c r="EP381" s="1602"/>
      <c r="EQ381" s="1602"/>
      <c r="ER381" s="1602"/>
      <c r="ES381" s="1602"/>
      <c r="ET381" s="1602"/>
      <c r="EU381" s="1602"/>
      <c r="EV381" s="1602"/>
      <c r="EW381" s="1602"/>
      <c r="EX381" s="1602"/>
      <c r="EY381" s="1602"/>
      <c r="EZ381" s="1602"/>
      <c r="FA381" s="1602"/>
      <c r="FB381" s="1602"/>
      <c r="FC381" s="1602"/>
      <c r="FD381" s="1602"/>
      <c r="FE381" s="1602"/>
      <c r="FF381" s="1602"/>
      <c r="FG381" s="1602"/>
      <c r="FH381" s="1602"/>
      <c r="FI381" s="1602"/>
      <c r="FJ381" s="1602"/>
      <c r="FK381" s="1602"/>
      <c r="FL381" s="1602"/>
      <c r="FM381" s="1602"/>
      <c r="FN381" s="1602"/>
      <c r="FO381" s="1602"/>
      <c r="FP381" s="1602"/>
      <c r="FQ381" s="1602"/>
      <c r="FR381" s="1602"/>
      <c r="FS381" s="1602"/>
      <c r="FT381" s="1602"/>
      <c r="FU381" s="1602"/>
      <c r="FV381" s="1602"/>
      <c r="FW381" s="1602"/>
      <c r="FX381" s="1602"/>
      <c r="FY381" s="1602"/>
      <c r="FZ381" s="1602"/>
      <c r="GA381" s="1602"/>
      <c r="GB381" s="1602"/>
      <c r="GC381" s="1602"/>
      <c r="GD381" s="1602"/>
      <c r="GE381" s="1602"/>
      <c r="GF381" s="1602"/>
      <c r="GG381" s="1602"/>
      <c r="GH381" s="1602"/>
      <c r="GI381" s="1602"/>
      <c r="GJ381" s="1602"/>
      <c r="GK381" s="1602"/>
      <c r="GL381" s="1602"/>
      <c r="GM381" s="1602"/>
      <c r="GN381" s="1602"/>
      <c r="GO381" s="1602"/>
      <c r="GP381" s="1602"/>
      <c r="GQ381" s="1602"/>
      <c r="GR381" s="1602"/>
      <c r="GS381" s="1602"/>
      <c r="GT381" s="1602"/>
      <c r="GU381" s="1602"/>
      <c r="GV381" s="1602"/>
      <c r="GW381" s="1602"/>
      <c r="GX381" s="1602"/>
      <c r="GY381" s="1602"/>
      <c r="GZ381" s="1602"/>
      <c r="HA381" s="1602"/>
      <c r="HB381" s="1602"/>
      <c r="HC381" s="1602"/>
      <c r="HD381" s="1602"/>
      <c r="HE381" s="1602"/>
      <c r="HF381" s="1602"/>
      <c r="HG381" s="1602"/>
      <c r="HH381" s="1602"/>
      <c r="HI381" s="1602"/>
      <c r="HJ381" s="1602"/>
      <c r="HK381" s="1602"/>
      <c r="HL381" s="1602"/>
      <c r="HM381" s="1602"/>
      <c r="HN381" s="1602"/>
      <c r="HO381" s="1602"/>
      <c r="HP381" s="1602"/>
      <c r="HQ381" s="1602"/>
      <c r="HR381" s="1602"/>
      <c r="HS381" s="1602"/>
      <c r="HT381" s="1602"/>
      <c r="HU381" s="1602"/>
      <c r="HV381" s="1602"/>
      <c r="HW381" s="1602"/>
      <c r="HX381" s="1602"/>
      <c r="HY381" s="1602"/>
      <c r="HZ381" s="1602"/>
      <c r="IA381" s="1602"/>
      <c r="IB381" s="1602"/>
      <c r="IC381" s="1602"/>
      <c r="ID381" s="1602"/>
      <c r="IE381" s="1602"/>
      <c r="IF381" s="1602"/>
      <c r="IG381" s="1602"/>
      <c r="IH381" s="1602"/>
      <c r="II381" s="1602"/>
      <c r="IJ381" s="1602"/>
      <c r="IK381" s="1602"/>
      <c r="IL381" s="1602"/>
      <c r="IM381" s="1602"/>
      <c r="IN381" s="1602"/>
      <c r="IO381" s="1602"/>
      <c r="IP381" s="1602"/>
      <c r="IQ381" s="1602"/>
      <c r="IR381" s="1602"/>
      <c r="IS381" s="1602"/>
      <c r="IT381" s="1602"/>
      <c r="IU381" s="1602"/>
      <c r="IV381" s="1602"/>
      <c r="IW381" s="1602"/>
      <c r="IX381" s="1602"/>
      <c r="IY381" s="1602"/>
      <c r="IZ381" s="1602"/>
      <c r="JA381" s="1602"/>
      <c r="JB381" s="1602"/>
      <c r="JC381" s="1602"/>
      <c r="JD381" s="1602"/>
      <c r="JE381" s="1602"/>
      <c r="JF381" s="1602"/>
      <c r="JG381" s="1602"/>
      <c r="JH381" s="1602"/>
      <c r="JI381" s="1602"/>
      <c r="JJ381" s="1602"/>
      <c r="JK381" s="1602"/>
      <c r="JL381" s="1602"/>
      <c r="JM381" s="1602"/>
      <c r="JN381" s="1602"/>
      <c r="JO381" s="1602"/>
      <c r="JP381" s="1602"/>
    </row>
    <row r="382" spans="100:276" s="1689" customFormat="1" ht="15" hidden="1" customHeight="1" x14ac:dyDescent="0.25">
      <c r="CV382" s="1602"/>
      <c r="CW382" s="1602"/>
      <c r="CX382" s="1602"/>
      <c r="CY382" s="1602"/>
      <c r="CZ382" s="1602"/>
      <c r="DA382" s="1602"/>
      <c r="DB382" s="1602"/>
      <c r="DC382" s="1602"/>
      <c r="DD382" s="1602"/>
      <c r="DE382" s="1602"/>
      <c r="DF382" s="1602"/>
      <c r="DG382" s="1602"/>
      <c r="DH382" s="1602"/>
      <c r="DI382" s="1602"/>
      <c r="DJ382" s="1602"/>
      <c r="DK382" s="1602"/>
      <c r="DL382" s="1602"/>
      <c r="DM382" s="1602"/>
      <c r="DN382" s="1602"/>
      <c r="DO382" s="1602"/>
      <c r="DP382" s="1602"/>
      <c r="DQ382" s="1602"/>
      <c r="DR382" s="1602"/>
      <c r="DS382" s="1602"/>
      <c r="DT382" s="1602"/>
      <c r="DU382" s="1602"/>
      <c r="DV382" s="1602"/>
      <c r="DW382" s="1602"/>
      <c r="DX382" s="1602"/>
      <c r="DY382" s="1602"/>
      <c r="DZ382" s="1602"/>
      <c r="EA382" s="1602"/>
      <c r="EB382" s="1602"/>
      <c r="EC382" s="1602"/>
      <c r="ED382" s="1602"/>
      <c r="EE382" s="1602"/>
      <c r="EF382" s="1602"/>
      <c r="EG382" s="1602"/>
      <c r="EH382" s="1602"/>
      <c r="EI382" s="1602"/>
      <c r="EJ382" s="1602"/>
      <c r="EK382" s="1602"/>
      <c r="EL382" s="1602"/>
      <c r="EM382" s="1602"/>
      <c r="EN382" s="1602"/>
      <c r="EO382" s="1602"/>
      <c r="EP382" s="1602"/>
      <c r="EQ382" s="1602"/>
      <c r="ER382" s="1602"/>
      <c r="ES382" s="1602"/>
      <c r="ET382" s="1602"/>
      <c r="EU382" s="1602"/>
      <c r="EV382" s="1602"/>
      <c r="EW382" s="1602"/>
      <c r="EX382" s="1602"/>
      <c r="EY382" s="1602"/>
      <c r="EZ382" s="1602"/>
      <c r="FA382" s="1602"/>
      <c r="FB382" s="1602"/>
      <c r="FC382" s="1602"/>
      <c r="FD382" s="1602"/>
      <c r="FE382" s="1602"/>
      <c r="FF382" s="1602"/>
      <c r="FG382" s="1602"/>
      <c r="FH382" s="1602"/>
      <c r="FI382" s="1602"/>
      <c r="FJ382" s="1602"/>
      <c r="FK382" s="1602"/>
      <c r="FL382" s="1602"/>
      <c r="FM382" s="1602"/>
      <c r="FN382" s="1602"/>
      <c r="FO382" s="1602"/>
      <c r="FP382" s="1602"/>
      <c r="FQ382" s="1602"/>
      <c r="FR382" s="1602"/>
      <c r="FS382" s="1602"/>
      <c r="FT382" s="1602"/>
      <c r="FU382" s="1602"/>
      <c r="FV382" s="1602"/>
      <c r="FW382" s="1602"/>
      <c r="FX382" s="1602"/>
      <c r="FY382" s="1602"/>
      <c r="FZ382" s="1602"/>
      <c r="GA382" s="1602"/>
      <c r="GB382" s="1602"/>
      <c r="GC382" s="1602"/>
      <c r="GD382" s="1602"/>
      <c r="GE382" s="1602"/>
      <c r="GF382" s="1602"/>
      <c r="GG382" s="1602"/>
      <c r="GH382" s="1602"/>
      <c r="GI382" s="1602"/>
      <c r="GJ382" s="1602"/>
      <c r="GK382" s="1602"/>
      <c r="GL382" s="1602"/>
      <c r="GM382" s="1602"/>
      <c r="GN382" s="1602"/>
      <c r="GO382" s="1602"/>
      <c r="GP382" s="1602"/>
      <c r="GQ382" s="1602"/>
      <c r="GR382" s="1602"/>
      <c r="GS382" s="1602"/>
      <c r="GT382" s="1602"/>
      <c r="GU382" s="1602"/>
      <c r="GV382" s="1602"/>
      <c r="GW382" s="1602"/>
      <c r="GX382" s="1602"/>
      <c r="GY382" s="1602"/>
      <c r="GZ382" s="1602"/>
      <c r="HA382" s="1602"/>
      <c r="HB382" s="1602"/>
      <c r="HC382" s="1602"/>
      <c r="HD382" s="1602"/>
      <c r="HE382" s="1602"/>
      <c r="HF382" s="1602"/>
      <c r="HG382" s="1602"/>
      <c r="HH382" s="1602"/>
      <c r="HI382" s="1602"/>
      <c r="HJ382" s="1602"/>
      <c r="HK382" s="1602"/>
      <c r="HL382" s="1602"/>
      <c r="HM382" s="1602"/>
      <c r="HN382" s="1602"/>
      <c r="HO382" s="1602"/>
      <c r="HP382" s="1602"/>
      <c r="HQ382" s="1602"/>
      <c r="HR382" s="1602"/>
      <c r="HS382" s="1602"/>
      <c r="HT382" s="1602"/>
      <c r="HU382" s="1602"/>
      <c r="HV382" s="1602"/>
      <c r="HW382" s="1602"/>
      <c r="HX382" s="1602"/>
      <c r="HY382" s="1602"/>
      <c r="HZ382" s="1602"/>
      <c r="IA382" s="1602"/>
      <c r="IB382" s="1602"/>
      <c r="IC382" s="1602"/>
      <c r="ID382" s="1602"/>
      <c r="IE382" s="1602"/>
      <c r="IF382" s="1602"/>
      <c r="IG382" s="1602"/>
      <c r="IH382" s="1602"/>
      <c r="II382" s="1602"/>
      <c r="IJ382" s="1602"/>
      <c r="IK382" s="1602"/>
      <c r="IL382" s="1602"/>
      <c r="IM382" s="1602"/>
      <c r="IN382" s="1602"/>
      <c r="IO382" s="1602"/>
      <c r="IP382" s="1602"/>
      <c r="IQ382" s="1602"/>
      <c r="IR382" s="1602"/>
      <c r="IS382" s="1602"/>
      <c r="IT382" s="1602"/>
      <c r="IU382" s="1602"/>
      <c r="IV382" s="1602"/>
      <c r="IW382" s="1602"/>
      <c r="IX382" s="1602"/>
      <c r="IY382" s="1602"/>
      <c r="IZ382" s="1602"/>
      <c r="JA382" s="1602"/>
      <c r="JB382" s="1602"/>
      <c r="JC382" s="1602"/>
      <c r="JD382" s="1602"/>
      <c r="JE382" s="1602"/>
      <c r="JF382" s="1602"/>
      <c r="JG382" s="1602"/>
      <c r="JH382" s="1602"/>
      <c r="JI382" s="1602"/>
      <c r="JJ382" s="1602"/>
      <c r="JK382" s="1602"/>
      <c r="JL382" s="1602"/>
      <c r="JM382" s="1602"/>
      <c r="JN382" s="1602"/>
      <c r="JO382" s="1602"/>
      <c r="JP382" s="1602"/>
    </row>
    <row r="383" spans="100:276" s="1689" customFormat="1" ht="15" hidden="1" customHeight="1" x14ac:dyDescent="0.25">
      <c r="CV383" s="1602"/>
      <c r="CW383" s="1602"/>
      <c r="CX383" s="1602"/>
      <c r="CY383" s="1602"/>
      <c r="CZ383" s="1602"/>
      <c r="DA383" s="1602"/>
      <c r="DB383" s="1602"/>
      <c r="DC383" s="1602"/>
      <c r="DD383" s="1602"/>
      <c r="DE383" s="1602"/>
      <c r="DF383" s="1602"/>
      <c r="DG383" s="1602"/>
      <c r="DH383" s="1602"/>
      <c r="DI383" s="1602"/>
      <c r="DJ383" s="1602"/>
      <c r="DK383" s="1602"/>
      <c r="DL383" s="1602"/>
      <c r="DM383" s="1602"/>
      <c r="DN383" s="1602"/>
      <c r="DO383" s="1602"/>
      <c r="DP383" s="1602"/>
      <c r="DQ383" s="1602"/>
      <c r="DR383" s="1602"/>
      <c r="DS383" s="1602"/>
      <c r="DT383" s="1602"/>
      <c r="DU383" s="1602"/>
      <c r="DV383" s="1602"/>
      <c r="DW383" s="1602"/>
      <c r="DX383" s="1602"/>
      <c r="DY383" s="1602"/>
      <c r="DZ383" s="1602"/>
      <c r="EA383" s="1602"/>
      <c r="EB383" s="1602"/>
      <c r="EC383" s="1602"/>
      <c r="ED383" s="1602"/>
      <c r="EE383" s="1602"/>
      <c r="EF383" s="1602"/>
      <c r="EG383" s="1602"/>
      <c r="EH383" s="1602"/>
      <c r="EI383" s="1602"/>
      <c r="EJ383" s="1602"/>
      <c r="EK383" s="1602"/>
      <c r="EL383" s="1602"/>
      <c r="EM383" s="1602"/>
      <c r="EN383" s="1602"/>
      <c r="EO383" s="1602"/>
      <c r="EP383" s="1602"/>
      <c r="EQ383" s="1602"/>
      <c r="ER383" s="1602"/>
      <c r="ES383" s="1602"/>
      <c r="ET383" s="1602"/>
      <c r="EU383" s="1602"/>
      <c r="EV383" s="1602"/>
      <c r="EW383" s="1602"/>
      <c r="EX383" s="1602"/>
      <c r="EY383" s="1602"/>
      <c r="EZ383" s="1602"/>
      <c r="FA383" s="1602"/>
      <c r="FB383" s="1602"/>
      <c r="FC383" s="1602"/>
      <c r="FD383" s="1602"/>
      <c r="FE383" s="1602"/>
      <c r="FF383" s="1602"/>
      <c r="FG383" s="1602"/>
      <c r="FH383" s="1602"/>
      <c r="FI383" s="1602"/>
      <c r="FJ383" s="1602"/>
      <c r="FK383" s="1602"/>
      <c r="FL383" s="1602"/>
      <c r="FM383" s="1602"/>
      <c r="FN383" s="1602"/>
      <c r="FO383" s="1602"/>
      <c r="FP383" s="1602"/>
      <c r="FQ383" s="1602"/>
      <c r="FR383" s="1602"/>
      <c r="FS383" s="1602"/>
      <c r="FT383" s="1602"/>
      <c r="FU383" s="1602"/>
      <c r="FV383" s="1602"/>
      <c r="FW383" s="1602"/>
      <c r="FX383" s="1602"/>
      <c r="FY383" s="1602"/>
      <c r="FZ383" s="1602"/>
      <c r="GA383" s="1602"/>
      <c r="GB383" s="1602"/>
      <c r="GC383" s="1602"/>
      <c r="GD383" s="1602"/>
      <c r="GE383" s="1602"/>
      <c r="GF383" s="1602"/>
      <c r="GG383" s="1602"/>
      <c r="GH383" s="1602"/>
      <c r="GI383" s="1602"/>
      <c r="GJ383" s="1602"/>
      <c r="GK383" s="1602"/>
      <c r="GL383" s="1602"/>
      <c r="GM383" s="1602"/>
      <c r="GN383" s="1602"/>
      <c r="GO383" s="1602"/>
      <c r="GP383" s="1602"/>
      <c r="GQ383" s="1602"/>
      <c r="GR383" s="1602"/>
      <c r="GS383" s="1602"/>
      <c r="GT383" s="1602"/>
      <c r="GU383" s="1602"/>
      <c r="GV383" s="1602"/>
      <c r="GW383" s="1602"/>
      <c r="GX383" s="1602"/>
      <c r="GY383" s="1602"/>
      <c r="GZ383" s="1602"/>
      <c r="HA383" s="1602"/>
      <c r="HB383" s="1602"/>
      <c r="HC383" s="1602"/>
      <c r="HD383" s="1602"/>
      <c r="HE383" s="1602"/>
      <c r="HF383" s="1602"/>
      <c r="HG383" s="1602"/>
      <c r="HH383" s="1602"/>
      <c r="HI383" s="1602"/>
      <c r="HJ383" s="1602"/>
      <c r="HK383" s="1602"/>
      <c r="HL383" s="1602"/>
      <c r="HM383" s="1602"/>
      <c r="HN383" s="1602"/>
      <c r="HO383" s="1602"/>
      <c r="HP383" s="1602"/>
      <c r="HQ383" s="1602"/>
      <c r="HR383" s="1602"/>
      <c r="HS383" s="1602"/>
      <c r="HT383" s="1602"/>
      <c r="HU383" s="1602"/>
      <c r="HV383" s="1602"/>
      <c r="HW383" s="1602"/>
      <c r="HX383" s="1602"/>
      <c r="HY383" s="1602"/>
      <c r="HZ383" s="1602"/>
      <c r="IA383" s="1602"/>
      <c r="IB383" s="1602"/>
      <c r="IC383" s="1602"/>
      <c r="ID383" s="1602"/>
      <c r="IE383" s="1602"/>
      <c r="IF383" s="1602"/>
      <c r="IG383" s="1602"/>
      <c r="IH383" s="1602"/>
      <c r="II383" s="1602"/>
      <c r="IJ383" s="1602"/>
      <c r="IK383" s="1602"/>
      <c r="IL383" s="1602"/>
      <c r="IM383" s="1602"/>
      <c r="IN383" s="1602"/>
      <c r="IO383" s="1602"/>
      <c r="IP383" s="1602"/>
      <c r="IQ383" s="1602"/>
      <c r="IR383" s="1602"/>
      <c r="IS383" s="1602"/>
      <c r="IT383" s="1602"/>
      <c r="IU383" s="1602"/>
      <c r="IV383" s="1602"/>
      <c r="IW383" s="1602"/>
      <c r="IX383" s="1602"/>
      <c r="IY383" s="1602"/>
      <c r="IZ383" s="1602"/>
      <c r="JA383" s="1602"/>
      <c r="JB383" s="1602"/>
      <c r="JC383" s="1602"/>
      <c r="JD383" s="1602"/>
      <c r="JE383" s="1602"/>
      <c r="JF383" s="1602"/>
      <c r="JG383" s="1602"/>
      <c r="JH383" s="1602"/>
      <c r="JI383" s="1602"/>
      <c r="JJ383" s="1602"/>
      <c r="JK383" s="1602"/>
      <c r="JL383" s="1602"/>
      <c r="JM383" s="1602"/>
      <c r="JN383" s="1602"/>
      <c r="JO383" s="1602"/>
      <c r="JP383" s="1602"/>
    </row>
    <row r="384" spans="100:276" s="1689" customFormat="1" ht="15" hidden="1" customHeight="1" x14ac:dyDescent="0.25">
      <c r="CV384" s="1602"/>
      <c r="CW384" s="1602"/>
      <c r="CX384" s="1602"/>
      <c r="CY384" s="1602"/>
      <c r="CZ384" s="1602"/>
      <c r="DA384" s="1602"/>
      <c r="DB384" s="1602"/>
      <c r="DC384" s="1602"/>
      <c r="DD384" s="1602"/>
      <c r="DE384" s="1602"/>
      <c r="DF384" s="1602"/>
      <c r="DG384" s="1602"/>
      <c r="DH384" s="1602"/>
      <c r="DI384" s="1602"/>
      <c r="DJ384" s="1602"/>
      <c r="DK384" s="1602"/>
      <c r="DL384" s="1602"/>
      <c r="DM384" s="1602"/>
      <c r="DN384" s="1602"/>
      <c r="DO384" s="1602"/>
      <c r="DP384" s="1602"/>
      <c r="DQ384" s="1602"/>
      <c r="DR384" s="1602"/>
      <c r="DS384" s="1602"/>
      <c r="DT384" s="1602"/>
      <c r="DU384" s="1602"/>
      <c r="DV384" s="1602"/>
      <c r="DW384" s="1602"/>
      <c r="DX384" s="1602"/>
      <c r="DY384" s="1602"/>
      <c r="DZ384" s="1602"/>
      <c r="EA384" s="1602"/>
      <c r="EB384" s="1602"/>
      <c r="EC384" s="1602"/>
      <c r="ED384" s="1602"/>
      <c r="EE384" s="1602"/>
      <c r="EF384" s="1602"/>
      <c r="EG384" s="1602"/>
      <c r="EH384" s="1602"/>
      <c r="EI384" s="1602"/>
      <c r="EJ384" s="1602"/>
      <c r="EK384" s="1602"/>
      <c r="EL384" s="1602"/>
      <c r="EM384" s="1602"/>
      <c r="EN384" s="1602"/>
      <c r="EO384" s="1602"/>
      <c r="EP384" s="1602"/>
      <c r="EQ384" s="1602"/>
      <c r="ER384" s="1602"/>
      <c r="ES384" s="1602"/>
      <c r="ET384" s="1602"/>
      <c r="EU384" s="1602"/>
      <c r="EV384" s="1602"/>
      <c r="EW384" s="1602"/>
      <c r="EX384" s="1602"/>
      <c r="EY384" s="1602"/>
      <c r="EZ384" s="1602"/>
      <c r="FA384" s="1602"/>
      <c r="FB384" s="1602"/>
      <c r="FC384" s="1602"/>
      <c r="FD384" s="1602"/>
      <c r="FE384" s="1602"/>
      <c r="FF384" s="1602"/>
      <c r="FG384" s="1602"/>
      <c r="FH384" s="1602"/>
      <c r="FI384" s="1602"/>
      <c r="FJ384" s="1602"/>
      <c r="FK384" s="1602"/>
      <c r="FL384" s="1602"/>
      <c r="FM384" s="1602"/>
      <c r="FN384" s="1602"/>
      <c r="FO384" s="1602"/>
      <c r="FP384" s="1602"/>
      <c r="FQ384" s="1602"/>
      <c r="FR384" s="1602"/>
      <c r="FS384" s="1602"/>
      <c r="FT384" s="1602"/>
      <c r="FU384" s="1602"/>
      <c r="FV384" s="1602"/>
      <c r="FW384" s="1602"/>
      <c r="FX384" s="1602"/>
      <c r="FY384" s="1602"/>
      <c r="FZ384" s="1602"/>
      <c r="GA384" s="1602"/>
      <c r="GB384" s="1602"/>
      <c r="GC384" s="1602"/>
      <c r="GD384" s="1602"/>
      <c r="GE384" s="1602"/>
      <c r="GF384" s="1602"/>
      <c r="GG384" s="1602"/>
      <c r="GH384" s="1602"/>
      <c r="GI384" s="1602"/>
      <c r="GJ384" s="1602"/>
      <c r="GK384" s="1602"/>
      <c r="GL384" s="1602"/>
      <c r="GM384" s="1602"/>
      <c r="GN384" s="1602"/>
      <c r="GO384" s="1602"/>
      <c r="GP384" s="1602"/>
      <c r="GQ384" s="1602"/>
      <c r="GR384" s="1602"/>
      <c r="GS384" s="1602"/>
      <c r="GT384" s="1602"/>
      <c r="GU384" s="1602"/>
      <c r="GV384" s="1602"/>
      <c r="GW384" s="1602"/>
      <c r="GX384" s="1602"/>
      <c r="GY384" s="1602"/>
      <c r="GZ384" s="1602"/>
      <c r="HA384" s="1602"/>
      <c r="HB384" s="1602"/>
      <c r="HC384" s="1602"/>
      <c r="HD384" s="1602"/>
      <c r="HE384" s="1602"/>
      <c r="HF384" s="1602"/>
      <c r="HG384" s="1602"/>
      <c r="HH384" s="1602"/>
      <c r="HI384" s="1602"/>
      <c r="HJ384" s="1602"/>
      <c r="HK384" s="1602"/>
      <c r="HL384" s="1602"/>
      <c r="HM384" s="1602"/>
      <c r="HN384" s="1602"/>
      <c r="HO384" s="1602"/>
      <c r="HP384" s="1602"/>
      <c r="HQ384" s="1602"/>
      <c r="HR384" s="1602"/>
      <c r="HS384" s="1602"/>
      <c r="HT384" s="1602"/>
      <c r="HU384" s="1602"/>
      <c r="HV384" s="1602"/>
      <c r="HW384" s="1602"/>
      <c r="HX384" s="1602"/>
      <c r="HY384" s="1602"/>
      <c r="HZ384" s="1602"/>
      <c r="IA384" s="1602"/>
      <c r="IB384" s="1602"/>
      <c r="IC384" s="1602"/>
      <c r="ID384" s="1602"/>
      <c r="IE384" s="1602"/>
      <c r="IF384" s="1602"/>
      <c r="IG384" s="1602"/>
      <c r="IH384" s="1602"/>
      <c r="II384" s="1602"/>
      <c r="IJ384" s="1602"/>
      <c r="IK384" s="1602"/>
      <c r="IL384" s="1602"/>
      <c r="IM384" s="1602"/>
      <c r="IN384" s="1602"/>
      <c r="IO384" s="1602"/>
      <c r="IP384" s="1602"/>
      <c r="IQ384" s="1602"/>
      <c r="IR384" s="1602"/>
      <c r="IS384" s="1602"/>
      <c r="IT384" s="1602"/>
      <c r="IU384" s="1602"/>
      <c r="IV384" s="1602"/>
      <c r="IW384" s="1602"/>
      <c r="IX384" s="1602"/>
      <c r="IY384" s="1602"/>
      <c r="IZ384" s="1602"/>
      <c r="JA384" s="1602"/>
      <c r="JB384" s="1602"/>
      <c r="JC384" s="1602"/>
      <c r="JD384" s="1602"/>
      <c r="JE384" s="1602"/>
      <c r="JF384" s="1602"/>
      <c r="JG384" s="1602"/>
      <c r="JH384" s="1602"/>
      <c r="JI384" s="1602"/>
      <c r="JJ384" s="1602"/>
      <c r="JK384" s="1602"/>
      <c r="JL384" s="1602"/>
      <c r="JM384" s="1602"/>
      <c r="JN384" s="1602"/>
      <c r="JO384" s="1602"/>
      <c r="JP384" s="1602"/>
    </row>
    <row r="385" spans="100:276" s="1689" customFormat="1" ht="15" hidden="1" customHeight="1" x14ac:dyDescent="0.25">
      <c r="CV385" s="1602"/>
      <c r="CW385" s="1602"/>
      <c r="CX385" s="1602"/>
      <c r="CY385" s="1602"/>
      <c r="CZ385" s="1602"/>
      <c r="DA385" s="1602"/>
      <c r="DB385" s="1602"/>
      <c r="DC385" s="1602"/>
      <c r="DD385" s="1602"/>
      <c r="DE385" s="1602"/>
      <c r="DF385" s="1602"/>
      <c r="DG385" s="1602"/>
      <c r="DH385" s="1602"/>
      <c r="DI385" s="1602"/>
      <c r="DJ385" s="1602"/>
      <c r="DK385" s="1602"/>
      <c r="DL385" s="1602"/>
      <c r="DM385" s="1602"/>
      <c r="DN385" s="1602"/>
      <c r="DO385" s="1602"/>
      <c r="DP385" s="1602"/>
      <c r="DQ385" s="1602"/>
      <c r="DR385" s="1602"/>
      <c r="DS385" s="1602"/>
      <c r="DT385" s="1602"/>
      <c r="DU385" s="1602"/>
      <c r="DV385" s="1602"/>
      <c r="DW385" s="1602"/>
      <c r="DX385" s="1602"/>
      <c r="DY385" s="1602"/>
      <c r="DZ385" s="1602"/>
      <c r="EA385" s="1602"/>
      <c r="EB385" s="1602"/>
      <c r="EC385" s="1602"/>
      <c r="ED385" s="1602"/>
      <c r="EE385" s="1602"/>
      <c r="EF385" s="1602"/>
      <c r="EG385" s="1602"/>
      <c r="EH385" s="1602"/>
      <c r="EI385" s="1602"/>
      <c r="EJ385" s="1602"/>
      <c r="EK385" s="1602"/>
      <c r="EL385" s="1602"/>
      <c r="EM385" s="1602"/>
      <c r="EN385" s="1602"/>
      <c r="EO385" s="1602"/>
      <c r="EP385" s="1602"/>
      <c r="EQ385" s="1602"/>
      <c r="ER385" s="1602"/>
      <c r="ES385" s="1602"/>
      <c r="ET385" s="1602"/>
      <c r="EU385" s="1602"/>
      <c r="EV385" s="1602"/>
      <c r="EW385" s="1602"/>
      <c r="EX385" s="1602"/>
      <c r="EY385" s="1602"/>
      <c r="EZ385" s="1602"/>
      <c r="FA385" s="1602"/>
      <c r="FB385" s="1602"/>
      <c r="FC385" s="1602"/>
      <c r="FD385" s="1602"/>
      <c r="FE385" s="1602"/>
      <c r="FF385" s="1602"/>
      <c r="FG385" s="1602"/>
      <c r="FH385" s="1602"/>
      <c r="FI385" s="1602"/>
      <c r="FJ385" s="1602"/>
      <c r="FK385" s="1602"/>
      <c r="FL385" s="1602"/>
      <c r="FM385" s="1602"/>
      <c r="FN385" s="1602"/>
      <c r="FO385" s="1602"/>
      <c r="FP385" s="1602"/>
      <c r="FQ385" s="1602"/>
      <c r="FR385" s="1602"/>
      <c r="FS385" s="1602"/>
      <c r="FT385" s="1602"/>
      <c r="FU385" s="1602"/>
      <c r="FV385" s="1602"/>
      <c r="FW385" s="1602"/>
      <c r="FX385" s="1602"/>
      <c r="FY385" s="1602"/>
      <c r="FZ385" s="1602"/>
      <c r="GA385" s="1602"/>
      <c r="GB385" s="1602"/>
      <c r="GC385" s="1602"/>
      <c r="GD385" s="1602"/>
      <c r="GE385" s="1602"/>
      <c r="GF385" s="1602"/>
      <c r="GG385" s="1602"/>
      <c r="GH385" s="1602"/>
      <c r="GI385" s="1602"/>
      <c r="GJ385" s="1602"/>
      <c r="GK385" s="1602"/>
      <c r="GL385" s="1602"/>
      <c r="GM385" s="1602"/>
      <c r="GN385" s="1602"/>
      <c r="GO385" s="1602"/>
      <c r="GP385" s="1602"/>
      <c r="GQ385" s="1602"/>
      <c r="GR385" s="1602"/>
      <c r="GS385" s="1602"/>
      <c r="GT385" s="1602"/>
      <c r="GU385" s="1602"/>
      <c r="GV385" s="1602"/>
      <c r="GW385" s="1602"/>
      <c r="GX385" s="1602"/>
      <c r="GY385" s="1602"/>
      <c r="GZ385" s="1602"/>
      <c r="HA385" s="1602"/>
      <c r="HB385" s="1602"/>
      <c r="HC385" s="1602"/>
      <c r="HD385" s="1602"/>
      <c r="HE385" s="1602"/>
      <c r="HF385" s="1602"/>
      <c r="HG385" s="1602"/>
      <c r="HH385" s="1602"/>
      <c r="HI385" s="1602"/>
      <c r="HJ385" s="1602"/>
      <c r="HK385" s="1602"/>
      <c r="HL385" s="1602"/>
      <c r="HM385" s="1602"/>
      <c r="HN385" s="1602"/>
      <c r="HO385" s="1602"/>
      <c r="HP385" s="1602"/>
      <c r="HQ385" s="1602"/>
      <c r="HR385" s="1602"/>
      <c r="HS385" s="1602"/>
      <c r="HT385" s="1602"/>
      <c r="HU385" s="1602"/>
      <c r="HV385" s="1602"/>
      <c r="HW385" s="1602"/>
      <c r="HX385" s="1602"/>
      <c r="HY385" s="1602"/>
      <c r="HZ385" s="1602"/>
      <c r="IA385" s="1602"/>
      <c r="IB385" s="1602"/>
      <c r="IC385" s="1602"/>
      <c r="ID385" s="1602"/>
      <c r="IE385" s="1602"/>
      <c r="IF385" s="1602"/>
      <c r="IG385" s="1602"/>
      <c r="IH385" s="1602"/>
      <c r="II385" s="1602"/>
      <c r="IJ385" s="1602"/>
      <c r="IK385" s="1602"/>
      <c r="IL385" s="1602"/>
      <c r="IM385" s="1602"/>
      <c r="IN385" s="1602"/>
      <c r="IO385" s="1602"/>
      <c r="IP385" s="1602"/>
      <c r="IQ385" s="1602"/>
      <c r="IR385" s="1602"/>
      <c r="IS385" s="1602"/>
      <c r="IT385" s="1602"/>
      <c r="IU385" s="1602"/>
      <c r="IV385" s="1602"/>
      <c r="IW385" s="1602"/>
      <c r="IX385" s="1602"/>
      <c r="IY385" s="1602"/>
      <c r="IZ385" s="1602"/>
      <c r="JA385" s="1602"/>
      <c r="JB385" s="1602"/>
      <c r="JC385" s="1602"/>
      <c r="JD385" s="1602"/>
      <c r="JE385" s="1602"/>
      <c r="JF385" s="1602"/>
      <c r="JG385" s="1602"/>
      <c r="JH385" s="1602"/>
      <c r="JI385" s="1602"/>
      <c r="JJ385" s="1602"/>
      <c r="JK385" s="1602"/>
      <c r="JL385" s="1602"/>
      <c r="JM385" s="1602"/>
      <c r="JN385" s="1602"/>
      <c r="JO385" s="1602"/>
      <c r="JP385" s="1602"/>
    </row>
    <row r="386" spans="100:276" s="1689" customFormat="1" ht="15" hidden="1" customHeight="1" x14ac:dyDescent="0.25">
      <c r="CV386" s="1602"/>
      <c r="CW386" s="1602"/>
      <c r="CX386" s="1602"/>
      <c r="CY386" s="1602"/>
      <c r="CZ386" s="1602"/>
      <c r="DA386" s="1602"/>
      <c r="DB386" s="1602"/>
      <c r="DC386" s="1602"/>
      <c r="DD386" s="1602"/>
      <c r="DE386" s="1602"/>
      <c r="DF386" s="1602"/>
      <c r="DG386" s="1602"/>
      <c r="DH386" s="1602"/>
      <c r="DI386" s="1602"/>
      <c r="DJ386" s="1602"/>
      <c r="DK386" s="1602"/>
      <c r="DL386" s="1602"/>
      <c r="DM386" s="1602"/>
      <c r="DN386" s="1602"/>
      <c r="DO386" s="1602"/>
      <c r="DP386" s="1602"/>
      <c r="DQ386" s="1602"/>
      <c r="DR386" s="1602"/>
      <c r="DS386" s="1602"/>
      <c r="DT386" s="1602"/>
      <c r="DU386" s="1602"/>
      <c r="DV386" s="1602"/>
      <c r="DW386" s="1602"/>
      <c r="DX386" s="1602"/>
      <c r="DY386" s="1602"/>
      <c r="DZ386" s="1602"/>
      <c r="EA386" s="1602"/>
      <c r="EB386" s="1602"/>
      <c r="EC386" s="1602"/>
      <c r="ED386" s="1602"/>
      <c r="EE386" s="1602"/>
      <c r="EF386" s="1602"/>
      <c r="EG386" s="1602"/>
      <c r="EH386" s="1602"/>
      <c r="EI386" s="1602"/>
      <c r="EJ386" s="1602"/>
      <c r="EK386" s="1602"/>
      <c r="EL386" s="1602"/>
      <c r="EM386" s="1602"/>
      <c r="EN386" s="1602"/>
      <c r="EO386" s="1602"/>
      <c r="EP386" s="1602"/>
      <c r="EQ386" s="1602"/>
      <c r="ER386" s="1602"/>
      <c r="ES386" s="1602"/>
      <c r="ET386" s="1602"/>
      <c r="EU386" s="1602"/>
      <c r="EV386" s="1602"/>
      <c r="EW386" s="1602"/>
      <c r="EX386" s="1602"/>
      <c r="EY386" s="1602"/>
      <c r="EZ386" s="1602"/>
      <c r="FA386" s="1602"/>
      <c r="FB386" s="1602"/>
      <c r="FC386" s="1602"/>
      <c r="FD386" s="1602"/>
      <c r="FE386" s="1602"/>
      <c r="FF386" s="1602"/>
      <c r="FG386" s="1602"/>
      <c r="FH386" s="1602"/>
      <c r="FI386" s="1602"/>
      <c r="FJ386" s="1602"/>
      <c r="FK386" s="1602"/>
      <c r="FL386" s="1602"/>
      <c r="FM386" s="1602"/>
      <c r="FN386" s="1602"/>
      <c r="FO386" s="1602"/>
      <c r="FP386" s="1602"/>
      <c r="FQ386" s="1602"/>
      <c r="FR386" s="1602"/>
      <c r="FS386" s="1602"/>
      <c r="FT386" s="1602"/>
      <c r="FU386" s="1602"/>
      <c r="FV386" s="1602"/>
      <c r="FW386" s="1602"/>
      <c r="FX386" s="1602"/>
      <c r="FY386" s="1602"/>
      <c r="FZ386" s="1602"/>
      <c r="GA386" s="1602"/>
      <c r="GB386" s="1602"/>
      <c r="GC386" s="1602"/>
      <c r="GD386" s="1602"/>
      <c r="GE386" s="1602"/>
      <c r="GF386" s="1602"/>
      <c r="GG386" s="1602"/>
      <c r="GH386" s="1602"/>
      <c r="GI386" s="1602"/>
      <c r="GJ386" s="1602"/>
      <c r="GK386" s="1602"/>
      <c r="GL386" s="1602"/>
      <c r="GM386" s="1602"/>
      <c r="GN386" s="1602"/>
      <c r="GO386" s="1602"/>
      <c r="GP386" s="1602"/>
      <c r="GQ386" s="1602"/>
      <c r="GR386" s="1602"/>
      <c r="GS386" s="1602"/>
      <c r="GT386" s="1602"/>
      <c r="GU386" s="1602"/>
      <c r="GV386" s="1602"/>
      <c r="GW386" s="1602"/>
      <c r="GX386" s="1602"/>
      <c r="GY386" s="1602"/>
      <c r="GZ386" s="1602"/>
      <c r="HA386" s="1602"/>
      <c r="HB386" s="1602"/>
      <c r="HC386" s="1602"/>
      <c r="HD386" s="1602"/>
      <c r="HE386" s="1602"/>
      <c r="HF386" s="1602"/>
      <c r="HG386" s="1602"/>
      <c r="HH386" s="1602"/>
      <c r="HI386" s="1602"/>
      <c r="HJ386" s="1602"/>
      <c r="HK386" s="1602"/>
      <c r="HL386" s="1602"/>
      <c r="HM386" s="1602"/>
      <c r="HN386" s="1602"/>
      <c r="HO386" s="1602"/>
      <c r="HP386" s="1602"/>
      <c r="HQ386" s="1602"/>
      <c r="HR386" s="1602"/>
      <c r="HS386" s="1602"/>
      <c r="HT386" s="1602"/>
      <c r="HU386" s="1602"/>
      <c r="HV386" s="1602"/>
      <c r="HW386" s="1602"/>
      <c r="HX386" s="1602"/>
      <c r="HY386" s="1602"/>
      <c r="HZ386" s="1602"/>
      <c r="IA386" s="1602"/>
      <c r="IB386" s="1602"/>
      <c r="IC386" s="1602"/>
      <c r="ID386" s="1602"/>
      <c r="IE386" s="1602"/>
      <c r="IF386" s="1602"/>
      <c r="IG386" s="1602"/>
      <c r="IH386" s="1602"/>
      <c r="II386" s="1602"/>
      <c r="IJ386" s="1602"/>
      <c r="IK386" s="1602"/>
      <c r="IL386" s="1602"/>
      <c r="IM386" s="1602"/>
      <c r="IN386" s="1602"/>
      <c r="IO386" s="1602"/>
      <c r="IP386" s="1602"/>
      <c r="IQ386" s="1602"/>
      <c r="IR386" s="1602"/>
      <c r="IS386" s="1602"/>
      <c r="IT386" s="1602"/>
      <c r="IU386" s="1602"/>
      <c r="IV386" s="1602"/>
      <c r="IW386" s="1602"/>
      <c r="IX386" s="1602"/>
      <c r="IY386" s="1602"/>
      <c r="IZ386" s="1602"/>
      <c r="JA386" s="1602"/>
      <c r="JB386" s="1602"/>
      <c r="JC386" s="1602"/>
      <c r="JD386" s="1602"/>
      <c r="JE386" s="1602"/>
      <c r="JF386" s="1602"/>
      <c r="JG386" s="1602"/>
      <c r="JH386" s="1602"/>
      <c r="JI386" s="1602"/>
      <c r="JJ386" s="1602"/>
      <c r="JK386" s="1602"/>
      <c r="JL386" s="1602"/>
      <c r="JM386" s="1602"/>
      <c r="JN386" s="1602"/>
      <c r="JO386" s="1602"/>
      <c r="JP386" s="1602"/>
    </row>
    <row r="387" spans="100:276" s="1689" customFormat="1" ht="15" hidden="1" customHeight="1" x14ac:dyDescent="0.25">
      <c r="CV387" s="1602"/>
      <c r="CW387" s="1602"/>
      <c r="CX387" s="1602"/>
      <c r="CY387" s="1602"/>
      <c r="CZ387" s="1602"/>
      <c r="DA387" s="1602"/>
      <c r="DB387" s="1602"/>
      <c r="DC387" s="1602"/>
      <c r="DD387" s="1602"/>
      <c r="DE387" s="1602"/>
      <c r="DF387" s="1602"/>
      <c r="DG387" s="1602"/>
      <c r="DH387" s="1602"/>
      <c r="DI387" s="1602"/>
      <c r="DJ387" s="1602"/>
      <c r="DK387" s="1602"/>
      <c r="DL387" s="1602"/>
      <c r="DM387" s="1602"/>
      <c r="DN387" s="1602"/>
      <c r="DO387" s="1602"/>
      <c r="DP387" s="1602"/>
      <c r="DQ387" s="1602"/>
      <c r="DR387" s="1602"/>
      <c r="DS387" s="1602"/>
      <c r="DT387" s="1602"/>
      <c r="DU387" s="1602"/>
      <c r="DV387" s="1602"/>
      <c r="DW387" s="1602"/>
      <c r="DX387" s="1602"/>
      <c r="DY387" s="1602"/>
      <c r="DZ387" s="1602"/>
      <c r="EA387" s="1602"/>
      <c r="EB387" s="1602"/>
      <c r="EC387" s="1602"/>
      <c r="ED387" s="1602"/>
      <c r="EE387" s="1602"/>
      <c r="EF387" s="1602"/>
      <c r="EG387" s="1602"/>
      <c r="EH387" s="1602"/>
      <c r="EI387" s="1602"/>
      <c r="EJ387" s="1602"/>
      <c r="EK387" s="1602"/>
      <c r="EL387" s="1602"/>
      <c r="EM387" s="1602"/>
      <c r="EN387" s="1602"/>
      <c r="EO387" s="1602"/>
      <c r="EP387" s="1602"/>
      <c r="EQ387" s="1602"/>
      <c r="ER387" s="1602"/>
      <c r="ES387" s="1602"/>
      <c r="ET387" s="1602"/>
      <c r="EU387" s="1602"/>
      <c r="EV387" s="1602"/>
      <c r="EW387" s="1602"/>
      <c r="EX387" s="1602"/>
      <c r="EY387" s="1602"/>
      <c r="EZ387" s="1602"/>
      <c r="FA387" s="1602"/>
      <c r="FB387" s="1602"/>
      <c r="FC387" s="1602"/>
      <c r="FD387" s="1602"/>
      <c r="FE387" s="1602"/>
      <c r="FF387" s="1602"/>
      <c r="FG387" s="1602"/>
      <c r="FH387" s="1602"/>
      <c r="FI387" s="1602"/>
      <c r="FJ387" s="1602"/>
      <c r="FK387" s="1602"/>
      <c r="FL387" s="1602"/>
      <c r="FM387" s="1602"/>
      <c r="FN387" s="1602"/>
      <c r="FO387" s="1602"/>
      <c r="FP387" s="1602"/>
      <c r="FQ387" s="1602"/>
      <c r="FR387" s="1602"/>
      <c r="FS387" s="1602"/>
      <c r="FT387" s="1602"/>
      <c r="FU387" s="1602"/>
      <c r="FV387" s="1602"/>
      <c r="FW387" s="1602"/>
      <c r="FX387" s="1602"/>
      <c r="FY387" s="1602"/>
      <c r="FZ387" s="1602"/>
      <c r="GA387" s="1602"/>
      <c r="GB387" s="1602"/>
      <c r="GC387" s="1602"/>
      <c r="GD387" s="1602"/>
      <c r="GE387" s="1602"/>
      <c r="GF387" s="1602"/>
      <c r="GG387" s="1602"/>
      <c r="GH387" s="1602"/>
      <c r="GI387" s="1602"/>
      <c r="GJ387" s="1602"/>
      <c r="GK387" s="1602"/>
      <c r="GL387" s="1602"/>
      <c r="GM387" s="1602"/>
      <c r="GN387" s="1602"/>
      <c r="GO387" s="1602"/>
      <c r="GP387" s="1602"/>
      <c r="GQ387" s="1602"/>
      <c r="GR387" s="1602"/>
      <c r="GS387" s="1602"/>
      <c r="GT387" s="1602"/>
      <c r="GU387" s="1602"/>
      <c r="GV387" s="1602"/>
      <c r="GW387" s="1602"/>
      <c r="GX387" s="1602"/>
      <c r="GY387" s="1602"/>
      <c r="GZ387" s="1602"/>
      <c r="HA387" s="1602"/>
      <c r="HB387" s="1602"/>
      <c r="HC387" s="1602"/>
      <c r="HD387" s="1602"/>
      <c r="HE387" s="1602"/>
      <c r="HF387" s="1602"/>
      <c r="HG387" s="1602"/>
      <c r="HH387" s="1602"/>
      <c r="HI387" s="1602"/>
      <c r="HJ387" s="1602"/>
      <c r="HK387" s="1602"/>
      <c r="HL387" s="1602"/>
      <c r="HM387" s="1602"/>
      <c r="HN387" s="1602"/>
      <c r="HO387" s="1602"/>
      <c r="HP387" s="1602"/>
      <c r="HQ387" s="1602"/>
      <c r="HR387" s="1602"/>
      <c r="HS387" s="1602"/>
      <c r="HT387" s="1602"/>
      <c r="HU387" s="1602"/>
      <c r="HV387" s="1602"/>
      <c r="HW387" s="1602"/>
      <c r="HX387" s="1602"/>
      <c r="HY387" s="1602"/>
      <c r="HZ387" s="1602"/>
      <c r="IA387" s="1602"/>
      <c r="IB387" s="1602"/>
      <c r="IC387" s="1602"/>
      <c r="ID387" s="1602"/>
      <c r="IE387" s="1602"/>
      <c r="IF387" s="1602"/>
      <c r="IG387" s="1602"/>
      <c r="IH387" s="1602"/>
      <c r="II387" s="1602"/>
      <c r="IJ387" s="1602"/>
      <c r="IK387" s="1602"/>
      <c r="IL387" s="1602"/>
      <c r="IM387" s="1602"/>
      <c r="IN387" s="1602"/>
      <c r="IO387" s="1602"/>
      <c r="IP387" s="1602"/>
      <c r="IQ387" s="1602"/>
      <c r="IR387" s="1602"/>
      <c r="IS387" s="1602"/>
      <c r="IT387" s="1602"/>
      <c r="IU387" s="1602"/>
      <c r="IV387" s="1602"/>
      <c r="IW387" s="1602"/>
      <c r="IX387" s="1602"/>
      <c r="IY387" s="1602"/>
      <c r="IZ387" s="1602"/>
      <c r="JA387" s="1602"/>
      <c r="JB387" s="1602"/>
      <c r="JC387" s="1602"/>
      <c r="JD387" s="1602"/>
      <c r="JE387" s="1602"/>
      <c r="JF387" s="1602"/>
      <c r="JG387" s="1602"/>
      <c r="JH387" s="1602"/>
      <c r="JI387" s="1602"/>
      <c r="JJ387" s="1602"/>
      <c r="JK387" s="1602"/>
      <c r="JL387" s="1602"/>
      <c r="JM387" s="1602"/>
      <c r="JN387" s="1602"/>
      <c r="JO387" s="1602"/>
      <c r="JP387" s="1602"/>
    </row>
    <row r="388" spans="100:276" s="1689" customFormat="1" ht="15" hidden="1" customHeight="1" x14ac:dyDescent="0.25">
      <c r="CV388" s="1602"/>
      <c r="CW388" s="1602"/>
      <c r="CX388" s="1602"/>
      <c r="CY388" s="1602"/>
      <c r="CZ388" s="1602"/>
      <c r="DA388" s="1602"/>
      <c r="DB388" s="1602"/>
      <c r="DC388" s="1602"/>
      <c r="DD388" s="1602"/>
      <c r="DE388" s="1602"/>
      <c r="DF388" s="1602"/>
      <c r="DG388" s="1602"/>
      <c r="DH388" s="1602"/>
      <c r="DI388" s="1602"/>
      <c r="DJ388" s="1602"/>
      <c r="DK388" s="1602"/>
      <c r="DL388" s="1602"/>
      <c r="DM388" s="1602"/>
      <c r="DN388" s="1602"/>
      <c r="DO388" s="1602"/>
      <c r="DP388" s="1602"/>
      <c r="DQ388" s="1602"/>
      <c r="DR388" s="1602"/>
      <c r="DS388" s="1602"/>
      <c r="DT388" s="1602"/>
      <c r="DU388" s="1602"/>
      <c r="DV388" s="1602"/>
      <c r="DW388" s="1602"/>
      <c r="DX388" s="1602"/>
      <c r="DY388" s="1602"/>
      <c r="DZ388" s="1602"/>
      <c r="EA388" s="1602"/>
      <c r="EB388" s="1602"/>
      <c r="EC388" s="1602"/>
      <c r="ED388" s="1602"/>
      <c r="EE388" s="1602"/>
      <c r="EF388" s="1602"/>
      <c r="EG388" s="1602"/>
      <c r="EH388" s="1602"/>
      <c r="EI388" s="1602"/>
      <c r="EJ388" s="1602"/>
      <c r="EK388" s="1602"/>
      <c r="EL388" s="1602"/>
      <c r="EM388" s="1602"/>
      <c r="EN388" s="1602"/>
      <c r="EO388" s="1602"/>
      <c r="EP388" s="1602"/>
      <c r="EQ388" s="1602"/>
      <c r="ER388" s="1602"/>
      <c r="ES388" s="1602"/>
      <c r="ET388" s="1602"/>
      <c r="EU388" s="1602"/>
      <c r="EV388" s="1602"/>
      <c r="EW388" s="1602"/>
      <c r="EX388" s="1602"/>
      <c r="EY388" s="1602"/>
      <c r="EZ388" s="1602"/>
      <c r="FA388" s="1602"/>
      <c r="FB388" s="1602"/>
      <c r="FC388" s="1602"/>
      <c r="FD388" s="1602"/>
      <c r="FE388" s="1602"/>
      <c r="FF388" s="1602"/>
      <c r="FG388" s="1602"/>
      <c r="FH388" s="1602"/>
      <c r="FI388" s="1602"/>
      <c r="FJ388" s="1602"/>
      <c r="FK388" s="1602"/>
      <c r="FL388" s="1602"/>
      <c r="FM388" s="1602"/>
      <c r="FN388" s="1602"/>
      <c r="FO388" s="1602"/>
      <c r="FP388" s="1602"/>
      <c r="FQ388" s="1602"/>
      <c r="FR388" s="1602"/>
      <c r="FS388" s="1602"/>
      <c r="FT388" s="1602"/>
      <c r="FU388" s="1602"/>
      <c r="FV388" s="1602"/>
      <c r="FW388" s="1602"/>
      <c r="FX388" s="1602"/>
      <c r="FY388" s="1602"/>
      <c r="FZ388" s="1602"/>
      <c r="GA388" s="1602"/>
      <c r="GB388" s="1602"/>
      <c r="GC388" s="1602"/>
      <c r="GD388" s="1602"/>
      <c r="GE388" s="1602"/>
      <c r="GF388" s="1602"/>
      <c r="GG388" s="1602"/>
      <c r="GH388" s="1602"/>
      <c r="GI388" s="1602"/>
      <c r="GJ388" s="1602"/>
      <c r="GK388" s="1602"/>
      <c r="GL388" s="1602"/>
      <c r="GM388" s="1602"/>
      <c r="GN388" s="1602"/>
      <c r="GO388" s="1602"/>
      <c r="GP388" s="1602"/>
      <c r="GQ388" s="1602"/>
      <c r="GR388" s="1602"/>
      <c r="GS388" s="1602"/>
      <c r="GT388" s="1602"/>
      <c r="GU388" s="1602"/>
      <c r="GV388" s="1602"/>
      <c r="GW388" s="1602"/>
      <c r="GX388" s="1602"/>
      <c r="GY388" s="1602"/>
      <c r="GZ388" s="1602"/>
      <c r="HA388" s="1602"/>
      <c r="HB388" s="1602"/>
      <c r="HC388" s="1602"/>
      <c r="HD388" s="1602"/>
      <c r="HE388" s="1602"/>
      <c r="HF388" s="1602"/>
      <c r="HG388" s="1602"/>
      <c r="HH388" s="1602"/>
      <c r="HI388" s="1602"/>
      <c r="HJ388" s="1602"/>
      <c r="HK388" s="1602"/>
      <c r="HL388" s="1602"/>
      <c r="HM388" s="1602"/>
      <c r="HN388" s="1602"/>
      <c r="HO388" s="1602"/>
      <c r="HP388" s="1602"/>
      <c r="HQ388" s="1602"/>
      <c r="HR388" s="1602"/>
      <c r="HS388" s="1602"/>
      <c r="HT388" s="1602"/>
      <c r="HU388" s="1602"/>
      <c r="HV388" s="1602"/>
      <c r="HW388" s="1602"/>
      <c r="HX388" s="1602"/>
      <c r="HY388" s="1602"/>
      <c r="HZ388" s="1602"/>
      <c r="IA388" s="1602"/>
      <c r="IB388" s="1602"/>
      <c r="IC388" s="1602"/>
      <c r="ID388" s="1602"/>
      <c r="IE388" s="1602"/>
      <c r="IF388" s="1602"/>
      <c r="IG388" s="1602"/>
      <c r="IH388" s="1602"/>
      <c r="II388" s="1602"/>
      <c r="IJ388" s="1602"/>
      <c r="IK388" s="1602"/>
      <c r="IL388" s="1602"/>
      <c r="IM388" s="1602"/>
      <c r="IN388" s="1602"/>
      <c r="IO388" s="1602"/>
      <c r="IP388" s="1602"/>
      <c r="IQ388" s="1602"/>
      <c r="IR388" s="1602"/>
      <c r="IS388" s="1602"/>
      <c r="IT388" s="1602"/>
      <c r="IU388" s="1602"/>
      <c r="IV388" s="1602"/>
      <c r="IW388" s="1602"/>
      <c r="IX388" s="1602"/>
      <c r="IY388" s="1602"/>
      <c r="IZ388" s="1602"/>
      <c r="JA388" s="1602"/>
      <c r="JB388" s="1602"/>
      <c r="JC388" s="1602"/>
      <c r="JD388" s="1602"/>
      <c r="JE388" s="1602"/>
      <c r="JF388" s="1602"/>
      <c r="JG388" s="1602"/>
      <c r="JH388" s="1602"/>
      <c r="JI388" s="1602"/>
      <c r="JJ388" s="1602"/>
      <c r="JK388" s="1602"/>
      <c r="JL388" s="1602"/>
      <c r="JM388" s="1602"/>
      <c r="JN388" s="1602"/>
      <c r="JO388" s="1602"/>
      <c r="JP388" s="1602"/>
    </row>
    <row r="389" spans="100:276" s="1689" customFormat="1" ht="15" hidden="1" customHeight="1" x14ac:dyDescent="0.25">
      <c r="CV389" s="1602"/>
      <c r="CW389" s="1602"/>
      <c r="CX389" s="1602"/>
      <c r="CY389" s="1602"/>
      <c r="CZ389" s="1602"/>
      <c r="DA389" s="1602"/>
      <c r="DB389" s="1602"/>
      <c r="DC389" s="1602"/>
      <c r="DD389" s="1602"/>
      <c r="DE389" s="1602"/>
      <c r="DF389" s="1602"/>
      <c r="DG389" s="1602"/>
      <c r="DH389" s="1602"/>
      <c r="DI389" s="1602"/>
      <c r="DJ389" s="1602"/>
      <c r="DK389" s="1602"/>
      <c r="DL389" s="1602"/>
      <c r="DM389" s="1602"/>
      <c r="DN389" s="1602"/>
      <c r="DO389" s="1602"/>
      <c r="DP389" s="1602"/>
      <c r="DQ389" s="1602"/>
      <c r="DR389" s="1602"/>
      <c r="DS389" s="1602"/>
      <c r="DT389" s="1602"/>
      <c r="DU389" s="1602"/>
      <c r="DV389" s="1602"/>
      <c r="DW389" s="1602"/>
      <c r="DX389" s="1602"/>
      <c r="DY389" s="1602"/>
      <c r="DZ389" s="1602"/>
      <c r="EA389" s="1602"/>
      <c r="EB389" s="1602"/>
      <c r="EC389" s="1602"/>
      <c r="ED389" s="1602"/>
      <c r="EE389" s="1602"/>
      <c r="EF389" s="1602"/>
      <c r="EG389" s="1602"/>
      <c r="EH389" s="1602"/>
      <c r="EI389" s="1602"/>
      <c r="EJ389" s="1602"/>
      <c r="EK389" s="1602"/>
      <c r="EL389" s="1602"/>
      <c r="EM389" s="1602"/>
      <c r="EN389" s="1602"/>
      <c r="EO389" s="1602"/>
      <c r="EP389" s="1602"/>
      <c r="EQ389" s="1602"/>
      <c r="ER389" s="1602"/>
      <c r="ES389" s="1602"/>
      <c r="ET389" s="1602"/>
      <c r="EU389" s="1602"/>
      <c r="EV389" s="1602"/>
      <c r="EW389" s="1602"/>
      <c r="EX389" s="1602"/>
      <c r="EY389" s="1602"/>
      <c r="EZ389" s="1602"/>
      <c r="FA389" s="1602"/>
      <c r="FB389" s="1602"/>
      <c r="FC389" s="1602"/>
      <c r="FD389" s="1602"/>
      <c r="FE389" s="1602"/>
      <c r="FF389" s="1602"/>
      <c r="FG389" s="1602"/>
      <c r="FH389" s="1602"/>
      <c r="FI389" s="1602"/>
      <c r="FJ389" s="1602"/>
      <c r="FK389" s="1602"/>
      <c r="FL389" s="1602"/>
      <c r="FM389" s="1602"/>
      <c r="FN389" s="1602"/>
      <c r="FO389" s="1602"/>
      <c r="FP389" s="1602"/>
      <c r="FQ389" s="1602"/>
      <c r="FR389" s="1602"/>
      <c r="FS389" s="1602"/>
      <c r="FT389" s="1602"/>
      <c r="FU389" s="1602"/>
      <c r="FV389" s="1602"/>
      <c r="FW389" s="1602"/>
      <c r="FX389" s="1602"/>
      <c r="FY389" s="1602"/>
      <c r="FZ389" s="1602"/>
      <c r="GA389" s="1602"/>
      <c r="GB389" s="1602"/>
      <c r="GC389" s="1602"/>
      <c r="GD389" s="1602"/>
      <c r="GE389" s="1602"/>
      <c r="GF389" s="1602"/>
      <c r="GG389" s="1602"/>
      <c r="GH389" s="1602"/>
      <c r="GI389" s="1602"/>
      <c r="GJ389" s="1602"/>
      <c r="GK389" s="1602"/>
      <c r="GL389" s="1602"/>
      <c r="GM389" s="1602"/>
      <c r="GN389" s="1602"/>
      <c r="GO389" s="1602"/>
      <c r="GP389" s="1602"/>
      <c r="GQ389" s="1602"/>
      <c r="GR389" s="1602"/>
      <c r="GS389" s="1602"/>
      <c r="GT389" s="1602"/>
      <c r="GU389" s="1602"/>
      <c r="GV389" s="1602"/>
      <c r="GW389" s="1602"/>
      <c r="GX389" s="1602"/>
      <c r="GY389" s="1602"/>
      <c r="GZ389" s="1602"/>
      <c r="HA389" s="1602"/>
      <c r="HB389" s="1602"/>
      <c r="HC389" s="1602"/>
      <c r="HD389" s="1602"/>
      <c r="HE389" s="1602"/>
      <c r="HF389" s="1602"/>
      <c r="HG389" s="1602"/>
      <c r="HH389" s="1602"/>
      <c r="HI389" s="1602"/>
      <c r="HJ389" s="1602"/>
      <c r="HK389" s="1602"/>
      <c r="HL389" s="1602"/>
      <c r="HM389" s="1602"/>
      <c r="HN389" s="1602"/>
      <c r="HO389" s="1602"/>
      <c r="HP389" s="1602"/>
      <c r="HQ389" s="1602"/>
      <c r="HR389" s="1602"/>
      <c r="HS389" s="1602"/>
      <c r="HT389" s="1602"/>
      <c r="HU389" s="1602"/>
      <c r="HV389" s="1602"/>
      <c r="HW389" s="1602"/>
      <c r="HX389" s="1602"/>
      <c r="HY389" s="1602"/>
      <c r="HZ389" s="1602"/>
      <c r="IA389" s="1602"/>
      <c r="IB389" s="1602"/>
      <c r="IC389" s="1602"/>
      <c r="ID389" s="1602"/>
      <c r="IE389" s="1602"/>
      <c r="IF389" s="1602"/>
      <c r="IG389" s="1602"/>
      <c r="IH389" s="1602"/>
      <c r="II389" s="1602"/>
      <c r="IJ389" s="1602"/>
      <c r="IK389" s="1602"/>
      <c r="IL389" s="1602"/>
      <c r="IM389" s="1602"/>
      <c r="IN389" s="1602"/>
      <c r="IO389" s="1602"/>
      <c r="IP389" s="1602"/>
      <c r="IQ389" s="1602"/>
      <c r="IR389" s="1602"/>
      <c r="IS389" s="1602"/>
      <c r="IT389" s="1602"/>
      <c r="IU389" s="1602"/>
      <c r="IV389" s="1602"/>
      <c r="IW389" s="1602"/>
      <c r="IX389" s="1602"/>
      <c r="IY389" s="1602"/>
      <c r="IZ389" s="1602"/>
      <c r="JA389" s="1602"/>
      <c r="JB389" s="1602"/>
      <c r="JC389" s="1602"/>
      <c r="JD389" s="1602"/>
      <c r="JE389" s="1602"/>
      <c r="JF389" s="1602"/>
      <c r="JG389" s="1602"/>
      <c r="JH389" s="1602"/>
      <c r="JI389" s="1602"/>
      <c r="JJ389" s="1602"/>
      <c r="JK389" s="1602"/>
      <c r="JL389" s="1602"/>
      <c r="JM389" s="1602"/>
      <c r="JN389" s="1602"/>
      <c r="JO389" s="1602"/>
      <c r="JP389" s="1602"/>
    </row>
    <row r="390" spans="100:276" s="1689" customFormat="1" ht="15" hidden="1" customHeight="1" x14ac:dyDescent="0.25">
      <c r="CV390" s="1602"/>
      <c r="CW390" s="1602"/>
      <c r="CX390" s="1602"/>
      <c r="CY390" s="1602"/>
      <c r="CZ390" s="1602"/>
      <c r="DA390" s="1602"/>
      <c r="DB390" s="1602"/>
      <c r="DC390" s="1602"/>
      <c r="DD390" s="1602"/>
      <c r="DE390" s="1602"/>
      <c r="DF390" s="1602"/>
      <c r="DG390" s="1602"/>
      <c r="DH390" s="1602"/>
      <c r="DI390" s="1602"/>
      <c r="DJ390" s="1602"/>
      <c r="DK390" s="1602"/>
      <c r="DL390" s="1602"/>
      <c r="DM390" s="1602"/>
      <c r="DN390" s="1602"/>
      <c r="DO390" s="1602"/>
      <c r="DP390" s="1602"/>
      <c r="DQ390" s="1602"/>
      <c r="DR390" s="1602"/>
      <c r="DS390" s="1602"/>
      <c r="DT390" s="1602"/>
      <c r="DU390" s="1602"/>
      <c r="DV390" s="1602"/>
      <c r="DW390" s="1602"/>
      <c r="DX390" s="1602"/>
      <c r="DY390" s="1602"/>
      <c r="DZ390" s="1602"/>
      <c r="EA390" s="1602"/>
      <c r="EB390" s="1602"/>
      <c r="EC390" s="1602"/>
      <c r="ED390" s="1602"/>
      <c r="EE390" s="1602"/>
      <c r="EF390" s="1602"/>
      <c r="EG390" s="1602"/>
      <c r="EH390" s="1602"/>
      <c r="EI390" s="1602"/>
      <c r="EJ390" s="1602"/>
      <c r="EK390" s="1602"/>
      <c r="EL390" s="1602"/>
      <c r="EM390" s="1602"/>
      <c r="EN390" s="1602"/>
      <c r="EO390" s="1602"/>
      <c r="EP390" s="1602"/>
      <c r="EQ390" s="1602"/>
      <c r="ER390" s="1602"/>
      <c r="ES390" s="1602"/>
      <c r="ET390" s="1602"/>
      <c r="EU390" s="1602"/>
      <c r="EV390" s="1602"/>
      <c r="EW390" s="1602"/>
      <c r="EX390" s="1602"/>
      <c r="EY390" s="1602"/>
      <c r="EZ390" s="1602"/>
      <c r="FA390" s="1602"/>
      <c r="FB390" s="1602"/>
      <c r="FC390" s="1602"/>
      <c r="FD390" s="1602"/>
      <c r="FE390" s="1602"/>
      <c r="FF390" s="1602"/>
      <c r="FG390" s="1602"/>
      <c r="FH390" s="1602"/>
      <c r="FI390" s="1602"/>
      <c r="FJ390" s="1602"/>
      <c r="FK390" s="1602"/>
      <c r="FL390" s="1602"/>
      <c r="FM390" s="1602"/>
      <c r="FN390" s="1602"/>
      <c r="FO390" s="1602"/>
      <c r="FP390" s="1602"/>
      <c r="FQ390" s="1602"/>
      <c r="FR390" s="1602"/>
      <c r="FS390" s="1602"/>
      <c r="FT390" s="1602"/>
      <c r="FU390" s="1602"/>
      <c r="FV390" s="1602"/>
      <c r="FW390" s="1602"/>
      <c r="FX390" s="1602"/>
      <c r="FY390" s="1602"/>
      <c r="FZ390" s="1602"/>
      <c r="GA390" s="1602"/>
      <c r="GB390" s="1602"/>
      <c r="GC390" s="1602"/>
      <c r="GD390" s="1602"/>
      <c r="GE390" s="1602"/>
      <c r="GF390" s="1602"/>
      <c r="GG390" s="1602"/>
      <c r="GH390" s="1602"/>
      <c r="GI390" s="1602"/>
      <c r="GJ390" s="1602"/>
      <c r="GK390" s="1602"/>
      <c r="GL390" s="1602"/>
      <c r="GM390" s="1602"/>
      <c r="GN390" s="1602"/>
      <c r="GO390" s="1602"/>
      <c r="GP390" s="1602"/>
      <c r="GQ390" s="1602"/>
      <c r="GR390" s="1602"/>
      <c r="GS390" s="1602"/>
      <c r="GT390" s="1602"/>
      <c r="GU390" s="1602"/>
      <c r="GV390" s="1602"/>
      <c r="GW390" s="1602"/>
      <c r="GX390" s="1602"/>
      <c r="GY390" s="1602"/>
      <c r="GZ390" s="1602"/>
      <c r="HA390" s="1602"/>
      <c r="HB390" s="1602"/>
      <c r="HC390" s="1602"/>
      <c r="HD390" s="1602"/>
      <c r="HE390" s="1602"/>
      <c r="HF390" s="1602"/>
      <c r="HG390" s="1602"/>
      <c r="HH390" s="1602"/>
      <c r="HI390" s="1602"/>
      <c r="HJ390" s="1602"/>
      <c r="HK390" s="1602"/>
      <c r="HL390" s="1602"/>
      <c r="HM390" s="1602"/>
      <c r="HN390" s="1602"/>
      <c r="HO390" s="1602"/>
      <c r="HP390" s="1602"/>
      <c r="HQ390" s="1602"/>
      <c r="HR390" s="1602"/>
      <c r="HS390" s="1602"/>
      <c r="HT390" s="1602"/>
      <c r="HU390" s="1602"/>
      <c r="HV390" s="1602"/>
      <c r="HW390" s="1602"/>
      <c r="HX390" s="1602"/>
      <c r="HY390" s="1602"/>
      <c r="HZ390" s="1602"/>
      <c r="IA390" s="1602"/>
      <c r="IB390" s="1602"/>
      <c r="IC390" s="1602"/>
      <c r="ID390" s="1602"/>
      <c r="IE390" s="1602"/>
      <c r="IF390" s="1602"/>
      <c r="IG390" s="1602"/>
      <c r="IH390" s="1602"/>
      <c r="II390" s="1602"/>
      <c r="IJ390" s="1602"/>
      <c r="IK390" s="1602"/>
      <c r="IL390" s="1602"/>
      <c r="IM390" s="1602"/>
      <c r="IN390" s="1602"/>
      <c r="IO390" s="1602"/>
      <c r="IP390" s="1602"/>
      <c r="IQ390" s="1602"/>
      <c r="IR390" s="1602"/>
      <c r="IS390" s="1602"/>
      <c r="IT390" s="1602"/>
      <c r="IU390" s="1602"/>
      <c r="IV390" s="1602"/>
      <c r="IW390" s="1602"/>
      <c r="IX390" s="1602"/>
      <c r="IY390" s="1602"/>
      <c r="IZ390" s="1602"/>
      <c r="JA390" s="1602"/>
      <c r="JB390" s="1602"/>
      <c r="JC390" s="1602"/>
      <c r="JD390" s="1602"/>
      <c r="JE390" s="1602"/>
      <c r="JF390" s="1602"/>
      <c r="JG390" s="1602"/>
      <c r="JH390" s="1602"/>
      <c r="JI390" s="1602"/>
      <c r="JJ390" s="1602"/>
      <c r="JK390" s="1602"/>
      <c r="JL390" s="1602"/>
      <c r="JM390" s="1602"/>
      <c r="JN390" s="1602"/>
      <c r="JO390" s="1602"/>
      <c r="JP390" s="1602"/>
    </row>
    <row r="391" spans="100:276" s="1689" customFormat="1" ht="15" hidden="1" customHeight="1" x14ac:dyDescent="0.25">
      <c r="CV391" s="1602"/>
      <c r="CW391" s="1602"/>
      <c r="CX391" s="1602"/>
      <c r="CY391" s="1602"/>
      <c r="CZ391" s="1602"/>
      <c r="DA391" s="1602"/>
      <c r="DB391" s="1602"/>
      <c r="DC391" s="1602"/>
      <c r="DD391" s="1602"/>
      <c r="DE391" s="1602"/>
      <c r="DF391" s="1602"/>
      <c r="DG391" s="1602"/>
      <c r="DH391" s="1602"/>
      <c r="DI391" s="1602"/>
      <c r="DJ391" s="1602"/>
      <c r="DK391" s="1602"/>
      <c r="DL391" s="1602"/>
      <c r="DM391" s="1602"/>
      <c r="DN391" s="1602"/>
      <c r="DO391" s="1602"/>
      <c r="DP391" s="1602"/>
      <c r="DQ391" s="1602"/>
      <c r="DR391" s="1602"/>
      <c r="DS391" s="1602"/>
      <c r="DT391" s="1602"/>
      <c r="DU391" s="1602"/>
      <c r="DV391" s="1602"/>
      <c r="DW391" s="1602"/>
      <c r="DX391" s="1602"/>
      <c r="DY391" s="1602"/>
      <c r="DZ391" s="1602"/>
      <c r="EA391" s="1602"/>
      <c r="EB391" s="1602"/>
      <c r="EC391" s="1602"/>
      <c r="ED391" s="1602"/>
      <c r="EE391" s="1602"/>
      <c r="EF391" s="1602"/>
      <c r="EG391" s="1602"/>
      <c r="EH391" s="1602"/>
      <c r="EI391" s="1602"/>
      <c r="EJ391" s="1602"/>
      <c r="EK391" s="1602"/>
      <c r="EL391" s="1602"/>
      <c r="EM391" s="1602"/>
      <c r="EN391" s="1602"/>
      <c r="EO391" s="1602"/>
      <c r="EP391" s="1602"/>
      <c r="EQ391" s="1602"/>
      <c r="ER391" s="1602"/>
      <c r="ES391" s="1602"/>
      <c r="ET391" s="1602"/>
      <c r="EU391" s="1602"/>
      <c r="EV391" s="1602"/>
      <c r="EW391" s="1602"/>
      <c r="EX391" s="1602"/>
      <c r="EY391" s="1602"/>
      <c r="EZ391" s="1602"/>
      <c r="FA391" s="1602"/>
      <c r="FB391" s="1602"/>
      <c r="FC391" s="1602"/>
      <c r="FD391" s="1602"/>
      <c r="FE391" s="1602"/>
      <c r="FF391" s="1602"/>
      <c r="FG391" s="1602"/>
      <c r="FH391" s="1602"/>
      <c r="FI391" s="1602"/>
      <c r="FJ391" s="1602"/>
      <c r="FK391" s="1602"/>
      <c r="FL391" s="1602"/>
      <c r="FM391" s="1602"/>
      <c r="FN391" s="1602"/>
      <c r="FO391" s="1602"/>
      <c r="FP391" s="1602"/>
      <c r="FQ391" s="1602"/>
      <c r="FR391" s="1602"/>
      <c r="FS391" s="1602"/>
      <c r="FT391" s="1602"/>
      <c r="FU391" s="1602"/>
      <c r="FV391" s="1602"/>
      <c r="FW391" s="1602"/>
      <c r="FX391" s="1602"/>
      <c r="FY391" s="1602"/>
      <c r="FZ391" s="1602"/>
      <c r="GA391" s="1602"/>
      <c r="GB391" s="1602"/>
      <c r="GC391" s="1602"/>
      <c r="GD391" s="1602"/>
      <c r="GE391" s="1602"/>
      <c r="GF391" s="1602"/>
      <c r="GG391" s="1602"/>
      <c r="GH391" s="1602"/>
      <c r="GI391" s="1602"/>
      <c r="GJ391" s="1602"/>
      <c r="GK391" s="1602"/>
      <c r="GL391" s="1602"/>
      <c r="GM391" s="1602"/>
      <c r="GN391" s="1602"/>
      <c r="GO391" s="1602"/>
      <c r="GP391" s="1602"/>
      <c r="GQ391" s="1602"/>
      <c r="GR391" s="1602"/>
      <c r="GS391" s="1602"/>
      <c r="GT391" s="1602"/>
      <c r="GU391" s="1602"/>
      <c r="GV391" s="1602"/>
      <c r="GW391" s="1602"/>
      <c r="GX391" s="1602"/>
      <c r="GY391" s="1602"/>
      <c r="GZ391" s="1602"/>
      <c r="HA391" s="1602"/>
      <c r="HB391" s="1602"/>
      <c r="HC391" s="1602"/>
      <c r="HD391" s="1602"/>
      <c r="HE391" s="1602"/>
      <c r="HF391" s="1602"/>
      <c r="HG391" s="1602"/>
      <c r="HH391" s="1602"/>
      <c r="HI391" s="1602"/>
      <c r="HJ391" s="1602"/>
      <c r="HK391" s="1602"/>
      <c r="HL391" s="1602"/>
      <c r="HM391" s="1602"/>
      <c r="HN391" s="1602"/>
      <c r="HO391" s="1602"/>
      <c r="HP391" s="1602"/>
      <c r="HQ391" s="1602"/>
      <c r="HR391" s="1602"/>
      <c r="HS391" s="1602"/>
      <c r="HT391" s="1602"/>
      <c r="HU391" s="1602"/>
      <c r="HV391" s="1602"/>
      <c r="HW391" s="1602"/>
      <c r="HX391" s="1602"/>
      <c r="HY391" s="1602"/>
      <c r="HZ391" s="1602"/>
      <c r="IA391" s="1602"/>
      <c r="IB391" s="1602"/>
      <c r="IC391" s="1602"/>
      <c r="ID391" s="1602"/>
      <c r="IE391" s="1602"/>
      <c r="IF391" s="1602"/>
      <c r="IG391" s="1602"/>
      <c r="IH391" s="1602"/>
      <c r="II391" s="1602"/>
      <c r="IJ391" s="1602"/>
      <c r="IK391" s="1602"/>
      <c r="IL391" s="1602"/>
      <c r="IM391" s="1602"/>
      <c r="IN391" s="1602"/>
      <c r="IO391" s="1602"/>
      <c r="IP391" s="1602"/>
      <c r="IQ391" s="1602"/>
      <c r="IR391" s="1602"/>
      <c r="IS391" s="1602"/>
      <c r="IT391" s="1602"/>
      <c r="IU391" s="1602"/>
      <c r="IV391" s="1602"/>
      <c r="IW391" s="1602"/>
      <c r="IX391" s="1602"/>
      <c r="IY391" s="1602"/>
      <c r="IZ391" s="1602"/>
      <c r="JA391" s="1602"/>
      <c r="JB391" s="1602"/>
      <c r="JC391" s="1602"/>
      <c r="JD391" s="1602"/>
      <c r="JE391" s="1602"/>
      <c r="JF391" s="1602"/>
      <c r="JG391" s="1602"/>
      <c r="JH391" s="1602"/>
      <c r="JI391" s="1602"/>
      <c r="JJ391" s="1602"/>
      <c r="JK391" s="1602"/>
      <c r="JL391" s="1602"/>
      <c r="JM391" s="1602"/>
      <c r="JN391" s="1602"/>
      <c r="JO391" s="1602"/>
      <c r="JP391" s="1602"/>
    </row>
    <row r="392" spans="100:276" s="1689" customFormat="1" ht="15" hidden="1" customHeight="1" x14ac:dyDescent="0.25">
      <c r="CV392" s="1602"/>
      <c r="CW392" s="1602"/>
      <c r="CX392" s="1602"/>
      <c r="CY392" s="1602"/>
      <c r="CZ392" s="1602"/>
      <c r="DA392" s="1602"/>
      <c r="DB392" s="1602"/>
      <c r="DC392" s="1602"/>
      <c r="DD392" s="1602"/>
      <c r="DE392" s="1602"/>
      <c r="DF392" s="1602"/>
      <c r="DG392" s="1602"/>
      <c r="DH392" s="1602"/>
      <c r="DI392" s="1602"/>
      <c r="DJ392" s="1602"/>
      <c r="DK392" s="1602"/>
      <c r="DL392" s="1602"/>
      <c r="DM392" s="1602"/>
      <c r="DN392" s="1602"/>
      <c r="DO392" s="1602"/>
      <c r="DP392" s="1602"/>
      <c r="DQ392" s="1602"/>
      <c r="DR392" s="1602"/>
      <c r="DS392" s="1602"/>
      <c r="DT392" s="1602"/>
      <c r="DU392" s="1602"/>
      <c r="DV392" s="1602"/>
      <c r="DW392" s="1602"/>
      <c r="DX392" s="1602"/>
      <c r="DY392" s="1602"/>
      <c r="DZ392" s="1602"/>
      <c r="EA392" s="1602"/>
      <c r="EB392" s="1602"/>
      <c r="EC392" s="1602"/>
      <c r="ED392" s="1602"/>
      <c r="EE392" s="1602"/>
      <c r="EF392" s="1602"/>
      <c r="EG392" s="1602"/>
      <c r="EH392" s="1602"/>
      <c r="EI392" s="1602"/>
      <c r="EJ392" s="1602"/>
      <c r="EK392" s="1602"/>
      <c r="EL392" s="1602"/>
      <c r="EM392" s="1602"/>
      <c r="EN392" s="1602"/>
      <c r="EO392" s="1602"/>
      <c r="EP392" s="1602"/>
      <c r="EQ392" s="1602"/>
      <c r="ER392" s="1602"/>
      <c r="ES392" s="1602"/>
      <c r="ET392" s="1602"/>
      <c r="EU392" s="1602"/>
      <c r="EV392" s="1602"/>
      <c r="EW392" s="1602"/>
      <c r="EX392" s="1602"/>
      <c r="EY392" s="1602"/>
      <c r="EZ392" s="1602"/>
      <c r="FA392" s="1602"/>
      <c r="FB392" s="1602"/>
      <c r="FC392" s="1602"/>
      <c r="FD392" s="1602"/>
      <c r="FE392" s="1602"/>
      <c r="FF392" s="1602"/>
      <c r="FG392" s="1602"/>
      <c r="FH392" s="1602"/>
      <c r="FI392" s="1602"/>
      <c r="FJ392" s="1602"/>
      <c r="FK392" s="1602"/>
      <c r="FL392" s="1602"/>
      <c r="FM392" s="1602"/>
      <c r="FN392" s="1602"/>
      <c r="FO392" s="1602"/>
      <c r="FP392" s="1602"/>
      <c r="FQ392" s="1602"/>
      <c r="FR392" s="1602"/>
      <c r="FS392" s="1602"/>
      <c r="FT392" s="1602"/>
      <c r="FU392" s="1602"/>
      <c r="FV392" s="1602"/>
      <c r="FW392" s="1602"/>
      <c r="FX392" s="1602"/>
      <c r="FY392" s="1602"/>
      <c r="FZ392" s="1602"/>
      <c r="GA392" s="1602"/>
      <c r="GB392" s="1602"/>
      <c r="GC392" s="1602"/>
      <c r="GD392" s="1602"/>
      <c r="GE392" s="1602"/>
      <c r="GF392" s="1602"/>
      <c r="GG392" s="1602"/>
      <c r="GH392" s="1602"/>
      <c r="GI392" s="1602"/>
      <c r="GJ392" s="1602"/>
      <c r="GK392" s="1602"/>
      <c r="GL392" s="1602"/>
      <c r="GM392" s="1602"/>
      <c r="GN392" s="1602"/>
      <c r="GO392" s="1602"/>
      <c r="GP392" s="1602"/>
      <c r="GQ392" s="1602"/>
      <c r="GR392" s="1602"/>
      <c r="GS392" s="1602"/>
      <c r="GT392" s="1602"/>
      <c r="GU392" s="1602"/>
      <c r="GV392" s="1602"/>
      <c r="GW392" s="1602"/>
      <c r="GX392" s="1602"/>
      <c r="GY392" s="1602"/>
      <c r="GZ392" s="1602"/>
      <c r="HA392" s="1602"/>
      <c r="HB392" s="1602"/>
      <c r="HC392" s="1602"/>
      <c r="HD392" s="1602"/>
      <c r="HE392" s="1602"/>
      <c r="HF392" s="1602"/>
      <c r="HG392" s="1602"/>
      <c r="HH392" s="1602"/>
      <c r="HI392" s="1602"/>
      <c r="HJ392" s="1602"/>
      <c r="HK392" s="1602"/>
      <c r="HL392" s="1602"/>
      <c r="HM392" s="1602"/>
      <c r="HN392" s="1602"/>
      <c r="HO392" s="1602"/>
      <c r="HP392" s="1602"/>
      <c r="HQ392" s="1602"/>
      <c r="HR392" s="1602"/>
      <c r="HS392" s="1602"/>
      <c r="HT392" s="1602"/>
      <c r="HU392" s="1602"/>
      <c r="HV392" s="1602"/>
      <c r="HW392" s="1602"/>
      <c r="HX392" s="1602"/>
      <c r="HY392" s="1602"/>
      <c r="HZ392" s="1602"/>
      <c r="IA392" s="1602"/>
      <c r="IB392" s="1602"/>
      <c r="IC392" s="1602"/>
      <c r="ID392" s="1602"/>
      <c r="IE392" s="1602"/>
      <c r="IF392" s="1602"/>
      <c r="IG392" s="1602"/>
      <c r="IH392" s="1602"/>
      <c r="II392" s="1602"/>
      <c r="IJ392" s="1602"/>
      <c r="IK392" s="1602"/>
      <c r="IL392" s="1602"/>
      <c r="IM392" s="1602"/>
      <c r="IN392" s="1602"/>
      <c r="IO392" s="1602"/>
      <c r="IP392" s="1602"/>
      <c r="IQ392" s="1602"/>
      <c r="IR392" s="1602"/>
      <c r="IS392" s="1602"/>
      <c r="IT392" s="1602"/>
      <c r="IU392" s="1602"/>
      <c r="IV392" s="1602"/>
      <c r="IW392" s="1602"/>
      <c r="IX392" s="1602"/>
      <c r="IY392" s="1602"/>
      <c r="IZ392" s="1602"/>
      <c r="JA392" s="1602"/>
      <c r="JB392" s="1602"/>
      <c r="JC392" s="1602"/>
      <c r="JD392" s="1602"/>
      <c r="JE392" s="1602"/>
      <c r="JF392" s="1602"/>
      <c r="JG392" s="1602"/>
      <c r="JH392" s="1602"/>
      <c r="JI392" s="1602"/>
      <c r="JJ392" s="1602"/>
      <c r="JK392" s="1602"/>
      <c r="JL392" s="1602"/>
      <c r="JM392" s="1602"/>
      <c r="JN392" s="1602"/>
      <c r="JO392" s="1602"/>
      <c r="JP392" s="1602"/>
    </row>
    <row r="393" spans="100:276" s="1689" customFormat="1" ht="15" hidden="1" customHeight="1" x14ac:dyDescent="0.25">
      <c r="CV393" s="1602"/>
      <c r="CW393" s="1602"/>
      <c r="CX393" s="1602"/>
      <c r="CY393" s="1602"/>
      <c r="CZ393" s="1602"/>
      <c r="DA393" s="1602"/>
      <c r="DB393" s="1602"/>
      <c r="DC393" s="1602"/>
      <c r="DD393" s="1602"/>
      <c r="DE393" s="1602"/>
      <c r="DF393" s="1602"/>
      <c r="DG393" s="1602"/>
      <c r="DH393" s="1602"/>
      <c r="DI393" s="1602"/>
      <c r="DJ393" s="1602"/>
      <c r="DK393" s="1602"/>
      <c r="DL393" s="1602"/>
      <c r="DM393" s="1602"/>
      <c r="DN393" s="1602"/>
      <c r="DO393" s="1602"/>
      <c r="DP393" s="1602"/>
      <c r="DQ393" s="1602"/>
      <c r="DR393" s="1602"/>
      <c r="DS393" s="1602"/>
      <c r="DT393" s="1602"/>
      <c r="DU393" s="1602"/>
      <c r="DV393" s="1602"/>
      <c r="DW393" s="1602"/>
      <c r="DX393" s="1602"/>
      <c r="DY393" s="1602"/>
      <c r="DZ393" s="1602"/>
      <c r="EA393" s="1602"/>
      <c r="EB393" s="1602"/>
      <c r="EC393" s="1602"/>
      <c r="ED393" s="1602"/>
      <c r="EE393" s="1602"/>
      <c r="EF393" s="1602"/>
      <c r="EG393" s="1602"/>
      <c r="EH393" s="1602"/>
      <c r="EI393" s="1602"/>
      <c r="EJ393" s="1602"/>
      <c r="EK393" s="1602"/>
      <c r="EL393" s="1602"/>
      <c r="EM393" s="1602"/>
      <c r="EN393" s="1602"/>
      <c r="EO393" s="1602"/>
      <c r="EP393" s="1602"/>
      <c r="EQ393" s="1602"/>
      <c r="ER393" s="1602"/>
      <c r="ES393" s="1602"/>
      <c r="ET393" s="1602"/>
      <c r="EU393" s="1602"/>
      <c r="EV393" s="1602"/>
      <c r="EW393" s="1602"/>
      <c r="EX393" s="1602"/>
      <c r="EY393" s="1602"/>
      <c r="EZ393" s="1602"/>
      <c r="FA393" s="1602"/>
      <c r="FB393" s="1602"/>
      <c r="FC393" s="1602"/>
      <c r="FD393" s="1602"/>
      <c r="FE393" s="1602"/>
      <c r="FF393" s="1602"/>
      <c r="FG393" s="1602"/>
      <c r="FH393" s="1602"/>
      <c r="FI393" s="1602"/>
      <c r="FJ393" s="1602"/>
      <c r="FK393" s="1602"/>
      <c r="FL393" s="1602"/>
      <c r="FM393" s="1602"/>
      <c r="FN393" s="1602"/>
      <c r="FO393" s="1602"/>
      <c r="FP393" s="1602"/>
      <c r="FQ393" s="1602"/>
      <c r="FR393" s="1602"/>
      <c r="FS393" s="1602"/>
      <c r="FT393" s="1602"/>
      <c r="FU393" s="1602"/>
      <c r="FV393" s="1602"/>
      <c r="FW393" s="1602"/>
      <c r="FX393" s="1602"/>
      <c r="FY393" s="1602"/>
      <c r="FZ393" s="1602"/>
      <c r="GA393" s="1602"/>
      <c r="GB393" s="1602"/>
      <c r="GC393" s="1602"/>
      <c r="GD393" s="1602"/>
      <c r="GE393" s="1602"/>
      <c r="GF393" s="1602"/>
      <c r="GG393" s="1602"/>
      <c r="GH393" s="1602"/>
      <c r="GI393" s="1602"/>
      <c r="GJ393" s="1602"/>
      <c r="GK393" s="1602"/>
      <c r="GL393" s="1602"/>
      <c r="GM393" s="1602"/>
      <c r="GN393" s="1602"/>
      <c r="GO393" s="1602"/>
      <c r="GP393" s="1602"/>
      <c r="GQ393" s="1602"/>
      <c r="GR393" s="1602"/>
      <c r="GS393" s="1602"/>
      <c r="GT393" s="1602"/>
      <c r="GU393" s="1602"/>
      <c r="GV393" s="1602"/>
      <c r="GW393" s="1602"/>
      <c r="GX393" s="1602"/>
      <c r="GY393" s="1602"/>
      <c r="GZ393" s="1602"/>
      <c r="HA393" s="1602"/>
      <c r="HB393" s="1602"/>
      <c r="HC393" s="1602"/>
      <c r="HD393" s="1602"/>
      <c r="HE393" s="1602"/>
      <c r="HF393" s="1602"/>
      <c r="HG393" s="1602"/>
      <c r="HH393" s="1602"/>
      <c r="HI393" s="1602"/>
      <c r="HJ393" s="1602"/>
      <c r="HK393" s="1602"/>
      <c r="HL393" s="1602"/>
      <c r="HM393" s="1602"/>
      <c r="HN393" s="1602"/>
      <c r="HO393" s="1602"/>
      <c r="HP393" s="1602"/>
      <c r="HQ393" s="1602"/>
      <c r="HR393" s="1602"/>
      <c r="HS393" s="1602"/>
      <c r="HT393" s="1602"/>
      <c r="HU393" s="1602"/>
      <c r="HV393" s="1602"/>
      <c r="HW393" s="1602"/>
      <c r="HX393" s="1602"/>
      <c r="HY393" s="1602"/>
      <c r="HZ393" s="1602"/>
      <c r="IA393" s="1602"/>
      <c r="IB393" s="1602"/>
      <c r="IC393" s="1602"/>
      <c r="ID393" s="1602"/>
      <c r="IE393" s="1602"/>
      <c r="IF393" s="1602"/>
      <c r="IG393" s="1602"/>
      <c r="IH393" s="1602"/>
      <c r="II393" s="1602"/>
      <c r="IJ393" s="1602"/>
      <c r="IK393" s="1602"/>
      <c r="IL393" s="1602"/>
      <c r="IM393" s="1602"/>
      <c r="IN393" s="1602"/>
      <c r="IO393" s="1602"/>
      <c r="IP393" s="1602"/>
      <c r="IQ393" s="1602"/>
      <c r="IR393" s="1602"/>
      <c r="IS393" s="1602"/>
      <c r="IT393" s="1602"/>
      <c r="IU393" s="1602"/>
      <c r="IV393" s="1602"/>
      <c r="IW393" s="1602"/>
      <c r="IX393" s="1602"/>
      <c r="IY393" s="1602"/>
      <c r="IZ393" s="1602"/>
      <c r="JA393" s="1602"/>
      <c r="JB393" s="1602"/>
      <c r="JC393" s="1602"/>
      <c r="JD393" s="1602"/>
      <c r="JE393" s="1602"/>
      <c r="JF393" s="1602"/>
      <c r="JG393" s="1602"/>
      <c r="JH393" s="1602"/>
      <c r="JI393" s="1602"/>
      <c r="JJ393" s="1602"/>
      <c r="JK393" s="1602"/>
      <c r="JL393" s="1602"/>
      <c r="JM393" s="1602"/>
      <c r="JN393" s="1602"/>
      <c r="JO393" s="1602"/>
      <c r="JP393" s="1602"/>
    </row>
    <row r="394" spans="100:276" s="1689" customFormat="1" ht="15" hidden="1" customHeight="1" x14ac:dyDescent="0.25">
      <c r="CV394" s="1602"/>
      <c r="CW394" s="1602"/>
      <c r="CX394" s="1602"/>
      <c r="CY394" s="1602"/>
      <c r="CZ394" s="1602"/>
      <c r="DA394" s="1602"/>
      <c r="DB394" s="1602"/>
      <c r="DC394" s="1602"/>
      <c r="DD394" s="1602"/>
      <c r="DE394" s="1602"/>
      <c r="DF394" s="1602"/>
      <c r="DG394" s="1602"/>
      <c r="DH394" s="1602"/>
      <c r="DI394" s="1602"/>
      <c r="DJ394" s="1602"/>
      <c r="DK394" s="1602"/>
      <c r="DL394" s="1602"/>
      <c r="DM394" s="1602"/>
      <c r="DN394" s="1602"/>
      <c r="DO394" s="1602"/>
      <c r="DP394" s="1602"/>
      <c r="DQ394" s="1602"/>
      <c r="DR394" s="1602"/>
      <c r="DS394" s="1602"/>
      <c r="DT394" s="1602"/>
      <c r="DU394" s="1602"/>
      <c r="DV394" s="1602"/>
      <c r="DW394" s="1602"/>
      <c r="DX394" s="1602"/>
      <c r="DY394" s="1602"/>
      <c r="DZ394" s="1602"/>
      <c r="EA394" s="1602"/>
      <c r="EB394" s="1602"/>
      <c r="EC394" s="1602"/>
      <c r="ED394" s="1602"/>
      <c r="EE394" s="1602"/>
      <c r="EF394" s="1602"/>
      <c r="EG394" s="1602"/>
      <c r="EH394" s="1602"/>
      <c r="EI394" s="1602"/>
      <c r="EJ394" s="1602"/>
      <c r="EK394" s="1602"/>
      <c r="EL394" s="1602"/>
      <c r="EM394" s="1602"/>
      <c r="EN394" s="1602"/>
      <c r="EO394" s="1602"/>
      <c r="EP394" s="1602"/>
      <c r="EQ394" s="1602"/>
      <c r="ER394" s="1602"/>
      <c r="ES394" s="1602"/>
      <c r="ET394" s="1602"/>
      <c r="EU394" s="1602"/>
      <c r="EV394" s="1602"/>
      <c r="EW394" s="1602"/>
      <c r="EX394" s="1602"/>
      <c r="EY394" s="1602"/>
      <c r="EZ394" s="1602"/>
      <c r="FA394" s="1602"/>
      <c r="FB394" s="1602"/>
      <c r="FC394" s="1602"/>
      <c r="FD394" s="1602"/>
      <c r="FE394" s="1602"/>
      <c r="FF394" s="1602"/>
      <c r="FG394" s="1602"/>
      <c r="FH394" s="1602"/>
      <c r="FI394" s="1602"/>
      <c r="FJ394" s="1602"/>
      <c r="FK394" s="1602"/>
      <c r="FL394" s="1602"/>
      <c r="FM394" s="1602"/>
      <c r="FN394" s="1602"/>
      <c r="FO394" s="1602"/>
      <c r="FP394" s="1602"/>
      <c r="FQ394" s="1602"/>
      <c r="FR394" s="1602"/>
      <c r="FS394" s="1602"/>
      <c r="FT394" s="1602"/>
      <c r="FU394" s="1602"/>
      <c r="FV394" s="1602"/>
      <c r="FW394" s="1602"/>
      <c r="FX394" s="1602"/>
      <c r="FY394" s="1602"/>
      <c r="FZ394" s="1602"/>
      <c r="GA394" s="1602"/>
      <c r="GB394" s="1602"/>
      <c r="GC394" s="1602"/>
      <c r="GD394" s="1602"/>
      <c r="GE394" s="1602"/>
      <c r="GF394" s="1602"/>
      <c r="GG394" s="1602"/>
      <c r="GH394" s="1602"/>
      <c r="GI394" s="1602"/>
      <c r="GJ394" s="1602"/>
      <c r="GK394" s="1602"/>
      <c r="GL394" s="1602"/>
      <c r="GM394" s="1602"/>
      <c r="GN394" s="1602"/>
      <c r="GO394" s="1602"/>
      <c r="GP394" s="1602"/>
      <c r="GQ394" s="1602"/>
      <c r="GR394" s="1602"/>
      <c r="GS394" s="1602"/>
      <c r="GT394" s="1602"/>
      <c r="GU394" s="1602"/>
      <c r="GV394" s="1602"/>
      <c r="GW394" s="1602"/>
      <c r="GX394" s="1602"/>
      <c r="GY394" s="1602"/>
      <c r="GZ394" s="1602"/>
      <c r="HA394" s="1602"/>
      <c r="HB394" s="1602"/>
      <c r="HC394" s="1602"/>
      <c r="HD394" s="1602"/>
      <c r="HE394" s="1602"/>
      <c r="HF394" s="1602"/>
      <c r="HG394" s="1602"/>
      <c r="HH394" s="1602"/>
      <c r="HI394" s="1602"/>
      <c r="HJ394" s="1602"/>
      <c r="HK394" s="1602"/>
      <c r="HL394" s="1602"/>
      <c r="HM394" s="1602"/>
      <c r="HN394" s="1602"/>
      <c r="HO394" s="1602"/>
      <c r="HP394" s="1602"/>
      <c r="HQ394" s="1602"/>
      <c r="HR394" s="1602"/>
      <c r="HS394" s="1602"/>
      <c r="HT394" s="1602"/>
      <c r="HU394" s="1602"/>
      <c r="HV394" s="1602"/>
      <c r="HW394" s="1602"/>
      <c r="HX394" s="1602"/>
      <c r="HY394" s="1602"/>
      <c r="HZ394" s="1602"/>
      <c r="IA394" s="1602"/>
      <c r="IB394" s="1602"/>
      <c r="IC394" s="1602"/>
      <c r="ID394" s="1602"/>
      <c r="IE394" s="1602"/>
      <c r="IF394" s="1602"/>
      <c r="IG394" s="1602"/>
      <c r="IH394" s="1602"/>
      <c r="II394" s="1602"/>
      <c r="IJ394" s="1602"/>
      <c r="IK394" s="1602"/>
      <c r="IL394" s="1602"/>
      <c r="IM394" s="1602"/>
      <c r="IN394" s="1602"/>
      <c r="IO394" s="1602"/>
      <c r="IP394" s="1602"/>
      <c r="IQ394" s="1602"/>
      <c r="IR394" s="1602"/>
      <c r="IS394" s="1602"/>
      <c r="IT394" s="1602"/>
      <c r="IU394" s="1602"/>
      <c r="IV394" s="1602"/>
      <c r="IW394" s="1602"/>
      <c r="IX394" s="1602"/>
      <c r="IY394" s="1602"/>
      <c r="IZ394" s="1602"/>
      <c r="JA394" s="1602"/>
      <c r="JB394" s="1602"/>
      <c r="JC394" s="1602"/>
      <c r="JD394" s="1602"/>
      <c r="JE394" s="1602"/>
      <c r="JF394" s="1602"/>
      <c r="JG394" s="1602"/>
      <c r="JH394" s="1602"/>
      <c r="JI394" s="1602"/>
      <c r="JJ394" s="1602"/>
      <c r="JK394" s="1602"/>
      <c r="JL394" s="1602"/>
      <c r="JM394" s="1602"/>
      <c r="JN394" s="1602"/>
      <c r="JO394" s="1602"/>
      <c r="JP394" s="1602"/>
    </row>
    <row r="395" spans="100:276" s="1689" customFormat="1" ht="15" hidden="1" customHeight="1" x14ac:dyDescent="0.25">
      <c r="CV395" s="1602"/>
      <c r="CW395" s="1602"/>
      <c r="CX395" s="1602"/>
      <c r="CY395" s="1602"/>
      <c r="CZ395" s="1602"/>
      <c r="DA395" s="1602"/>
      <c r="DB395" s="1602"/>
      <c r="DC395" s="1602"/>
      <c r="DD395" s="1602"/>
      <c r="DE395" s="1602"/>
      <c r="DF395" s="1602"/>
      <c r="DG395" s="1602"/>
      <c r="DH395" s="1602"/>
      <c r="DI395" s="1602"/>
      <c r="DJ395" s="1602"/>
      <c r="DK395" s="1602"/>
      <c r="DL395" s="1602"/>
      <c r="DM395" s="1602"/>
      <c r="DN395" s="1602"/>
      <c r="DO395" s="1602"/>
      <c r="DP395" s="1602"/>
      <c r="DQ395" s="1602"/>
      <c r="DR395" s="1602"/>
      <c r="DS395" s="1602"/>
      <c r="DT395" s="1602"/>
      <c r="DU395" s="1602"/>
      <c r="DV395" s="1602"/>
      <c r="DW395" s="1602"/>
      <c r="DX395" s="1602"/>
      <c r="DY395" s="1602"/>
      <c r="DZ395" s="1602"/>
      <c r="EA395" s="1602"/>
      <c r="EB395" s="1602"/>
      <c r="EC395" s="1602"/>
      <c r="ED395" s="1602"/>
      <c r="EE395" s="1602"/>
      <c r="EF395" s="1602"/>
      <c r="EG395" s="1602"/>
      <c r="EH395" s="1602"/>
      <c r="EI395" s="1602"/>
      <c r="EJ395" s="1602"/>
      <c r="EK395" s="1602"/>
      <c r="EL395" s="1602"/>
      <c r="EM395" s="1602"/>
      <c r="EN395" s="1602"/>
      <c r="EO395" s="1602"/>
      <c r="EP395" s="1602"/>
      <c r="EQ395" s="1602"/>
      <c r="ER395" s="1602"/>
      <c r="ES395" s="1602"/>
      <c r="ET395" s="1602"/>
      <c r="EU395" s="1602"/>
      <c r="EV395" s="1602"/>
      <c r="EW395" s="1602"/>
      <c r="EX395" s="1602"/>
      <c r="EY395" s="1602"/>
      <c r="EZ395" s="1602"/>
      <c r="FA395" s="1602"/>
      <c r="FB395" s="1602"/>
      <c r="FC395" s="1602"/>
      <c r="FD395" s="1602"/>
      <c r="FE395" s="1602"/>
      <c r="FF395" s="1602"/>
      <c r="FG395" s="1602"/>
      <c r="FH395" s="1602"/>
      <c r="FI395" s="1602"/>
      <c r="FJ395" s="1602"/>
      <c r="FK395" s="1602"/>
      <c r="FL395" s="1602"/>
      <c r="FM395" s="1602"/>
      <c r="FN395" s="1602"/>
      <c r="FO395" s="1602"/>
      <c r="FP395" s="1602"/>
      <c r="FQ395" s="1602"/>
      <c r="FR395" s="1602"/>
      <c r="FS395" s="1602"/>
      <c r="FT395" s="1602"/>
      <c r="FU395" s="1602"/>
      <c r="FV395" s="1602"/>
      <c r="FW395" s="1602"/>
      <c r="FX395" s="1602"/>
      <c r="FY395" s="1602"/>
      <c r="FZ395" s="1602"/>
      <c r="GA395" s="1602"/>
      <c r="GB395" s="1602"/>
      <c r="GC395" s="1602"/>
      <c r="GD395" s="1602"/>
      <c r="GE395" s="1602"/>
      <c r="GF395" s="1602"/>
      <c r="GG395" s="1602"/>
      <c r="GH395" s="1602"/>
      <c r="GI395" s="1602"/>
      <c r="GJ395" s="1602"/>
      <c r="GK395" s="1602"/>
      <c r="GL395" s="1602"/>
      <c r="GM395" s="1602"/>
      <c r="GN395" s="1602"/>
      <c r="GO395" s="1602"/>
      <c r="GP395" s="1602"/>
      <c r="GQ395" s="1602"/>
      <c r="GR395" s="1602"/>
      <c r="GS395" s="1602"/>
      <c r="GT395" s="1602"/>
      <c r="GU395" s="1602"/>
      <c r="GV395" s="1602"/>
      <c r="GW395" s="1602"/>
      <c r="GX395" s="1602"/>
      <c r="GY395" s="1602"/>
      <c r="GZ395" s="1602"/>
      <c r="HA395" s="1602"/>
      <c r="HB395" s="1602"/>
      <c r="HC395" s="1602"/>
      <c r="HD395" s="1602"/>
      <c r="HE395" s="1602"/>
      <c r="HF395" s="1602"/>
      <c r="HG395" s="1602"/>
      <c r="HH395" s="1602"/>
      <c r="HI395" s="1602"/>
      <c r="HJ395" s="1602"/>
      <c r="HK395" s="1602"/>
      <c r="HL395" s="1602"/>
      <c r="HM395" s="1602"/>
      <c r="HN395" s="1602"/>
      <c r="HO395" s="1602"/>
      <c r="HP395" s="1602"/>
      <c r="HQ395" s="1602"/>
      <c r="HR395" s="1602"/>
      <c r="HS395" s="1602"/>
      <c r="HT395" s="1602"/>
      <c r="HU395" s="1602"/>
      <c r="HV395" s="1602"/>
      <c r="HW395" s="1602"/>
      <c r="HX395" s="1602"/>
      <c r="HY395" s="1602"/>
      <c r="HZ395" s="1602"/>
      <c r="IA395" s="1602"/>
      <c r="IB395" s="1602"/>
      <c r="IC395" s="1602"/>
      <c r="ID395" s="1602"/>
      <c r="IE395" s="1602"/>
      <c r="IF395" s="1602"/>
      <c r="IG395" s="1602"/>
      <c r="IH395" s="1602"/>
      <c r="II395" s="1602"/>
      <c r="IJ395" s="1602"/>
      <c r="IK395" s="1602"/>
      <c r="IL395" s="1602"/>
      <c r="IM395" s="1602"/>
      <c r="IN395" s="1602"/>
      <c r="IO395" s="1602"/>
      <c r="IP395" s="1602"/>
      <c r="IQ395" s="1602"/>
      <c r="IR395" s="1602"/>
      <c r="IS395" s="1602"/>
      <c r="IT395" s="1602"/>
      <c r="IU395" s="1602"/>
      <c r="IV395" s="1602"/>
      <c r="IW395" s="1602"/>
      <c r="IX395" s="1602"/>
      <c r="IY395" s="1602"/>
      <c r="IZ395" s="1602"/>
      <c r="JA395" s="1602"/>
      <c r="JB395" s="1602"/>
      <c r="JC395" s="1602"/>
      <c r="JD395" s="1602"/>
      <c r="JE395" s="1602"/>
      <c r="JF395" s="1602"/>
      <c r="JG395" s="1602"/>
      <c r="JH395" s="1602"/>
      <c r="JI395" s="1602"/>
      <c r="JJ395" s="1602"/>
      <c r="JK395" s="1602"/>
      <c r="JL395" s="1602"/>
      <c r="JM395" s="1602"/>
      <c r="JN395" s="1602"/>
      <c r="JO395" s="1602"/>
      <c r="JP395" s="1602"/>
    </row>
    <row r="396" spans="100:276" s="1689" customFormat="1" ht="15" hidden="1" customHeight="1" x14ac:dyDescent="0.25">
      <c r="CV396" s="1602"/>
      <c r="CW396" s="1602"/>
      <c r="CX396" s="1602"/>
      <c r="CY396" s="1602"/>
      <c r="CZ396" s="1602"/>
      <c r="DA396" s="1602"/>
      <c r="DB396" s="1602"/>
      <c r="DC396" s="1602"/>
      <c r="DD396" s="1602"/>
      <c r="DE396" s="1602"/>
      <c r="DF396" s="1602"/>
      <c r="DG396" s="1602"/>
      <c r="DH396" s="1602"/>
      <c r="DI396" s="1602"/>
      <c r="DJ396" s="1602"/>
      <c r="DK396" s="1602"/>
      <c r="DL396" s="1602"/>
      <c r="DM396" s="1602"/>
      <c r="DN396" s="1602"/>
      <c r="DO396" s="1602"/>
      <c r="DP396" s="1602"/>
      <c r="DQ396" s="1602"/>
      <c r="DR396" s="1602"/>
      <c r="DS396" s="1602"/>
      <c r="DT396" s="1602"/>
      <c r="DU396" s="1602"/>
      <c r="DV396" s="1602"/>
      <c r="DW396" s="1602"/>
      <c r="DX396" s="1602"/>
      <c r="DY396" s="1602"/>
      <c r="DZ396" s="1602"/>
      <c r="EA396" s="1602"/>
      <c r="EB396" s="1602"/>
      <c r="EC396" s="1602"/>
      <c r="ED396" s="1602"/>
      <c r="EE396" s="1602"/>
      <c r="EF396" s="1602"/>
      <c r="EG396" s="1602"/>
      <c r="EH396" s="1602"/>
      <c r="EI396" s="1602"/>
      <c r="EJ396" s="1602"/>
      <c r="EK396" s="1602"/>
      <c r="EL396" s="1602"/>
      <c r="EM396" s="1602"/>
      <c r="EN396" s="1602"/>
      <c r="EO396" s="1602"/>
      <c r="EP396" s="1602"/>
      <c r="EQ396" s="1602"/>
      <c r="ER396" s="1602"/>
      <c r="ES396" s="1602"/>
      <c r="ET396" s="1602"/>
      <c r="EU396" s="1602"/>
      <c r="EV396" s="1602"/>
      <c r="EW396" s="1602"/>
      <c r="EX396" s="1602"/>
      <c r="EY396" s="1602"/>
      <c r="EZ396" s="1602"/>
      <c r="FA396" s="1602"/>
      <c r="FB396" s="1602"/>
      <c r="FC396" s="1602"/>
      <c r="FD396" s="1602"/>
      <c r="FE396" s="1602"/>
      <c r="FF396" s="1602"/>
      <c r="FG396" s="1602"/>
      <c r="FH396" s="1602"/>
      <c r="FI396" s="1602"/>
      <c r="FJ396" s="1602"/>
      <c r="FK396" s="1602"/>
      <c r="FL396" s="1602"/>
      <c r="FM396" s="1602"/>
      <c r="FN396" s="1602"/>
      <c r="FO396" s="1602"/>
      <c r="FP396" s="1602"/>
      <c r="FQ396" s="1602"/>
      <c r="FR396" s="1602"/>
      <c r="FS396" s="1602"/>
      <c r="FT396" s="1602"/>
      <c r="FU396" s="1602"/>
      <c r="FV396" s="1602"/>
      <c r="FW396" s="1602"/>
      <c r="FX396" s="1602"/>
      <c r="FY396" s="1602"/>
      <c r="FZ396" s="1602"/>
      <c r="GA396" s="1602"/>
      <c r="GB396" s="1602"/>
      <c r="GC396" s="1602"/>
      <c r="GD396" s="1602"/>
      <c r="GE396" s="1602"/>
      <c r="GF396" s="1602"/>
      <c r="GG396" s="1602"/>
      <c r="GH396" s="1602"/>
      <c r="GI396" s="1602"/>
      <c r="GJ396" s="1602"/>
      <c r="GK396" s="1602"/>
      <c r="GL396" s="1602"/>
      <c r="GM396" s="1602"/>
      <c r="GN396" s="1602"/>
      <c r="GO396" s="1602"/>
      <c r="GP396" s="1602"/>
      <c r="GQ396" s="1602"/>
      <c r="GR396" s="1602"/>
      <c r="GS396" s="1602"/>
      <c r="GT396" s="1602"/>
      <c r="GU396" s="1602"/>
      <c r="GV396" s="1602"/>
      <c r="GW396" s="1602"/>
      <c r="GX396" s="1602"/>
      <c r="GY396" s="1602"/>
      <c r="GZ396" s="1602"/>
      <c r="HA396" s="1602"/>
      <c r="HB396" s="1602"/>
      <c r="HC396" s="1602"/>
      <c r="HD396" s="1602"/>
      <c r="HE396" s="1602"/>
      <c r="HF396" s="1602"/>
      <c r="HG396" s="1602"/>
      <c r="HH396" s="1602"/>
      <c r="HI396" s="1602"/>
      <c r="HJ396" s="1602"/>
      <c r="HK396" s="1602"/>
      <c r="HL396" s="1602"/>
      <c r="HM396" s="1602"/>
      <c r="HN396" s="1602"/>
      <c r="HO396" s="1602"/>
      <c r="HP396" s="1602"/>
      <c r="HQ396" s="1602"/>
      <c r="HR396" s="1602"/>
      <c r="HS396" s="1602"/>
      <c r="HT396" s="1602"/>
      <c r="HU396" s="1602"/>
      <c r="HV396" s="1602"/>
      <c r="HW396" s="1602"/>
      <c r="HX396" s="1602"/>
      <c r="HY396" s="1602"/>
      <c r="HZ396" s="1602"/>
      <c r="IA396" s="1602"/>
      <c r="IB396" s="1602"/>
      <c r="IC396" s="1602"/>
      <c r="ID396" s="1602"/>
      <c r="IE396" s="1602"/>
      <c r="IF396" s="1602"/>
      <c r="IG396" s="1602"/>
      <c r="IH396" s="1602"/>
      <c r="II396" s="1602"/>
      <c r="IJ396" s="1602"/>
      <c r="IK396" s="1602"/>
      <c r="IL396" s="1602"/>
      <c r="IM396" s="1602"/>
      <c r="IN396" s="1602"/>
      <c r="IO396" s="1602"/>
      <c r="IP396" s="1602"/>
      <c r="IQ396" s="1602"/>
      <c r="IR396" s="1602"/>
      <c r="IS396" s="1602"/>
      <c r="IT396" s="1602"/>
      <c r="IU396" s="1602"/>
      <c r="IV396" s="1602"/>
      <c r="IW396" s="1602"/>
      <c r="IX396" s="1602"/>
      <c r="IY396" s="1602"/>
      <c r="IZ396" s="1602"/>
      <c r="JA396" s="1602"/>
      <c r="JB396" s="1602"/>
      <c r="JC396" s="1602"/>
      <c r="JD396" s="1602"/>
      <c r="JE396" s="1602"/>
      <c r="JF396" s="1602"/>
      <c r="JG396" s="1602"/>
      <c r="JH396" s="1602"/>
      <c r="JI396" s="1602"/>
      <c r="JJ396" s="1602"/>
      <c r="JK396" s="1602"/>
      <c r="JL396" s="1602"/>
      <c r="JM396" s="1602"/>
      <c r="JN396" s="1602"/>
      <c r="JO396" s="1602"/>
      <c r="JP396" s="1602"/>
    </row>
    <row r="397" spans="100:276" s="1689" customFormat="1" ht="15" hidden="1" customHeight="1" x14ac:dyDescent="0.25">
      <c r="CV397" s="1602"/>
      <c r="CW397" s="1602"/>
      <c r="CX397" s="1602"/>
      <c r="CY397" s="1602"/>
      <c r="CZ397" s="1602"/>
      <c r="DA397" s="1602"/>
      <c r="DB397" s="1602"/>
      <c r="DC397" s="1602"/>
      <c r="DD397" s="1602"/>
      <c r="DE397" s="1602"/>
      <c r="DF397" s="1602"/>
      <c r="DG397" s="1602"/>
      <c r="DH397" s="1602"/>
      <c r="DI397" s="1602"/>
      <c r="DJ397" s="1602"/>
      <c r="DK397" s="1602"/>
      <c r="DL397" s="1602"/>
      <c r="DM397" s="1602"/>
      <c r="DN397" s="1602"/>
      <c r="DO397" s="1602"/>
      <c r="DP397" s="1602"/>
      <c r="DQ397" s="1602"/>
      <c r="DR397" s="1602"/>
      <c r="DS397" s="1602"/>
      <c r="DT397" s="1602"/>
      <c r="DU397" s="1602"/>
      <c r="DV397" s="1602"/>
      <c r="DW397" s="1602"/>
      <c r="DX397" s="1602"/>
      <c r="DY397" s="1602"/>
      <c r="DZ397" s="1602"/>
      <c r="EA397" s="1602"/>
      <c r="EB397" s="1602"/>
      <c r="EC397" s="1602"/>
      <c r="ED397" s="1602"/>
      <c r="EE397" s="1602"/>
      <c r="EF397" s="1602"/>
      <c r="EG397" s="1602"/>
      <c r="EH397" s="1602"/>
      <c r="EI397" s="1602"/>
      <c r="EJ397" s="1602"/>
      <c r="EK397" s="1602"/>
      <c r="EL397" s="1602"/>
      <c r="EM397" s="1602"/>
      <c r="EN397" s="1602"/>
      <c r="EO397" s="1602"/>
      <c r="EP397" s="1602"/>
      <c r="EQ397" s="1602"/>
      <c r="ER397" s="1602"/>
      <c r="ES397" s="1602"/>
      <c r="ET397" s="1602"/>
      <c r="EU397" s="1602"/>
      <c r="EV397" s="1602"/>
      <c r="EW397" s="1602"/>
      <c r="EX397" s="1602"/>
      <c r="EY397" s="1602"/>
      <c r="EZ397" s="1602"/>
      <c r="FA397" s="1602"/>
      <c r="FB397" s="1602"/>
      <c r="FC397" s="1602"/>
      <c r="FD397" s="1602"/>
      <c r="FE397" s="1602"/>
      <c r="FF397" s="1602"/>
      <c r="FG397" s="1602"/>
      <c r="FH397" s="1602"/>
      <c r="FI397" s="1602"/>
      <c r="FJ397" s="1602"/>
      <c r="FK397" s="1602"/>
      <c r="FL397" s="1602"/>
      <c r="FM397" s="1602"/>
      <c r="FN397" s="1602"/>
      <c r="FO397" s="1602"/>
      <c r="FP397" s="1602"/>
      <c r="FQ397" s="1602"/>
      <c r="FR397" s="1602"/>
      <c r="FS397" s="1602"/>
      <c r="FT397" s="1602"/>
      <c r="FU397" s="1602"/>
      <c r="FV397" s="1602"/>
      <c r="FW397" s="1602"/>
      <c r="FX397" s="1602"/>
      <c r="FY397" s="1602"/>
      <c r="FZ397" s="1602"/>
      <c r="GA397" s="1602"/>
      <c r="GB397" s="1602"/>
      <c r="GC397" s="1602"/>
      <c r="GD397" s="1602"/>
      <c r="GE397" s="1602"/>
      <c r="GF397" s="1602"/>
      <c r="GG397" s="1602"/>
      <c r="GH397" s="1602"/>
      <c r="GI397" s="1602"/>
      <c r="GJ397" s="1602"/>
      <c r="GK397" s="1602"/>
      <c r="GL397" s="1602"/>
      <c r="GM397" s="1602"/>
      <c r="GN397" s="1602"/>
      <c r="GO397" s="1602"/>
      <c r="GP397" s="1602"/>
      <c r="GQ397" s="1602"/>
      <c r="GR397" s="1602"/>
      <c r="GS397" s="1602"/>
      <c r="GT397" s="1602"/>
      <c r="GU397" s="1602"/>
      <c r="GV397" s="1602"/>
      <c r="GW397" s="1602"/>
      <c r="GX397" s="1602"/>
      <c r="GY397" s="1602"/>
      <c r="GZ397" s="1602"/>
      <c r="HA397" s="1602"/>
      <c r="HB397" s="1602"/>
      <c r="HC397" s="1602"/>
      <c r="HD397" s="1602"/>
      <c r="HE397" s="1602"/>
      <c r="HF397" s="1602"/>
      <c r="HG397" s="1602"/>
      <c r="HH397" s="1602"/>
      <c r="HI397" s="1602"/>
      <c r="HJ397" s="1602"/>
      <c r="HK397" s="1602"/>
      <c r="HL397" s="1602"/>
      <c r="HM397" s="1602"/>
      <c r="HN397" s="1602"/>
      <c r="HO397" s="1602"/>
      <c r="HP397" s="1602"/>
      <c r="HQ397" s="1602"/>
      <c r="HR397" s="1602"/>
      <c r="HS397" s="1602"/>
      <c r="HT397" s="1602"/>
      <c r="HU397" s="1602"/>
      <c r="HV397" s="1602"/>
      <c r="HW397" s="1602"/>
      <c r="HX397" s="1602"/>
      <c r="HY397" s="1602"/>
      <c r="HZ397" s="1602"/>
      <c r="IA397" s="1602"/>
      <c r="IB397" s="1602"/>
      <c r="IC397" s="1602"/>
      <c r="ID397" s="1602"/>
      <c r="IE397" s="1602"/>
      <c r="IF397" s="1602"/>
      <c r="IG397" s="1602"/>
      <c r="IH397" s="1602"/>
      <c r="II397" s="1602"/>
      <c r="IJ397" s="1602"/>
      <c r="IK397" s="1602"/>
      <c r="IL397" s="1602"/>
      <c r="IM397" s="1602"/>
      <c r="IN397" s="1602"/>
      <c r="IO397" s="1602"/>
      <c r="IP397" s="1602"/>
      <c r="IQ397" s="1602"/>
      <c r="IR397" s="1602"/>
      <c r="IS397" s="1602"/>
      <c r="IT397" s="1602"/>
      <c r="IU397" s="1602"/>
      <c r="IV397" s="1602"/>
      <c r="IW397" s="1602"/>
      <c r="IX397" s="1602"/>
      <c r="IY397" s="1602"/>
      <c r="IZ397" s="1602"/>
      <c r="JA397" s="1602"/>
      <c r="JB397" s="1602"/>
      <c r="JC397" s="1602"/>
      <c r="JD397" s="1602"/>
      <c r="JE397" s="1602"/>
      <c r="JF397" s="1602"/>
      <c r="JG397" s="1602"/>
      <c r="JH397" s="1602"/>
      <c r="JI397" s="1602"/>
      <c r="JJ397" s="1602"/>
      <c r="JK397" s="1602"/>
      <c r="JL397" s="1602"/>
      <c r="JM397" s="1602"/>
      <c r="JN397" s="1602"/>
      <c r="JO397" s="1602"/>
      <c r="JP397" s="1602"/>
    </row>
    <row r="398" spans="100:276" s="1689" customFormat="1" ht="15" hidden="1" customHeight="1" x14ac:dyDescent="0.25">
      <c r="CV398" s="1602"/>
      <c r="CW398" s="1602"/>
      <c r="CX398" s="1602"/>
      <c r="CY398" s="1602"/>
      <c r="CZ398" s="1602"/>
      <c r="DA398" s="1602"/>
      <c r="DB398" s="1602"/>
      <c r="DC398" s="1602"/>
      <c r="DD398" s="1602"/>
      <c r="DE398" s="1602"/>
      <c r="DF398" s="1602"/>
      <c r="DG398" s="1602"/>
      <c r="DH398" s="1602"/>
      <c r="DI398" s="1602"/>
      <c r="DJ398" s="1602"/>
      <c r="DK398" s="1602"/>
      <c r="DL398" s="1602"/>
      <c r="DM398" s="1602"/>
      <c r="DN398" s="1602"/>
      <c r="DO398" s="1602"/>
      <c r="DP398" s="1602"/>
      <c r="DQ398" s="1602"/>
      <c r="DR398" s="1602"/>
      <c r="DS398" s="1602"/>
      <c r="DT398" s="1602"/>
      <c r="DU398" s="1602"/>
      <c r="DV398" s="1602"/>
      <c r="DW398" s="1602"/>
      <c r="DX398" s="1602"/>
      <c r="DY398" s="1602"/>
      <c r="DZ398" s="1602"/>
      <c r="EA398" s="1602"/>
      <c r="EB398" s="1602"/>
      <c r="EC398" s="1602"/>
      <c r="ED398" s="1602"/>
      <c r="EE398" s="1602"/>
      <c r="EF398" s="1602"/>
      <c r="EG398" s="1602"/>
      <c r="EH398" s="1602"/>
      <c r="EI398" s="1602"/>
      <c r="EJ398" s="1602"/>
      <c r="EK398" s="1602"/>
      <c r="EL398" s="1602"/>
      <c r="EM398" s="1602"/>
      <c r="EN398" s="1602"/>
      <c r="EO398" s="1602"/>
      <c r="EP398" s="1602"/>
      <c r="EQ398" s="1602"/>
      <c r="ER398" s="1602"/>
      <c r="ES398" s="1602"/>
      <c r="ET398" s="1602"/>
      <c r="EU398" s="1602"/>
      <c r="EV398" s="1602"/>
      <c r="EW398" s="1602"/>
      <c r="EX398" s="1602"/>
      <c r="EY398" s="1602"/>
      <c r="EZ398" s="1602"/>
      <c r="FA398" s="1602"/>
      <c r="FB398" s="1602"/>
      <c r="FC398" s="1602"/>
      <c r="FD398" s="1602"/>
      <c r="FE398" s="1602"/>
      <c r="FF398" s="1602"/>
      <c r="FG398" s="1602"/>
      <c r="FH398" s="1602"/>
      <c r="FI398" s="1602"/>
      <c r="FJ398" s="1602"/>
      <c r="FK398" s="1602"/>
      <c r="FL398" s="1602"/>
      <c r="FM398" s="1602"/>
      <c r="FN398" s="1602"/>
      <c r="FO398" s="1602"/>
      <c r="FP398" s="1602"/>
      <c r="FQ398" s="1602"/>
      <c r="FR398" s="1602"/>
      <c r="FS398" s="1602"/>
      <c r="FT398" s="1602"/>
      <c r="FU398" s="1602"/>
      <c r="FV398" s="1602"/>
      <c r="FW398" s="1602"/>
      <c r="FX398" s="1602"/>
      <c r="FY398" s="1602"/>
      <c r="FZ398" s="1602"/>
      <c r="GA398" s="1602"/>
      <c r="GB398" s="1602"/>
      <c r="GC398" s="1602"/>
      <c r="GD398" s="1602"/>
      <c r="GE398" s="1602"/>
      <c r="GF398" s="1602"/>
      <c r="GG398" s="1602"/>
      <c r="GH398" s="1602"/>
      <c r="GI398" s="1602"/>
      <c r="GJ398" s="1602"/>
      <c r="GK398" s="1602"/>
      <c r="GL398" s="1602"/>
      <c r="GM398" s="1602"/>
      <c r="GN398" s="1602"/>
      <c r="GO398" s="1602"/>
      <c r="GP398" s="1602"/>
      <c r="GQ398" s="1602"/>
      <c r="GR398" s="1602"/>
      <c r="GS398" s="1602"/>
      <c r="GT398" s="1602"/>
      <c r="GU398" s="1602"/>
      <c r="GV398" s="1602"/>
      <c r="GW398" s="1602"/>
      <c r="GX398" s="1602"/>
      <c r="GY398" s="1602"/>
      <c r="GZ398" s="1602"/>
      <c r="HA398" s="1602"/>
      <c r="HB398" s="1602"/>
      <c r="HC398" s="1602"/>
      <c r="HD398" s="1602"/>
      <c r="HE398" s="1602"/>
      <c r="HF398" s="1602"/>
      <c r="HG398" s="1602"/>
      <c r="HH398" s="1602"/>
      <c r="HI398" s="1602"/>
      <c r="HJ398" s="1602"/>
      <c r="HK398" s="1602"/>
      <c r="HL398" s="1602"/>
      <c r="HM398" s="1602"/>
      <c r="HN398" s="1602"/>
      <c r="HO398" s="1602"/>
      <c r="HP398" s="1602"/>
      <c r="HQ398" s="1602"/>
      <c r="HR398" s="1602"/>
      <c r="HS398" s="1602"/>
      <c r="HT398" s="1602"/>
      <c r="HU398" s="1602"/>
      <c r="HV398" s="1602"/>
      <c r="HW398" s="1602"/>
      <c r="HX398" s="1602"/>
      <c r="HY398" s="1602"/>
      <c r="HZ398" s="1602"/>
      <c r="IA398" s="1602"/>
      <c r="IB398" s="1602"/>
      <c r="IC398" s="1602"/>
      <c r="ID398" s="1602"/>
      <c r="IE398" s="1602"/>
      <c r="IF398" s="1602"/>
      <c r="IG398" s="1602"/>
      <c r="IH398" s="1602"/>
      <c r="II398" s="1602"/>
      <c r="IJ398" s="1602"/>
      <c r="IK398" s="1602"/>
      <c r="IL398" s="1602"/>
      <c r="IM398" s="1602"/>
      <c r="IN398" s="1602"/>
      <c r="IO398" s="1602"/>
      <c r="IP398" s="1602"/>
      <c r="IQ398" s="1602"/>
      <c r="IR398" s="1602"/>
      <c r="IS398" s="1602"/>
      <c r="IT398" s="1602"/>
      <c r="IU398" s="1602"/>
      <c r="IV398" s="1602"/>
      <c r="IW398" s="1602"/>
      <c r="IX398" s="1602"/>
      <c r="IY398" s="1602"/>
      <c r="IZ398" s="1602"/>
      <c r="JA398" s="1602"/>
      <c r="JB398" s="1602"/>
      <c r="JC398" s="1602"/>
      <c r="JD398" s="1602"/>
      <c r="JE398" s="1602"/>
      <c r="JF398" s="1602"/>
      <c r="JG398" s="1602"/>
      <c r="JH398" s="1602"/>
      <c r="JI398" s="1602"/>
      <c r="JJ398" s="1602"/>
      <c r="JK398" s="1602"/>
      <c r="JL398" s="1602"/>
      <c r="JM398" s="1602"/>
      <c r="JN398" s="1602"/>
      <c r="JO398" s="1602"/>
      <c r="JP398" s="1602"/>
    </row>
    <row r="399" spans="100:276" s="1689" customFormat="1" ht="15" hidden="1" customHeight="1" x14ac:dyDescent="0.25">
      <c r="CV399" s="1602"/>
      <c r="CW399" s="1602"/>
      <c r="CX399" s="1602"/>
      <c r="CY399" s="1602"/>
      <c r="CZ399" s="1602"/>
      <c r="DA399" s="1602"/>
      <c r="DB399" s="1602"/>
      <c r="DC399" s="1602"/>
      <c r="DD399" s="1602"/>
      <c r="DE399" s="1602"/>
      <c r="DF399" s="1602"/>
      <c r="DG399" s="1602"/>
      <c r="DH399" s="1602"/>
      <c r="DI399" s="1602"/>
      <c r="DJ399" s="1602"/>
      <c r="DK399" s="1602"/>
      <c r="DL399" s="1602"/>
      <c r="DM399" s="1602"/>
      <c r="DN399" s="1602"/>
      <c r="DO399" s="1602"/>
      <c r="DP399" s="1602"/>
      <c r="DQ399" s="1602"/>
      <c r="DR399" s="1602"/>
      <c r="DS399" s="1602"/>
      <c r="DT399" s="1602"/>
      <c r="DU399" s="1602"/>
      <c r="DV399" s="1602"/>
      <c r="DW399" s="1602"/>
      <c r="DX399" s="1602"/>
      <c r="DY399" s="1602"/>
      <c r="DZ399" s="1602"/>
      <c r="EA399" s="1602"/>
      <c r="EB399" s="1602"/>
      <c r="EC399" s="1602"/>
      <c r="ED399" s="1602"/>
      <c r="EE399" s="1602"/>
      <c r="EF399" s="1602"/>
      <c r="EG399" s="1602"/>
      <c r="EH399" s="1602"/>
      <c r="EI399" s="1602"/>
      <c r="EJ399" s="1602"/>
      <c r="EK399" s="1602"/>
      <c r="EL399" s="1602"/>
      <c r="EM399" s="1602"/>
      <c r="EN399" s="1602"/>
      <c r="EO399" s="1602"/>
      <c r="EP399" s="1602"/>
      <c r="EQ399" s="1602"/>
      <c r="ER399" s="1602"/>
      <c r="ES399" s="1602"/>
      <c r="ET399" s="1602"/>
      <c r="EU399" s="1602"/>
      <c r="EV399" s="1602"/>
      <c r="EW399" s="1602"/>
      <c r="EX399" s="1602"/>
      <c r="EY399" s="1602"/>
      <c r="EZ399" s="1602"/>
      <c r="FA399" s="1602"/>
      <c r="FB399" s="1602"/>
      <c r="FC399" s="1602"/>
      <c r="FD399" s="1602"/>
      <c r="FE399" s="1602"/>
      <c r="FF399" s="1602"/>
      <c r="FG399" s="1602"/>
      <c r="FH399" s="1602"/>
      <c r="FI399" s="1602"/>
      <c r="FJ399" s="1602"/>
      <c r="FK399" s="1602"/>
      <c r="FL399" s="1602"/>
      <c r="FM399" s="1602"/>
      <c r="FN399" s="1602"/>
      <c r="FO399" s="1602"/>
      <c r="FP399" s="1602"/>
      <c r="FQ399" s="1602"/>
      <c r="FR399" s="1602"/>
      <c r="FS399" s="1602"/>
      <c r="FT399" s="1602"/>
      <c r="FU399" s="1602"/>
      <c r="FV399" s="1602"/>
      <c r="FW399" s="1602"/>
      <c r="FX399" s="1602"/>
      <c r="FY399" s="1602"/>
      <c r="FZ399" s="1602"/>
      <c r="GA399" s="1602"/>
      <c r="GB399" s="1602"/>
      <c r="GC399" s="1602"/>
      <c r="GD399" s="1602"/>
      <c r="GE399" s="1602"/>
      <c r="GF399" s="1602"/>
      <c r="GG399" s="1602"/>
      <c r="GH399" s="1602"/>
      <c r="GI399" s="1602"/>
      <c r="GJ399" s="1602"/>
      <c r="GK399" s="1602"/>
      <c r="GL399" s="1602"/>
      <c r="GM399" s="1602"/>
      <c r="GN399" s="1602"/>
      <c r="GO399" s="1602"/>
      <c r="GP399" s="1602"/>
      <c r="GQ399" s="1602"/>
      <c r="GR399" s="1602"/>
      <c r="GS399" s="1602"/>
      <c r="GT399" s="1602"/>
      <c r="GU399" s="1602"/>
      <c r="GV399" s="1602"/>
      <c r="GW399" s="1602"/>
      <c r="GX399" s="1602"/>
      <c r="GY399" s="1602"/>
      <c r="GZ399" s="1602"/>
      <c r="HA399" s="1602"/>
      <c r="HB399" s="1602"/>
      <c r="HC399" s="1602"/>
      <c r="HD399" s="1602"/>
      <c r="HE399" s="1602"/>
      <c r="HF399" s="1602"/>
      <c r="HG399" s="1602"/>
      <c r="HH399" s="1602"/>
      <c r="HI399" s="1602"/>
      <c r="HJ399" s="1602"/>
      <c r="HK399" s="1602"/>
      <c r="HL399" s="1602"/>
      <c r="HM399" s="1602"/>
      <c r="HN399" s="1602"/>
      <c r="HO399" s="1602"/>
      <c r="HP399" s="1602"/>
      <c r="HQ399" s="1602"/>
      <c r="HR399" s="1602"/>
      <c r="HS399" s="1602"/>
      <c r="HT399" s="1602"/>
      <c r="HU399" s="1602"/>
      <c r="HV399" s="1602"/>
      <c r="HW399" s="1602"/>
      <c r="HX399" s="1602"/>
      <c r="HY399" s="1602"/>
      <c r="HZ399" s="1602"/>
      <c r="IA399" s="1602"/>
      <c r="IB399" s="1602"/>
      <c r="IC399" s="1602"/>
      <c r="ID399" s="1602"/>
      <c r="IE399" s="1602"/>
      <c r="IF399" s="1602"/>
      <c r="IG399" s="1602"/>
      <c r="IH399" s="1602"/>
      <c r="II399" s="1602"/>
      <c r="IJ399" s="1602"/>
      <c r="IK399" s="1602"/>
      <c r="IL399" s="1602"/>
      <c r="IM399" s="1602"/>
      <c r="IN399" s="1602"/>
      <c r="IO399" s="1602"/>
      <c r="IP399" s="1602"/>
      <c r="IQ399" s="1602"/>
      <c r="IR399" s="1602"/>
      <c r="IS399" s="1602"/>
      <c r="IT399" s="1602"/>
      <c r="IU399" s="1602"/>
      <c r="IV399" s="1602"/>
      <c r="IW399" s="1602"/>
      <c r="IX399" s="1602"/>
      <c r="IY399" s="1602"/>
      <c r="IZ399" s="1602"/>
      <c r="JA399" s="1602"/>
      <c r="JB399" s="1602"/>
      <c r="JC399" s="1602"/>
      <c r="JD399" s="1602"/>
      <c r="JE399" s="1602"/>
      <c r="JF399" s="1602"/>
      <c r="JG399" s="1602"/>
      <c r="JH399" s="1602"/>
      <c r="JI399" s="1602"/>
      <c r="JJ399" s="1602"/>
      <c r="JK399" s="1602"/>
      <c r="JL399" s="1602"/>
      <c r="JM399" s="1602"/>
      <c r="JN399" s="1602"/>
      <c r="JO399" s="1602"/>
      <c r="JP399" s="1602"/>
    </row>
    <row r="400" spans="100:276" s="1689" customFormat="1" ht="15" hidden="1" customHeight="1" x14ac:dyDescent="0.25">
      <c r="CV400" s="1602"/>
      <c r="CW400" s="1602"/>
      <c r="CX400" s="1602"/>
      <c r="CY400" s="1602"/>
      <c r="CZ400" s="1602"/>
      <c r="DA400" s="1602"/>
      <c r="DB400" s="1602"/>
      <c r="DC400" s="1602"/>
      <c r="DD400" s="1602"/>
      <c r="DE400" s="1602"/>
      <c r="DF400" s="1602"/>
      <c r="DG400" s="1602"/>
      <c r="DH400" s="1602"/>
      <c r="DI400" s="1602"/>
      <c r="DJ400" s="1602"/>
      <c r="DK400" s="1602"/>
      <c r="DL400" s="1602"/>
      <c r="DM400" s="1602"/>
      <c r="DN400" s="1602"/>
      <c r="DO400" s="1602"/>
      <c r="DP400" s="1602"/>
      <c r="DQ400" s="1602"/>
      <c r="DR400" s="1602"/>
      <c r="DS400" s="1602"/>
      <c r="DT400" s="1602"/>
      <c r="DU400" s="1602"/>
      <c r="DV400" s="1602"/>
      <c r="DW400" s="1602"/>
      <c r="DX400" s="1602"/>
      <c r="DY400" s="1602"/>
      <c r="DZ400" s="1602"/>
      <c r="EA400" s="1602"/>
      <c r="EB400" s="1602"/>
      <c r="EC400" s="1602"/>
      <c r="ED400" s="1602"/>
      <c r="EE400" s="1602"/>
      <c r="EF400" s="1602"/>
      <c r="EG400" s="1602"/>
      <c r="EH400" s="1602"/>
      <c r="EI400" s="1602"/>
      <c r="EJ400" s="1602"/>
      <c r="EK400" s="1602"/>
      <c r="EL400" s="1602"/>
      <c r="EM400" s="1602"/>
      <c r="EN400" s="1602"/>
      <c r="EO400" s="1602"/>
      <c r="EP400" s="1602"/>
      <c r="EQ400" s="1602"/>
      <c r="ER400" s="1602"/>
      <c r="ES400" s="1602"/>
      <c r="ET400" s="1602"/>
      <c r="EU400" s="1602"/>
      <c r="EV400" s="1602"/>
      <c r="EW400" s="1602"/>
      <c r="EX400" s="1602"/>
      <c r="EY400" s="1602"/>
      <c r="EZ400" s="1602"/>
      <c r="FA400" s="1602"/>
      <c r="FB400" s="1602"/>
      <c r="FC400" s="1602"/>
      <c r="FD400" s="1602"/>
      <c r="FE400" s="1602"/>
      <c r="FF400" s="1602"/>
      <c r="FG400" s="1602"/>
      <c r="FH400" s="1602"/>
      <c r="FI400" s="1602"/>
      <c r="FJ400" s="1602"/>
      <c r="FK400" s="1602"/>
      <c r="FL400" s="1602"/>
      <c r="FM400" s="1602"/>
      <c r="FN400" s="1602"/>
      <c r="FO400" s="1602"/>
      <c r="FP400" s="1602"/>
      <c r="FQ400" s="1602"/>
      <c r="FR400" s="1602"/>
      <c r="FS400" s="1602"/>
      <c r="FT400" s="1602"/>
      <c r="FU400" s="1602"/>
      <c r="FV400" s="1602"/>
      <c r="FW400" s="1602"/>
      <c r="FX400" s="1602"/>
      <c r="FY400" s="1602"/>
      <c r="FZ400" s="1602"/>
      <c r="GA400" s="1602"/>
      <c r="GB400" s="1602"/>
      <c r="GC400" s="1602"/>
      <c r="GD400" s="1602"/>
      <c r="GE400" s="1602"/>
      <c r="GF400" s="1602"/>
      <c r="GG400" s="1602"/>
      <c r="GH400" s="1602"/>
      <c r="GI400" s="1602"/>
      <c r="GJ400" s="1602"/>
      <c r="GK400" s="1602"/>
      <c r="GL400" s="1602"/>
      <c r="GM400" s="1602"/>
      <c r="GN400" s="1602"/>
      <c r="GO400" s="1602"/>
      <c r="GP400" s="1602"/>
      <c r="GQ400" s="1602"/>
      <c r="GR400" s="1602"/>
      <c r="GS400" s="1602"/>
      <c r="GT400" s="1602"/>
      <c r="GU400" s="1602"/>
      <c r="GV400" s="1602"/>
      <c r="GW400" s="1602"/>
      <c r="GX400" s="1602"/>
      <c r="GY400" s="1602"/>
      <c r="GZ400" s="1602"/>
      <c r="HA400" s="1602"/>
      <c r="HB400" s="1602"/>
      <c r="HC400" s="1602"/>
      <c r="HD400" s="1602"/>
      <c r="HE400" s="1602"/>
      <c r="HF400" s="1602"/>
      <c r="HG400" s="1602"/>
      <c r="HH400" s="1602"/>
      <c r="HI400" s="1602"/>
      <c r="HJ400" s="1602"/>
      <c r="HK400" s="1602"/>
      <c r="HL400" s="1602"/>
      <c r="HM400" s="1602"/>
      <c r="HN400" s="1602"/>
      <c r="HO400" s="1602"/>
      <c r="HP400" s="1602"/>
      <c r="HQ400" s="1602"/>
      <c r="HR400" s="1602"/>
      <c r="HS400" s="1602"/>
      <c r="HT400" s="1602"/>
      <c r="HU400" s="1602"/>
      <c r="HV400" s="1602"/>
      <c r="HW400" s="1602"/>
      <c r="HX400" s="1602"/>
      <c r="HY400" s="1602"/>
      <c r="HZ400" s="1602"/>
      <c r="IA400" s="1602"/>
      <c r="IB400" s="1602"/>
      <c r="IC400" s="1602"/>
      <c r="ID400" s="1602"/>
      <c r="IE400" s="1602"/>
      <c r="IF400" s="1602"/>
      <c r="IG400" s="1602"/>
      <c r="IH400" s="1602"/>
      <c r="II400" s="1602"/>
      <c r="IJ400" s="1602"/>
      <c r="IK400" s="1602"/>
      <c r="IL400" s="1602"/>
      <c r="IM400" s="1602"/>
      <c r="IN400" s="1602"/>
      <c r="IO400" s="1602"/>
      <c r="IP400" s="1602"/>
      <c r="IQ400" s="1602"/>
      <c r="IR400" s="1602"/>
      <c r="IS400" s="1602"/>
      <c r="IT400" s="1602"/>
      <c r="IU400" s="1602"/>
      <c r="IV400" s="1602"/>
      <c r="IW400" s="1602"/>
      <c r="IX400" s="1602"/>
      <c r="IY400" s="1602"/>
      <c r="IZ400" s="1602"/>
      <c r="JA400" s="1602"/>
      <c r="JB400" s="1602"/>
      <c r="JC400" s="1602"/>
      <c r="JD400" s="1602"/>
      <c r="JE400" s="1602"/>
      <c r="JF400" s="1602"/>
      <c r="JG400" s="1602"/>
      <c r="JH400" s="1602"/>
      <c r="JI400" s="1602"/>
      <c r="JJ400" s="1602"/>
      <c r="JK400" s="1602"/>
      <c r="JL400" s="1602"/>
      <c r="JM400" s="1602"/>
      <c r="JN400" s="1602"/>
      <c r="JO400" s="1602"/>
      <c r="JP400" s="1602"/>
    </row>
    <row r="401" spans="100:276" s="1689" customFormat="1" ht="15" hidden="1" customHeight="1" x14ac:dyDescent="0.25">
      <c r="CV401" s="1602"/>
      <c r="CW401" s="1602"/>
      <c r="CX401" s="1602"/>
      <c r="CY401" s="1602"/>
      <c r="CZ401" s="1602"/>
      <c r="DA401" s="1602"/>
      <c r="DB401" s="1602"/>
      <c r="DC401" s="1602"/>
      <c r="DD401" s="1602"/>
      <c r="DE401" s="1602"/>
      <c r="DF401" s="1602"/>
      <c r="DG401" s="1602"/>
      <c r="DH401" s="1602"/>
      <c r="DI401" s="1602"/>
      <c r="DJ401" s="1602"/>
      <c r="DK401" s="1602"/>
      <c r="DL401" s="1602"/>
      <c r="DM401" s="1602"/>
      <c r="DN401" s="1602"/>
      <c r="DO401" s="1602"/>
      <c r="DP401" s="1602"/>
      <c r="DQ401" s="1602"/>
      <c r="DR401" s="1602"/>
      <c r="DS401" s="1602"/>
      <c r="DT401" s="1602"/>
      <c r="DU401" s="1602"/>
      <c r="DV401" s="1602"/>
      <c r="DW401" s="1602"/>
      <c r="DX401" s="1602"/>
      <c r="DY401" s="1602"/>
      <c r="DZ401" s="1602"/>
      <c r="EA401" s="1602"/>
      <c r="EB401" s="1602"/>
      <c r="EC401" s="1602"/>
      <c r="ED401" s="1602"/>
      <c r="EE401" s="1602"/>
      <c r="EF401" s="1602"/>
      <c r="EG401" s="1602"/>
      <c r="EH401" s="1602"/>
      <c r="EI401" s="1602"/>
      <c r="EJ401" s="1602"/>
      <c r="EK401" s="1602"/>
      <c r="EL401" s="1602"/>
      <c r="EM401" s="1602"/>
      <c r="EN401" s="1602"/>
      <c r="EO401" s="1602"/>
      <c r="EP401" s="1602"/>
      <c r="EQ401" s="1602"/>
      <c r="ER401" s="1602"/>
      <c r="ES401" s="1602"/>
      <c r="ET401" s="1602"/>
      <c r="EU401" s="1602"/>
      <c r="EV401" s="1602"/>
      <c r="EW401" s="1602"/>
      <c r="EX401" s="1602"/>
      <c r="EY401" s="1602"/>
      <c r="EZ401" s="1602"/>
      <c r="FA401" s="1602"/>
      <c r="FB401" s="1602"/>
      <c r="FC401" s="1602"/>
      <c r="FD401" s="1602"/>
      <c r="FE401" s="1602"/>
      <c r="FF401" s="1602"/>
      <c r="FG401" s="1602"/>
      <c r="FH401" s="1602"/>
      <c r="FI401" s="1602"/>
      <c r="FJ401" s="1602"/>
      <c r="FK401" s="1602"/>
      <c r="FL401" s="1602"/>
      <c r="FM401" s="1602"/>
      <c r="FN401" s="1602"/>
      <c r="FO401" s="1602"/>
      <c r="FP401" s="1602"/>
      <c r="FQ401" s="1602"/>
      <c r="FR401" s="1602"/>
      <c r="FS401" s="1602"/>
      <c r="FT401" s="1602"/>
      <c r="FU401" s="1602"/>
      <c r="FV401" s="1602"/>
      <c r="FW401" s="1602"/>
      <c r="FX401" s="1602"/>
      <c r="FY401" s="1602"/>
      <c r="FZ401" s="1602"/>
      <c r="GA401" s="1602"/>
      <c r="GB401" s="1602"/>
      <c r="GC401" s="1602"/>
      <c r="GD401" s="1602"/>
      <c r="GE401" s="1602"/>
      <c r="GF401" s="1602"/>
      <c r="GG401" s="1602"/>
      <c r="GH401" s="1602"/>
      <c r="GI401" s="1602"/>
      <c r="GJ401" s="1602"/>
      <c r="GK401" s="1602"/>
      <c r="GL401" s="1602"/>
      <c r="GM401" s="1602"/>
      <c r="GN401" s="1602"/>
      <c r="GO401" s="1602"/>
      <c r="GP401" s="1602"/>
      <c r="GQ401" s="1602"/>
      <c r="GR401" s="1602"/>
      <c r="GS401" s="1602"/>
      <c r="GT401" s="1602"/>
      <c r="GU401" s="1602"/>
      <c r="GV401" s="1602"/>
      <c r="GW401" s="1602"/>
      <c r="GX401" s="1602"/>
      <c r="GY401" s="1602"/>
      <c r="GZ401" s="1602"/>
      <c r="HA401" s="1602"/>
      <c r="HB401" s="1602"/>
      <c r="HC401" s="1602"/>
      <c r="HD401" s="1602"/>
      <c r="HE401" s="1602"/>
      <c r="HF401" s="1602"/>
      <c r="HG401" s="1602"/>
      <c r="HH401" s="1602"/>
      <c r="HI401" s="1602"/>
      <c r="HJ401" s="1602"/>
      <c r="HK401" s="1602"/>
      <c r="HL401" s="1602"/>
      <c r="HM401" s="1602"/>
      <c r="HN401" s="1602"/>
      <c r="HO401" s="1602"/>
      <c r="HP401" s="1602"/>
      <c r="HQ401" s="1602"/>
      <c r="HR401" s="1602"/>
      <c r="HS401" s="1602"/>
      <c r="HT401" s="1602"/>
      <c r="HU401" s="1602"/>
      <c r="HV401" s="1602"/>
      <c r="HW401" s="1602"/>
      <c r="HX401" s="1602"/>
      <c r="HY401" s="1602"/>
      <c r="HZ401" s="1602"/>
      <c r="IA401" s="1602"/>
      <c r="IB401" s="1602"/>
      <c r="IC401" s="1602"/>
      <c r="ID401" s="1602"/>
      <c r="IE401" s="1602"/>
      <c r="IF401" s="1602"/>
      <c r="IG401" s="1602"/>
      <c r="IH401" s="1602"/>
      <c r="II401" s="1602"/>
      <c r="IJ401" s="1602"/>
      <c r="IK401" s="1602"/>
      <c r="IL401" s="1602"/>
      <c r="IM401" s="1602"/>
      <c r="IN401" s="1602"/>
      <c r="IO401" s="1602"/>
      <c r="IP401" s="1602"/>
      <c r="IQ401" s="1602"/>
      <c r="IR401" s="1602"/>
      <c r="IS401" s="1602"/>
      <c r="IT401" s="1602"/>
      <c r="IU401" s="1602"/>
      <c r="IV401" s="1602"/>
      <c r="IW401" s="1602"/>
      <c r="IX401" s="1602"/>
      <c r="IY401" s="1602"/>
      <c r="IZ401" s="1602"/>
      <c r="JA401" s="1602"/>
      <c r="JB401" s="1602"/>
      <c r="JC401" s="1602"/>
      <c r="JD401" s="1602"/>
      <c r="JE401" s="1602"/>
      <c r="JF401" s="1602"/>
      <c r="JG401" s="1602"/>
      <c r="JH401" s="1602"/>
      <c r="JI401" s="1602"/>
      <c r="JJ401" s="1602"/>
      <c r="JK401" s="1602"/>
      <c r="JL401" s="1602"/>
      <c r="JM401" s="1602"/>
      <c r="JN401" s="1602"/>
      <c r="JO401" s="1602"/>
      <c r="JP401" s="1602"/>
    </row>
    <row r="402" spans="100:276" s="1689" customFormat="1" ht="15" hidden="1" customHeight="1" x14ac:dyDescent="0.25">
      <c r="CV402" s="1602"/>
      <c r="CW402" s="1602"/>
      <c r="CX402" s="1602"/>
      <c r="CY402" s="1602"/>
      <c r="CZ402" s="1602"/>
      <c r="DA402" s="1602"/>
      <c r="DB402" s="1602"/>
      <c r="DC402" s="1602"/>
      <c r="DD402" s="1602"/>
      <c r="DE402" s="1602"/>
      <c r="DF402" s="1602"/>
      <c r="DG402" s="1602"/>
      <c r="DH402" s="1602"/>
      <c r="DI402" s="1602"/>
      <c r="DJ402" s="1602"/>
      <c r="DK402" s="1602"/>
      <c r="DL402" s="1602"/>
      <c r="DM402" s="1602"/>
      <c r="DN402" s="1602"/>
      <c r="DO402" s="1602"/>
      <c r="DP402" s="1602"/>
      <c r="DQ402" s="1602"/>
      <c r="DR402" s="1602"/>
      <c r="DS402" s="1602"/>
      <c r="DT402" s="1602"/>
      <c r="DU402" s="1602"/>
      <c r="DV402" s="1602"/>
      <c r="DW402" s="1602"/>
      <c r="DX402" s="1602"/>
      <c r="DY402" s="1602"/>
      <c r="DZ402" s="1602"/>
      <c r="EA402" s="1602"/>
      <c r="EB402" s="1602"/>
      <c r="EC402" s="1602"/>
      <c r="ED402" s="1602"/>
      <c r="EE402" s="1602"/>
      <c r="EF402" s="1602"/>
      <c r="EG402" s="1602"/>
      <c r="EH402" s="1602"/>
      <c r="EI402" s="1602"/>
      <c r="EJ402" s="1602"/>
      <c r="EK402" s="1602"/>
      <c r="EL402" s="1602"/>
      <c r="EM402" s="1602"/>
      <c r="EN402" s="1602"/>
      <c r="EO402" s="1602"/>
      <c r="EP402" s="1602"/>
      <c r="EQ402" s="1602"/>
      <c r="ER402" s="1602"/>
      <c r="ES402" s="1602"/>
      <c r="ET402" s="1602"/>
      <c r="EU402" s="1602"/>
      <c r="EV402" s="1602"/>
      <c r="EW402" s="1602"/>
      <c r="EX402" s="1602"/>
      <c r="EY402" s="1602"/>
      <c r="EZ402" s="1602"/>
      <c r="FA402" s="1602"/>
      <c r="FB402" s="1602"/>
      <c r="FC402" s="1602"/>
      <c r="FD402" s="1602"/>
      <c r="FE402" s="1602"/>
      <c r="FF402" s="1602"/>
      <c r="FG402" s="1602"/>
      <c r="FH402" s="1602"/>
      <c r="FI402" s="1602"/>
      <c r="FJ402" s="1602"/>
      <c r="FK402" s="1602"/>
      <c r="FL402" s="1602"/>
      <c r="FM402" s="1602"/>
      <c r="FN402" s="1602"/>
      <c r="FO402" s="1602"/>
      <c r="FP402" s="1602"/>
      <c r="FQ402" s="1602"/>
      <c r="FR402" s="1602"/>
      <c r="FS402" s="1602"/>
      <c r="FT402" s="1602"/>
      <c r="FU402" s="1602"/>
      <c r="FV402" s="1602"/>
      <c r="FW402" s="1602"/>
      <c r="FX402" s="1602"/>
      <c r="FY402" s="1602"/>
      <c r="FZ402" s="1602"/>
      <c r="GA402" s="1602"/>
      <c r="GB402" s="1602"/>
      <c r="GC402" s="1602"/>
      <c r="GD402" s="1602"/>
      <c r="GE402" s="1602"/>
      <c r="GF402" s="1602"/>
      <c r="GG402" s="1602"/>
      <c r="GH402" s="1602"/>
      <c r="GI402" s="1602"/>
      <c r="GJ402" s="1602"/>
      <c r="GK402" s="1602"/>
      <c r="GL402" s="1602"/>
      <c r="GM402" s="1602"/>
      <c r="GN402" s="1602"/>
      <c r="GO402" s="1602"/>
      <c r="GP402" s="1602"/>
      <c r="GQ402" s="1602"/>
      <c r="GR402" s="1602"/>
      <c r="GS402" s="1602"/>
      <c r="GT402" s="1602"/>
      <c r="GU402" s="1602"/>
      <c r="GV402" s="1602"/>
      <c r="GW402" s="1602"/>
      <c r="GX402" s="1602"/>
      <c r="GY402" s="1602"/>
      <c r="GZ402" s="1602"/>
      <c r="HA402" s="1602"/>
      <c r="HB402" s="1602"/>
      <c r="HC402" s="1602"/>
      <c r="HD402" s="1602"/>
      <c r="HE402" s="1602"/>
      <c r="HF402" s="1602"/>
      <c r="HG402" s="1602"/>
      <c r="HH402" s="1602"/>
      <c r="HI402" s="1602"/>
      <c r="HJ402" s="1602"/>
      <c r="HK402" s="1602"/>
      <c r="HL402" s="1602"/>
      <c r="HM402" s="1602"/>
      <c r="HN402" s="1602"/>
      <c r="HO402" s="1602"/>
      <c r="HP402" s="1602"/>
      <c r="HQ402" s="1602"/>
      <c r="HR402" s="1602"/>
      <c r="HS402" s="1602"/>
      <c r="HT402" s="1602"/>
      <c r="HU402" s="1602"/>
      <c r="HV402" s="1602"/>
      <c r="HW402" s="1602"/>
      <c r="HX402" s="1602"/>
      <c r="HY402" s="1602"/>
      <c r="HZ402" s="1602"/>
      <c r="IA402" s="1602"/>
      <c r="IB402" s="1602"/>
      <c r="IC402" s="1602"/>
      <c r="ID402" s="1602"/>
      <c r="IE402" s="1602"/>
      <c r="IF402" s="1602"/>
      <c r="IG402" s="1602"/>
      <c r="IH402" s="1602"/>
      <c r="II402" s="1602"/>
      <c r="IJ402" s="1602"/>
      <c r="IK402" s="1602"/>
      <c r="IL402" s="1602"/>
      <c r="IM402" s="1602"/>
      <c r="IN402" s="1602"/>
      <c r="IO402" s="1602"/>
      <c r="IP402" s="1602"/>
      <c r="IQ402" s="1602"/>
      <c r="IR402" s="1602"/>
      <c r="IS402" s="1602"/>
      <c r="IT402" s="1602"/>
      <c r="IU402" s="1602"/>
      <c r="IV402" s="1602"/>
      <c r="IW402" s="1602"/>
      <c r="IX402" s="1602"/>
      <c r="IY402" s="1602"/>
      <c r="IZ402" s="1602"/>
      <c r="JA402" s="1602"/>
      <c r="JB402" s="1602"/>
      <c r="JC402" s="1602"/>
      <c r="JD402" s="1602"/>
      <c r="JE402" s="1602"/>
      <c r="JF402" s="1602"/>
      <c r="JG402" s="1602"/>
      <c r="JH402" s="1602"/>
      <c r="JI402" s="1602"/>
      <c r="JJ402" s="1602"/>
      <c r="JK402" s="1602"/>
      <c r="JL402" s="1602"/>
      <c r="JM402" s="1602"/>
      <c r="JN402" s="1602"/>
      <c r="JO402" s="1602"/>
      <c r="JP402" s="1602"/>
    </row>
    <row r="403" spans="100:276" s="1689" customFormat="1" ht="15" hidden="1" customHeight="1" x14ac:dyDescent="0.25">
      <c r="CV403" s="1602"/>
      <c r="CW403" s="1602"/>
      <c r="CX403" s="1602"/>
      <c r="CY403" s="1602"/>
      <c r="CZ403" s="1602"/>
      <c r="DA403" s="1602"/>
      <c r="DB403" s="1602"/>
      <c r="DC403" s="1602"/>
      <c r="DD403" s="1602"/>
      <c r="DE403" s="1602"/>
      <c r="DF403" s="1602"/>
      <c r="DG403" s="1602"/>
      <c r="DH403" s="1602"/>
      <c r="DI403" s="1602"/>
      <c r="DJ403" s="1602"/>
      <c r="DK403" s="1602"/>
      <c r="DL403" s="1602"/>
      <c r="DM403" s="1602"/>
      <c r="DN403" s="1602"/>
      <c r="DO403" s="1602"/>
      <c r="DP403" s="1602"/>
      <c r="DQ403" s="1602"/>
      <c r="DR403" s="1602"/>
      <c r="DS403" s="1602"/>
      <c r="DT403" s="1602"/>
      <c r="DU403" s="1602"/>
      <c r="DV403" s="1602"/>
      <c r="DW403" s="1602"/>
      <c r="DX403" s="1602"/>
      <c r="DY403" s="1602"/>
      <c r="DZ403" s="1602"/>
      <c r="EA403" s="1602"/>
      <c r="EB403" s="1602"/>
      <c r="EC403" s="1602"/>
      <c r="ED403" s="1602"/>
      <c r="EE403" s="1602"/>
      <c r="EF403" s="1602"/>
      <c r="EG403" s="1602"/>
      <c r="EH403" s="1602"/>
      <c r="EI403" s="1602"/>
      <c r="EJ403" s="1602"/>
      <c r="EK403" s="1602"/>
      <c r="EL403" s="1602"/>
      <c r="EM403" s="1602"/>
      <c r="EN403" s="1602"/>
      <c r="EO403" s="1602"/>
      <c r="EP403" s="1602"/>
      <c r="EQ403" s="1602"/>
      <c r="ER403" s="1602"/>
      <c r="ES403" s="1602"/>
      <c r="ET403" s="1602"/>
      <c r="EU403" s="1602"/>
      <c r="EV403" s="1602"/>
      <c r="EW403" s="1602"/>
      <c r="EX403" s="1602"/>
      <c r="EY403" s="1602"/>
      <c r="EZ403" s="1602"/>
      <c r="FA403" s="1602"/>
      <c r="FB403" s="1602"/>
      <c r="FC403" s="1602"/>
      <c r="FD403" s="1602"/>
      <c r="FE403" s="1602"/>
      <c r="FF403" s="1602"/>
      <c r="FG403" s="1602"/>
      <c r="FH403" s="1602"/>
      <c r="FI403" s="1602"/>
      <c r="FJ403" s="1602"/>
      <c r="FK403" s="1602"/>
      <c r="FL403" s="1602"/>
      <c r="FM403" s="1602"/>
      <c r="FN403" s="1602"/>
      <c r="FO403" s="1602"/>
      <c r="FP403" s="1602"/>
      <c r="FQ403" s="1602"/>
      <c r="FR403" s="1602"/>
      <c r="FS403" s="1602"/>
      <c r="FT403" s="1602"/>
      <c r="FU403" s="1602"/>
      <c r="FV403" s="1602"/>
      <c r="FW403" s="1602"/>
      <c r="FX403" s="1602"/>
      <c r="FY403" s="1602"/>
      <c r="FZ403" s="1602"/>
      <c r="GA403" s="1602"/>
      <c r="GB403" s="1602"/>
      <c r="GC403" s="1602"/>
      <c r="GD403" s="1602"/>
      <c r="GE403" s="1602"/>
      <c r="GF403" s="1602"/>
      <c r="GG403" s="1602"/>
      <c r="GH403" s="1602"/>
      <c r="GI403" s="1602"/>
      <c r="GJ403" s="1602"/>
      <c r="GK403" s="1602"/>
      <c r="GL403" s="1602"/>
      <c r="GM403" s="1602"/>
      <c r="GN403" s="1602"/>
      <c r="GO403" s="1602"/>
      <c r="GP403" s="1602"/>
      <c r="GQ403" s="1602"/>
      <c r="GR403" s="1602"/>
      <c r="GS403" s="1602"/>
      <c r="GT403" s="1602"/>
      <c r="GU403" s="1602"/>
      <c r="GV403" s="1602"/>
      <c r="GW403" s="1602"/>
      <c r="GX403" s="1602"/>
      <c r="GY403" s="1602"/>
      <c r="GZ403" s="1602"/>
      <c r="HA403" s="1602"/>
      <c r="HB403" s="1602"/>
      <c r="HC403" s="1602"/>
      <c r="HD403" s="1602"/>
      <c r="HE403" s="1602"/>
      <c r="HF403" s="1602"/>
      <c r="HG403" s="1602"/>
      <c r="HH403" s="1602"/>
      <c r="HI403" s="1602"/>
      <c r="HJ403" s="1602"/>
      <c r="HK403" s="1602"/>
      <c r="HL403" s="1602"/>
      <c r="HM403" s="1602"/>
      <c r="HN403" s="1602"/>
      <c r="HO403" s="1602"/>
      <c r="HP403" s="1602"/>
      <c r="HQ403" s="1602"/>
      <c r="HR403" s="1602"/>
      <c r="HS403" s="1602"/>
      <c r="HT403" s="1602"/>
      <c r="HU403" s="1602"/>
      <c r="HV403" s="1602"/>
      <c r="HW403" s="1602"/>
      <c r="HX403" s="1602"/>
      <c r="HY403" s="1602"/>
      <c r="HZ403" s="1602"/>
      <c r="IA403" s="1602"/>
      <c r="IB403" s="1602"/>
      <c r="IC403" s="1602"/>
      <c r="ID403" s="1602"/>
      <c r="IE403" s="1602"/>
      <c r="IF403" s="1602"/>
      <c r="IG403" s="1602"/>
      <c r="IH403" s="1602"/>
      <c r="II403" s="1602"/>
      <c r="IJ403" s="1602"/>
      <c r="IK403" s="1602"/>
      <c r="IL403" s="1602"/>
      <c r="IM403" s="1602"/>
      <c r="IN403" s="1602"/>
      <c r="IO403" s="1602"/>
      <c r="IP403" s="1602"/>
      <c r="IQ403" s="1602"/>
      <c r="IR403" s="1602"/>
      <c r="IS403" s="1602"/>
      <c r="IT403" s="1602"/>
      <c r="IU403" s="1602"/>
      <c r="IV403" s="1602"/>
      <c r="IW403" s="1602"/>
      <c r="IX403" s="1602"/>
      <c r="IY403" s="1602"/>
      <c r="IZ403" s="1602"/>
      <c r="JA403" s="1602"/>
      <c r="JB403" s="1602"/>
      <c r="JC403" s="1602"/>
      <c r="JD403" s="1602"/>
      <c r="JE403" s="1602"/>
      <c r="JF403" s="1602"/>
      <c r="JG403" s="1602"/>
      <c r="JH403" s="1602"/>
      <c r="JI403" s="1602"/>
      <c r="JJ403" s="1602"/>
      <c r="JK403" s="1602"/>
      <c r="JL403" s="1602"/>
      <c r="JM403" s="1602"/>
      <c r="JN403" s="1602"/>
      <c r="JO403" s="1602"/>
      <c r="JP403" s="1602"/>
    </row>
    <row r="404" spans="100:276" s="1689" customFormat="1" ht="15" hidden="1" customHeight="1" x14ac:dyDescent="0.25">
      <c r="CV404" s="1602"/>
      <c r="CW404" s="1602"/>
      <c r="CX404" s="1602"/>
      <c r="CY404" s="1602"/>
      <c r="CZ404" s="1602"/>
      <c r="DA404" s="1602"/>
      <c r="DB404" s="1602"/>
      <c r="DC404" s="1602"/>
      <c r="DD404" s="1602"/>
      <c r="DE404" s="1602"/>
      <c r="DF404" s="1602"/>
      <c r="DG404" s="1602"/>
      <c r="DH404" s="1602"/>
      <c r="DI404" s="1602"/>
      <c r="DJ404" s="1602"/>
      <c r="DK404" s="1602"/>
      <c r="DL404" s="1602"/>
      <c r="DM404" s="1602"/>
      <c r="DN404" s="1602"/>
      <c r="DO404" s="1602"/>
      <c r="DP404" s="1602"/>
      <c r="DQ404" s="1602"/>
      <c r="DR404" s="1602"/>
      <c r="DS404" s="1602"/>
      <c r="DT404" s="1602"/>
      <c r="DU404" s="1602"/>
      <c r="DV404" s="1602"/>
      <c r="DW404" s="1602"/>
      <c r="DX404" s="1602"/>
      <c r="DY404" s="1602"/>
      <c r="DZ404" s="1602"/>
      <c r="EA404" s="1602"/>
      <c r="EB404" s="1602"/>
      <c r="EC404" s="1602"/>
      <c r="ED404" s="1602"/>
      <c r="EE404" s="1602"/>
      <c r="EF404" s="1602"/>
      <c r="EG404" s="1602"/>
      <c r="EH404" s="1602"/>
      <c r="EI404" s="1602"/>
      <c r="EJ404" s="1602"/>
      <c r="EK404" s="1602"/>
      <c r="EL404" s="1602"/>
      <c r="EM404" s="1602"/>
      <c r="EN404" s="1602"/>
      <c r="EO404" s="1602"/>
      <c r="EP404" s="1602"/>
      <c r="EQ404" s="1602"/>
      <c r="ER404" s="1602"/>
      <c r="ES404" s="1602"/>
      <c r="ET404" s="1602"/>
      <c r="EU404" s="1602"/>
      <c r="EV404" s="1602"/>
      <c r="EW404" s="1602"/>
      <c r="EX404" s="1602"/>
      <c r="EY404" s="1602"/>
      <c r="EZ404" s="1602"/>
      <c r="FA404" s="1602"/>
      <c r="FB404" s="1602"/>
      <c r="FC404" s="1602"/>
      <c r="FD404" s="1602"/>
      <c r="FE404" s="1602"/>
      <c r="FF404" s="1602"/>
      <c r="FG404" s="1602"/>
      <c r="FH404" s="1602"/>
      <c r="FI404" s="1602"/>
      <c r="FJ404" s="1602"/>
      <c r="FK404" s="1602"/>
      <c r="FL404" s="1602"/>
      <c r="FM404" s="1602"/>
      <c r="FN404" s="1602"/>
      <c r="FO404" s="1602"/>
      <c r="FP404" s="1602"/>
      <c r="FQ404" s="1602"/>
      <c r="FR404" s="1602"/>
      <c r="FS404" s="1602"/>
      <c r="FT404" s="1602"/>
      <c r="FU404" s="1602"/>
      <c r="FV404" s="1602"/>
      <c r="FW404" s="1602"/>
      <c r="FX404" s="1602"/>
      <c r="FY404" s="1602"/>
      <c r="FZ404" s="1602"/>
      <c r="GA404" s="1602"/>
      <c r="GB404" s="1602"/>
      <c r="GC404" s="1602"/>
      <c r="GD404" s="1602"/>
      <c r="GE404" s="1602"/>
      <c r="GF404" s="1602"/>
      <c r="GG404" s="1602"/>
      <c r="GH404" s="1602"/>
      <c r="GI404" s="1602"/>
      <c r="GJ404" s="1602"/>
      <c r="GK404" s="1602"/>
      <c r="GL404" s="1602"/>
      <c r="GM404" s="1602"/>
      <c r="GN404" s="1602"/>
      <c r="GO404" s="1602"/>
      <c r="GP404" s="1602"/>
      <c r="GQ404" s="1602"/>
      <c r="GR404" s="1602"/>
      <c r="GS404" s="1602"/>
      <c r="GT404" s="1602"/>
      <c r="GU404" s="1602"/>
      <c r="GV404" s="1602"/>
      <c r="GW404" s="1602"/>
      <c r="GX404" s="1602"/>
      <c r="GY404" s="1602"/>
      <c r="GZ404" s="1602"/>
      <c r="HA404" s="1602"/>
      <c r="HB404" s="1602"/>
      <c r="HC404" s="1602"/>
      <c r="HD404" s="1602"/>
      <c r="HE404" s="1602"/>
      <c r="HF404" s="1602"/>
      <c r="HG404" s="1602"/>
      <c r="HH404" s="1602"/>
      <c r="HI404" s="1602"/>
      <c r="HJ404" s="1602"/>
      <c r="HK404" s="1602"/>
      <c r="HL404" s="1602"/>
      <c r="HM404" s="1602"/>
      <c r="HN404" s="1602"/>
      <c r="HO404" s="1602"/>
      <c r="HP404" s="1602"/>
      <c r="HQ404" s="1602"/>
      <c r="HR404" s="1602"/>
      <c r="HS404" s="1602"/>
      <c r="HT404" s="1602"/>
      <c r="HU404" s="1602"/>
      <c r="HV404" s="1602"/>
      <c r="HW404" s="1602"/>
      <c r="HX404" s="1602"/>
      <c r="HY404" s="1602"/>
      <c r="HZ404" s="1602"/>
      <c r="IA404" s="1602"/>
      <c r="IB404" s="1602"/>
      <c r="IC404" s="1602"/>
      <c r="ID404" s="1602"/>
      <c r="IE404" s="1602"/>
      <c r="IF404" s="1602"/>
      <c r="IG404" s="1602"/>
      <c r="IH404" s="1602"/>
      <c r="II404" s="1602"/>
      <c r="IJ404" s="1602"/>
      <c r="IK404" s="1602"/>
      <c r="IL404" s="1602"/>
      <c r="IM404" s="1602"/>
      <c r="IN404" s="1602"/>
      <c r="IO404" s="1602"/>
      <c r="IP404" s="1602"/>
      <c r="IQ404" s="1602"/>
      <c r="IR404" s="1602"/>
      <c r="IS404" s="1602"/>
      <c r="IT404" s="1602"/>
      <c r="IU404" s="1602"/>
      <c r="IV404" s="1602"/>
      <c r="IW404" s="1602"/>
      <c r="IX404" s="1602"/>
      <c r="IY404" s="1602"/>
      <c r="IZ404" s="1602"/>
      <c r="JA404" s="1602"/>
      <c r="JB404" s="1602"/>
      <c r="JC404" s="1602"/>
      <c r="JD404" s="1602"/>
      <c r="JE404" s="1602"/>
      <c r="JF404" s="1602"/>
      <c r="JG404" s="1602"/>
      <c r="JH404" s="1602"/>
      <c r="JI404" s="1602"/>
      <c r="JJ404" s="1602"/>
      <c r="JK404" s="1602"/>
      <c r="JL404" s="1602"/>
      <c r="JM404" s="1602"/>
      <c r="JN404" s="1602"/>
      <c r="JO404" s="1602"/>
      <c r="JP404" s="1602"/>
    </row>
    <row r="405" spans="100:276" s="1689" customFormat="1" ht="15" hidden="1" customHeight="1" x14ac:dyDescent="0.25">
      <c r="CV405" s="1602"/>
      <c r="CW405" s="1602"/>
      <c r="CX405" s="1602"/>
      <c r="CY405" s="1602"/>
      <c r="CZ405" s="1602"/>
      <c r="DA405" s="1602"/>
      <c r="DB405" s="1602"/>
      <c r="DC405" s="1602"/>
      <c r="DD405" s="1602"/>
      <c r="DE405" s="1602"/>
      <c r="DF405" s="1602"/>
      <c r="DG405" s="1602"/>
      <c r="DH405" s="1602"/>
      <c r="DI405" s="1602"/>
      <c r="DJ405" s="1602"/>
      <c r="DK405" s="1602"/>
      <c r="DL405" s="1602"/>
      <c r="DM405" s="1602"/>
      <c r="DN405" s="1602"/>
      <c r="DO405" s="1602"/>
      <c r="DP405" s="1602"/>
      <c r="DQ405" s="1602"/>
      <c r="DR405" s="1602"/>
      <c r="DS405" s="1602"/>
      <c r="DT405" s="1602"/>
      <c r="DU405" s="1602"/>
      <c r="DV405" s="1602"/>
      <c r="DW405" s="1602"/>
      <c r="DX405" s="1602"/>
      <c r="DY405" s="1602"/>
      <c r="DZ405" s="1602"/>
      <c r="EA405" s="1602"/>
      <c r="EB405" s="1602"/>
      <c r="EC405" s="1602"/>
      <c r="ED405" s="1602"/>
      <c r="EE405" s="1602"/>
      <c r="EF405" s="1602"/>
      <c r="EG405" s="1602"/>
      <c r="EH405" s="1602"/>
      <c r="EI405" s="1602"/>
      <c r="EJ405" s="1602"/>
      <c r="EK405" s="1602"/>
      <c r="EL405" s="1602"/>
      <c r="EM405" s="1602"/>
      <c r="EN405" s="1602"/>
      <c r="EO405" s="1602"/>
      <c r="EP405" s="1602"/>
      <c r="EQ405" s="1602"/>
      <c r="ER405" s="1602"/>
      <c r="ES405" s="1602"/>
      <c r="ET405" s="1602"/>
      <c r="EU405" s="1602"/>
      <c r="EV405" s="1602"/>
      <c r="EW405" s="1602"/>
      <c r="EX405" s="1602"/>
      <c r="EY405" s="1602"/>
      <c r="EZ405" s="1602"/>
      <c r="FA405" s="1602"/>
      <c r="FB405" s="1602"/>
      <c r="FC405" s="1602"/>
      <c r="FD405" s="1602"/>
      <c r="FE405" s="1602"/>
      <c r="FF405" s="1602"/>
      <c r="FG405" s="1602"/>
      <c r="FH405" s="1602"/>
      <c r="FI405" s="1602"/>
      <c r="FJ405" s="1602"/>
      <c r="FK405" s="1602"/>
      <c r="FL405" s="1602"/>
      <c r="FM405" s="1602"/>
      <c r="FN405" s="1602"/>
      <c r="FO405" s="1602"/>
      <c r="FP405" s="1602"/>
      <c r="FQ405" s="1602"/>
      <c r="FR405" s="1602"/>
      <c r="FS405" s="1602"/>
      <c r="FT405" s="1602"/>
      <c r="FU405" s="1602"/>
      <c r="FV405" s="1602"/>
      <c r="FW405" s="1602"/>
      <c r="FX405" s="1602"/>
      <c r="FY405" s="1602"/>
      <c r="FZ405" s="1602"/>
      <c r="GA405" s="1602"/>
      <c r="GB405" s="1602"/>
      <c r="GC405" s="1602"/>
      <c r="GD405" s="1602"/>
      <c r="GE405" s="1602"/>
      <c r="GF405" s="1602"/>
      <c r="GG405" s="1602"/>
      <c r="GH405" s="1602"/>
      <c r="GI405" s="1602"/>
      <c r="GJ405" s="1602"/>
      <c r="GK405" s="1602"/>
      <c r="GL405" s="1602"/>
      <c r="GM405" s="1602"/>
      <c r="GN405" s="1602"/>
      <c r="GO405" s="1602"/>
      <c r="GP405" s="1602"/>
      <c r="GQ405" s="1602"/>
      <c r="GR405" s="1602"/>
      <c r="GS405" s="1602"/>
      <c r="GT405" s="1602"/>
      <c r="GU405" s="1602"/>
      <c r="GV405" s="1602"/>
      <c r="GW405" s="1602"/>
      <c r="GX405" s="1602"/>
      <c r="GY405" s="1602"/>
      <c r="GZ405" s="1602"/>
      <c r="HA405" s="1602"/>
      <c r="HB405" s="1602"/>
      <c r="HC405" s="1602"/>
      <c r="HD405" s="1602"/>
      <c r="HE405" s="1602"/>
      <c r="HF405" s="1602"/>
      <c r="HG405" s="1602"/>
      <c r="HH405" s="1602"/>
      <c r="HI405" s="1602"/>
      <c r="HJ405" s="1602"/>
      <c r="HK405" s="1602"/>
      <c r="HL405" s="1602"/>
      <c r="HM405" s="1602"/>
      <c r="HN405" s="1602"/>
      <c r="HO405" s="1602"/>
      <c r="HP405" s="1602"/>
      <c r="HQ405" s="1602"/>
      <c r="HR405" s="1602"/>
      <c r="HS405" s="1602"/>
      <c r="HT405" s="1602"/>
      <c r="HU405" s="1602"/>
      <c r="HV405" s="1602"/>
      <c r="HW405" s="1602"/>
      <c r="HX405" s="1602"/>
      <c r="HY405" s="1602"/>
      <c r="HZ405" s="1602"/>
      <c r="IA405" s="1602"/>
      <c r="IB405" s="1602"/>
      <c r="IC405" s="1602"/>
      <c r="ID405" s="1602"/>
      <c r="IE405" s="1602"/>
      <c r="IF405" s="1602"/>
      <c r="IG405" s="1602"/>
      <c r="IH405" s="1602"/>
      <c r="II405" s="1602"/>
      <c r="IJ405" s="1602"/>
      <c r="IK405" s="1602"/>
      <c r="IL405" s="1602"/>
      <c r="IM405" s="1602"/>
      <c r="IN405" s="1602"/>
      <c r="IO405" s="1602"/>
      <c r="IP405" s="1602"/>
      <c r="IQ405" s="1602"/>
      <c r="IR405" s="1602"/>
      <c r="IS405" s="1602"/>
      <c r="IT405" s="1602"/>
      <c r="IU405" s="1602"/>
      <c r="IV405" s="1602"/>
      <c r="IW405" s="1602"/>
      <c r="IX405" s="1602"/>
      <c r="IY405" s="1602"/>
      <c r="IZ405" s="1602"/>
      <c r="JA405" s="1602"/>
      <c r="JB405" s="1602"/>
      <c r="JC405" s="1602"/>
      <c r="JD405" s="1602"/>
      <c r="JE405" s="1602"/>
      <c r="JF405" s="1602"/>
      <c r="JG405" s="1602"/>
      <c r="JH405" s="1602"/>
      <c r="JI405" s="1602"/>
      <c r="JJ405" s="1602"/>
      <c r="JK405" s="1602"/>
      <c r="JL405" s="1602"/>
      <c r="JM405" s="1602"/>
      <c r="JN405" s="1602"/>
      <c r="JO405" s="1602"/>
      <c r="JP405" s="1602"/>
    </row>
    <row r="406" spans="100:276" s="1689" customFormat="1" ht="15" hidden="1" customHeight="1" x14ac:dyDescent="0.25">
      <c r="CV406" s="1602"/>
      <c r="CW406" s="1602"/>
      <c r="CX406" s="1602"/>
      <c r="CY406" s="1602"/>
      <c r="CZ406" s="1602"/>
      <c r="DA406" s="1602"/>
      <c r="DB406" s="1602"/>
      <c r="DC406" s="1602"/>
      <c r="DD406" s="1602"/>
      <c r="DE406" s="1602"/>
      <c r="DF406" s="1602"/>
      <c r="DG406" s="1602"/>
      <c r="DH406" s="1602"/>
      <c r="DI406" s="1602"/>
      <c r="DJ406" s="1602"/>
      <c r="DK406" s="1602"/>
      <c r="DL406" s="1602"/>
      <c r="DM406" s="1602"/>
      <c r="DN406" s="1602"/>
      <c r="DO406" s="1602"/>
      <c r="DP406" s="1602"/>
      <c r="DQ406" s="1602"/>
      <c r="DR406" s="1602"/>
      <c r="DS406" s="1602"/>
      <c r="DT406" s="1602"/>
      <c r="DU406" s="1602"/>
      <c r="DV406" s="1602"/>
      <c r="DW406" s="1602"/>
      <c r="DX406" s="1602"/>
      <c r="DY406" s="1602"/>
      <c r="DZ406" s="1602"/>
      <c r="EA406" s="1602"/>
      <c r="EB406" s="1602"/>
      <c r="EC406" s="1602"/>
      <c r="ED406" s="1602"/>
      <c r="EE406" s="1602"/>
      <c r="EF406" s="1602"/>
      <c r="EG406" s="1602"/>
      <c r="EH406" s="1602"/>
      <c r="EI406" s="1602"/>
      <c r="EJ406" s="1602"/>
      <c r="EK406" s="1602"/>
      <c r="EL406" s="1602"/>
      <c r="EM406" s="1602"/>
      <c r="EN406" s="1602"/>
      <c r="EO406" s="1602"/>
      <c r="EP406" s="1602"/>
      <c r="EQ406" s="1602"/>
      <c r="ER406" s="1602"/>
      <c r="ES406" s="1602"/>
      <c r="ET406" s="1602"/>
      <c r="EU406" s="1602"/>
      <c r="EV406" s="1602"/>
      <c r="EW406" s="1602"/>
      <c r="EX406" s="1602"/>
      <c r="EY406" s="1602"/>
      <c r="EZ406" s="1602"/>
      <c r="FA406" s="1602"/>
      <c r="FB406" s="1602"/>
      <c r="FC406" s="1602"/>
      <c r="FD406" s="1602"/>
      <c r="FE406" s="1602"/>
      <c r="FF406" s="1602"/>
      <c r="FG406" s="1602"/>
      <c r="FH406" s="1602"/>
      <c r="FI406" s="1602"/>
      <c r="FJ406" s="1602"/>
      <c r="FK406" s="1602"/>
      <c r="FL406" s="1602"/>
      <c r="FM406" s="1602"/>
      <c r="FN406" s="1602"/>
      <c r="FO406" s="1602"/>
      <c r="FP406" s="1602"/>
      <c r="FQ406" s="1602"/>
      <c r="FR406" s="1602"/>
      <c r="FS406" s="1602"/>
      <c r="FT406" s="1602"/>
      <c r="FU406" s="1602"/>
      <c r="FV406" s="1602"/>
      <c r="FW406" s="1602"/>
      <c r="FX406" s="1602"/>
      <c r="FY406" s="1602"/>
      <c r="FZ406" s="1602"/>
      <c r="GA406" s="1602"/>
      <c r="GB406" s="1602"/>
      <c r="GC406" s="1602"/>
      <c r="GD406" s="1602"/>
      <c r="GE406" s="1602"/>
      <c r="GF406" s="1602"/>
      <c r="GG406" s="1602"/>
      <c r="GH406" s="1602"/>
      <c r="GI406" s="1602"/>
      <c r="GJ406" s="1602"/>
      <c r="GK406" s="1602"/>
      <c r="GL406" s="1602"/>
      <c r="GM406" s="1602"/>
      <c r="GN406" s="1602"/>
      <c r="GO406" s="1602"/>
      <c r="GP406" s="1602"/>
      <c r="GQ406" s="1602"/>
      <c r="GR406" s="1602"/>
      <c r="GS406" s="1602"/>
      <c r="GT406" s="1602"/>
      <c r="GU406" s="1602"/>
      <c r="GV406" s="1602"/>
      <c r="GW406" s="1602"/>
      <c r="GX406" s="1602"/>
      <c r="GY406" s="1602"/>
      <c r="GZ406" s="1602"/>
      <c r="HA406" s="1602"/>
      <c r="HB406" s="1602"/>
      <c r="HC406" s="1602"/>
      <c r="HD406" s="1602"/>
      <c r="HE406" s="1602"/>
      <c r="HF406" s="1602"/>
      <c r="HG406" s="1602"/>
      <c r="HH406" s="1602"/>
      <c r="HI406" s="1602"/>
      <c r="HJ406" s="1602"/>
      <c r="HK406" s="1602"/>
      <c r="HL406" s="1602"/>
      <c r="HM406" s="1602"/>
      <c r="HN406" s="1602"/>
      <c r="HO406" s="1602"/>
      <c r="HP406" s="1602"/>
      <c r="HQ406" s="1602"/>
      <c r="HR406" s="1602"/>
      <c r="HS406" s="1602"/>
      <c r="HT406" s="1602"/>
      <c r="HU406" s="1602"/>
      <c r="HV406" s="1602"/>
      <c r="HW406" s="1602"/>
      <c r="HX406" s="1602"/>
      <c r="HY406" s="1602"/>
      <c r="HZ406" s="1602"/>
      <c r="IA406" s="1602"/>
      <c r="IB406" s="1602"/>
      <c r="IC406" s="1602"/>
      <c r="ID406" s="1602"/>
      <c r="IE406" s="1602"/>
      <c r="IF406" s="1602"/>
      <c r="IG406" s="1602"/>
      <c r="IH406" s="1602"/>
      <c r="II406" s="1602"/>
      <c r="IJ406" s="1602"/>
      <c r="IK406" s="1602"/>
      <c r="IL406" s="1602"/>
      <c r="IM406" s="1602"/>
      <c r="IN406" s="1602"/>
      <c r="IO406" s="1602"/>
      <c r="IP406" s="1602"/>
      <c r="IQ406" s="1602"/>
      <c r="IR406" s="1602"/>
      <c r="IS406" s="1602"/>
      <c r="IT406" s="1602"/>
      <c r="IU406" s="1602"/>
      <c r="IV406" s="1602"/>
      <c r="IW406" s="1602"/>
      <c r="IX406" s="1602"/>
      <c r="IY406" s="1602"/>
      <c r="IZ406" s="1602"/>
      <c r="JA406" s="1602"/>
      <c r="JB406" s="1602"/>
      <c r="JC406" s="1602"/>
      <c r="JD406" s="1602"/>
      <c r="JE406" s="1602"/>
      <c r="JF406" s="1602"/>
      <c r="JG406" s="1602"/>
      <c r="JH406" s="1602"/>
      <c r="JI406" s="1602"/>
      <c r="JJ406" s="1602"/>
      <c r="JK406" s="1602"/>
      <c r="JL406" s="1602"/>
      <c r="JM406" s="1602"/>
      <c r="JN406" s="1602"/>
      <c r="JO406" s="1602"/>
      <c r="JP406" s="1602"/>
    </row>
    <row r="407" spans="100:276" s="1689" customFormat="1" ht="15" hidden="1" customHeight="1" x14ac:dyDescent="0.25">
      <c r="CV407" s="1602"/>
      <c r="CW407" s="1602"/>
      <c r="CX407" s="1602"/>
      <c r="CY407" s="1602"/>
      <c r="CZ407" s="1602"/>
      <c r="DA407" s="1602"/>
      <c r="DB407" s="1602"/>
      <c r="DC407" s="1602"/>
      <c r="DD407" s="1602"/>
      <c r="DE407" s="1602"/>
      <c r="DF407" s="1602"/>
      <c r="DG407" s="1602"/>
      <c r="DH407" s="1602"/>
      <c r="DI407" s="1602"/>
      <c r="DJ407" s="1602"/>
      <c r="DK407" s="1602"/>
      <c r="DL407" s="1602"/>
      <c r="DM407" s="1602"/>
      <c r="DN407" s="1602"/>
      <c r="DO407" s="1602"/>
      <c r="DP407" s="1602"/>
      <c r="DQ407" s="1602"/>
      <c r="DR407" s="1602"/>
      <c r="DS407" s="1602"/>
      <c r="DT407" s="1602"/>
      <c r="DU407" s="1602"/>
      <c r="DV407" s="1602"/>
      <c r="DW407" s="1602"/>
      <c r="DX407" s="1602"/>
      <c r="DY407" s="1602"/>
      <c r="DZ407" s="1602"/>
      <c r="EA407" s="1602"/>
      <c r="EB407" s="1602"/>
      <c r="EC407" s="1602"/>
      <c r="ED407" s="1602"/>
      <c r="EE407" s="1602"/>
      <c r="EF407" s="1602"/>
      <c r="EG407" s="1602"/>
      <c r="EH407" s="1602"/>
      <c r="EI407" s="1602"/>
      <c r="EJ407" s="1602"/>
      <c r="EK407" s="1602"/>
      <c r="EL407" s="1602"/>
      <c r="EM407" s="1602"/>
      <c r="EN407" s="1602"/>
      <c r="EO407" s="1602"/>
      <c r="EP407" s="1602"/>
      <c r="EQ407" s="1602"/>
      <c r="ER407" s="1602"/>
      <c r="ES407" s="1602"/>
      <c r="ET407" s="1602"/>
      <c r="EU407" s="1602"/>
      <c r="EV407" s="1602"/>
      <c r="EW407" s="1602"/>
      <c r="EX407" s="1602"/>
      <c r="EY407" s="1602"/>
      <c r="EZ407" s="1602"/>
      <c r="FA407" s="1602"/>
      <c r="FB407" s="1602"/>
      <c r="FC407" s="1602"/>
      <c r="FD407" s="1602"/>
      <c r="FE407" s="1602"/>
      <c r="FF407" s="1602"/>
      <c r="FG407" s="1602"/>
      <c r="FH407" s="1602"/>
      <c r="FI407" s="1602"/>
      <c r="FJ407" s="1602"/>
      <c r="FK407" s="1602"/>
      <c r="FL407" s="1602"/>
      <c r="FM407" s="1602"/>
      <c r="FN407" s="1602"/>
      <c r="FO407" s="1602"/>
      <c r="FP407" s="1602"/>
      <c r="FQ407" s="1602"/>
      <c r="FR407" s="1602"/>
      <c r="FS407" s="1602"/>
      <c r="FT407" s="1602"/>
      <c r="FU407" s="1602"/>
      <c r="FV407" s="1602"/>
      <c r="FW407" s="1602"/>
      <c r="FX407" s="1602"/>
      <c r="FY407" s="1602"/>
      <c r="FZ407" s="1602"/>
      <c r="GA407" s="1602"/>
      <c r="GB407" s="1602"/>
      <c r="GC407" s="1602"/>
      <c r="GD407" s="1602"/>
      <c r="GE407" s="1602"/>
      <c r="GF407" s="1602"/>
      <c r="GG407" s="1602"/>
      <c r="GH407" s="1602"/>
      <c r="GI407" s="1602"/>
      <c r="GJ407" s="1602"/>
      <c r="GK407" s="1602"/>
      <c r="GL407" s="1602"/>
      <c r="GM407" s="1602"/>
      <c r="GN407" s="1602"/>
      <c r="GO407" s="1602"/>
      <c r="GP407" s="1602"/>
      <c r="GQ407" s="1602"/>
      <c r="GR407" s="1602"/>
      <c r="GS407" s="1602"/>
      <c r="GT407" s="1602"/>
      <c r="GU407" s="1602"/>
      <c r="GV407" s="1602"/>
      <c r="GW407" s="1602"/>
      <c r="GX407" s="1602"/>
      <c r="GY407" s="1602"/>
      <c r="GZ407" s="1602"/>
      <c r="HA407" s="1602"/>
      <c r="HB407" s="1602"/>
      <c r="HC407" s="1602"/>
      <c r="HD407" s="1602"/>
      <c r="HE407" s="1602"/>
      <c r="HF407" s="1602"/>
      <c r="HG407" s="1602"/>
      <c r="HH407" s="1602"/>
      <c r="HI407" s="1602"/>
      <c r="HJ407" s="1602"/>
      <c r="HK407" s="1602"/>
      <c r="HL407" s="1602"/>
      <c r="HM407" s="1602"/>
      <c r="HN407" s="1602"/>
      <c r="HO407" s="1602"/>
      <c r="HP407" s="1602"/>
      <c r="HQ407" s="1602"/>
      <c r="HR407" s="1602"/>
      <c r="HS407" s="1602"/>
      <c r="HT407" s="1602"/>
      <c r="HU407" s="1602"/>
      <c r="HV407" s="1602"/>
      <c r="HW407" s="1602"/>
      <c r="HX407" s="1602"/>
      <c r="HY407" s="1602"/>
      <c r="HZ407" s="1602"/>
      <c r="IA407" s="1602"/>
      <c r="IB407" s="1602"/>
      <c r="IC407" s="1602"/>
      <c r="ID407" s="1602"/>
      <c r="IE407" s="1602"/>
      <c r="IF407" s="1602"/>
      <c r="IG407" s="1602"/>
      <c r="IH407" s="1602"/>
      <c r="II407" s="1602"/>
      <c r="IJ407" s="1602"/>
      <c r="IK407" s="1602"/>
      <c r="IL407" s="1602"/>
      <c r="IM407" s="1602"/>
      <c r="IN407" s="1602"/>
      <c r="IO407" s="1602"/>
      <c r="IP407" s="1602"/>
      <c r="IQ407" s="1602"/>
      <c r="IR407" s="1602"/>
      <c r="IS407" s="1602"/>
      <c r="IT407" s="1602"/>
      <c r="IU407" s="1602"/>
      <c r="IV407" s="1602"/>
      <c r="IW407" s="1602"/>
      <c r="IX407" s="1602"/>
      <c r="IY407" s="1602"/>
      <c r="IZ407" s="1602"/>
      <c r="JA407" s="1602"/>
      <c r="JB407" s="1602"/>
      <c r="JC407" s="1602"/>
      <c r="JD407" s="1602"/>
      <c r="JE407" s="1602"/>
      <c r="JF407" s="1602"/>
      <c r="JG407" s="1602"/>
      <c r="JH407" s="1602"/>
      <c r="JI407" s="1602"/>
      <c r="JJ407" s="1602"/>
      <c r="JK407" s="1602"/>
      <c r="JL407" s="1602"/>
      <c r="JM407" s="1602"/>
      <c r="JN407" s="1602"/>
      <c r="JO407" s="1602"/>
      <c r="JP407" s="1602"/>
    </row>
    <row r="408" spans="100:276" s="1689" customFormat="1" ht="15" hidden="1" customHeight="1" x14ac:dyDescent="0.25">
      <c r="CV408" s="1602"/>
      <c r="CW408" s="1602"/>
      <c r="CX408" s="1602"/>
      <c r="CY408" s="1602"/>
      <c r="CZ408" s="1602"/>
      <c r="DA408" s="1602"/>
      <c r="DB408" s="1602"/>
      <c r="DC408" s="1602"/>
      <c r="DD408" s="1602"/>
      <c r="DE408" s="1602"/>
      <c r="DF408" s="1602"/>
      <c r="DG408" s="1602"/>
      <c r="DH408" s="1602"/>
      <c r="DI408" s="1602"/>
      <c r="DJ408" s="1602"/>
      <c r="DK408" s="1602"/>
      <c r="DL408" s="1602"/>
      <c r="DM408" s="1602"/>
      <c r="DN408" s="1602"/>
      <c r="DO408" s="1602"/>
      <c r="DP408" s="1602"/>
      <c r="DQ408" s="1602"/>
      <c r="DR408" s="1602"/>
      <c r="DS408" s="1602"/>
      <c r="DT408" s="1602"/>
      <c r="DU408" s="1602"/>
      <c r="DV408" s="1602"/>
      <c r="DW408" s="1602"/>
      <c r="DX408" s="1602"/>
      <c r="DY408" s="1602"/>
      <c r="DZ408" s="1602"/>
      <c r="EA408" s="1602"/>
      <c r="EB408" s="1602"/>
      <c r="EC408" s="1602"/>
      <c r="ED408" s="1602"/>
      <c r="EE408" s="1602"/>
      <c r="EF408" s="1602"/>
      <c r="EG408" s="1602"/>
      <c r="EH408" s="1602"/>
      <c r="EI408" s="1602"/>
      <c r="EJ408" s="1602"/>
      <c r="EK408" s="1602"/>
      <c r="EL408" s="1602"/>
      <c r="EM408" s="1602"/>
      <c r="EN408" s="1602"/>
      <c r="EO408" s="1602"/>
      <c r="EP408" s="1602"/>
      <c r="EQ408" s="1602"/>
      <c r="ER408" s="1602"/>
      <c r="ES408" s="1602"/>
      <c r="ET408" s="1602"/>
      <c r="EU408" s="1602"/>
      <c r="EV408" s="1602"/>
      <c r="EW408" s="1602"/>
      <c r="EX408" s="1602"/>
      <c r="EY408" s="1602"/>
      <c r="EZ408" s="1602"/>
      <c r="FA408" s="1602"/>
      <c r="FB408" s="1602"/>
      <c r="FC408" s="1602"/>
      <c r="FD408" s="1602"/>
      <c r="FE408" s="1602"/>
      <c r="FF408" s="1602"/>
      <c r="FG408" s="1602"/>
      <c r="FH408" s="1602"/>
      <c r="FI408" s="1602"/>
      <c r="FJ408" s="1602"/>
      <c r="FK408" s="1602"/>
      <c r="FL408" s="1602"/>
      <c r="FM408" s="1602"/>
      <c r="FN408" s="1602"/>
      <c r="FO408" s="1602"/>
      <c r="FP408" s="1602"/>
      <c r="FQ408" s="1602"/>
      <c r="FR408" s="1602"/>
      <c r="FS408" s="1602"/>
      <c r="FT408" s="1602"/>
      <c r="FU408" s="1602"/>
      <c r="FV408" s="1602"/>
      <c r="FW408" s="1602"/>
      <c r="FX408" s="1602"/>
      <c r="FY408" s="1602"/>
      <c r="FZ408" s="1602"/>
      <c r="GA408" s="1602"/>
      <c r="GB408" s="1602"/>
      <c r="GC408" s="1602"/>
      <c r="GD408" s="1602"/>
      <c r="GE408" s="1602"/>
      <c r="GF408" s="1602"/>
      <c r="GG408" s="1602"/>
      <c r="GH408" s="1602"/>
      <c r="GI408" s="1602"/>
      <c r="GJ408" s="1602"/>
      <c r="GK408" s="1602"/>
      <c r="GL408" s="1602"/>
      <c r="GM408" s="1602"/>
      <c r="GN408" s="1602"/>
      <c r="GO408" s="1602"/>
      <c r="GP408" s="1602"/>
      <c r="GQ408" s="1602"/>
      <c r="GR408" s="1602"/>
      <c r="GS408" s="1602"/>
      <c r="GT408" s="1602"/>
      <c r="GU408" s="1602"/>
      <c r="GV408" s="1602"/>
      <c r="GW408" s="1602"/>
      <c r="GX408" s="1602"/>
      <c r="GY408" s="1602"/>
      <c r="GZ408" s="1602"/>
      <c r="HA408" s="1602"/>
      <c r="HB408" s="1602"/>
      <c r="HC408" s="1602"/>
      <c r="HD408" s="1602"/>
      <c r="HE408" s="1602"/>
      <c r="HF408" s="1602"/>
      <c r="HG408" s="1602"/>
      <c r="HH408" s="1602"/>
      <c r="HI408" s="1602"/>
      <c r="HJ408" s="1602"/>
      <c r="HK408" s="1602"/>
      <c r="HL408" s="1602"/>
      <c r="HM408" s="1602"/>
      <c r="HN408" s="1602"/>
      <c r="HO408" s="1602"/>
      <c r="HP408" s="1602"/>
      <c r="HQ408" s="1602"/>
      <c r="HR408" s="1602"/>
      <c r="HS408" s="1602"/>
      <c r="HT408" s="1602"/>
      <c r="HU408" s="1602"/>
      <c r="HV408" s="1602"/>
      <c r="HW408" s="1602"/>
      <c r="HX408" s="1602"/>
      <c r="HY408" s="1602"/>
      <c r="HZ408" s="1602"/>
      <c r="IA408" s="1602"/>
      <c r="IB408" s="1602"/>
      <c r="IC408" s="1602"/>
      <c r="ID408" s="1602"/>
      <c r="IE408" s="1602"/>
      <c r="IF408" s="1602"/>
      <c r="IG408" s="1602"/>
      <c r="IH408" s="1602"/>
      <c r="II408" s="1602"/>
      <c r="IJ408" s="1602"/>
      <c r="IK408" s="1602"/>
      <c r="IL408" s="1602"/>
      <c r="IM408" s="1602"/>
      <c r="IN408" s="1602"/>
      <c r="IO408" s="1602"/>
      <c r="IP408" s="1602"/>
      <c r="IQ408" s="1602"/>
      <c r="IR408" s="1602"/>
      <c r="IS408" s="1602"/>
      <c r="IT408" s="1602"/>
      <c r="IU408" s="1602"/>
      <c r="IV408" s="1602"/>
      <c r="IW408" s="1602"/>
      <c r="IX408" s="1602"/>
      <c r="IY408" s="1602"/>
      <c r="IZ408" s="1602"/>
      <c r="JA408" s="1602"/>
      <c r="JB408" s="1602"/>
      <c r="JC408" s="1602"/>
      <c r="JD408" s="1602"/>
      <c r="JE408" s="1602"/>
      <c r="JF408" s="1602"/>
      <c r="JG408" s="1602"/>
      <c r="JH408" s="1602"/>
      <c r="JI408" s="1602"/>
      <c r="JJ408" s="1602"/>
      <c r="JK408" s="1602"/>
      <c r="JL408" s="1602"/>
      <c r="JM408" s="1602"/>
      <c r="JN408" s="1602"/>
      <c r="JO408" s="1602"/>
      <c r="JP408" s="1602"/>
    </row>
    <row r="409" spans="100:276" s="1689" customFormat="1" ht="15" hidden="1" customHeight="1" x14ac:dyDescent="0.25">
      <c r="CV409" s="1602"/>
      <c r="CW409" s="1602"/>
      <c r="CX409" s="1602"/>
      <c r="CY409" s="1602"/>
      <c r="CZ409" s="1602"/>
      <c r="DA409" s="1602"/>
      <c r="DB409" s="1602"/>
      <c r="DC409" s="1602"/>
      <c r="DD409" s="1602"/>
      <c r="DE409" s="1602"/>
      <c r="DF409" s="1602"/>
      <c r="DG409" s="1602"/>
      <c r="DH409" s="1602"/>
      <c r="DI409" s="1602"/>
      <c r="DJ409" s="1602"/>
      <c r="DK409" s="1602"/>
      <c r="DL409" s="1602"/>
      <c r="DM409" s="1602"/>
      <c r="DN409" s="1602"/>
      <c r="DO409" s="1602"/>
      <c r="DP409" s="1602"/>
      <c r="DQ409" s="1602"/>
      <c r="DR409" s="1602"/>
      <c r="DS409" s="1602"/>
      <c r="DT409" s="1602"/>
      <c r="DU409" s="1602"/>
      <c r="DV409" s="1602"/>
      <c r="DW409" s="1602"/>
      <c r="DX409" s="1602"/>
      <c r="DY409" s="1602"/>
      <c r="DZ409" s="1602"/>
      <c r="EA409" s="1602"/>
      <c r="EB409" s="1602"/>
      <c r="EC409" s="1602"/>
      <c r="ED409" s="1602"/>
      <c r="EE409" s="1602"/>
      <c r="EF409" s="1602"/>
      <c r="EG409" s="1602"/>
      <c r="EH409" s="1602"/>
      <c r="EI409" s="1602"/>
      <c r="EJ409" s="1602"/>
      <c r="EK409" s="1602"/>
      <c r="EL409" s="1602"/>
      <c r="EM409" s="1602"/>
      <c r="EN409" s="1602"/>
      <c r="EO409" s="1602"/>
      <c r="EP409" s="1602"/>
      <c r="EQ409" s="1602"/>
      <c r="ER409" s="1602"/>
      <c r="ES409" s="1602"/>
      <c r="ET409" s="1602"/>
      <c r="EU409" s="1602"/>
      <c r="EV409" s="1602"/>
      <c r="EW409" s="1602"/>
      <c r="EX409" s="1602"/>
      <c r="EY409" s="1602"/>
      <c r="EZ409" s="1602"/>
      <c r="FA409" s="1602"/>
      <c r="FB409" s="1602"/>
      <c r="FC409" s="1602"/>
      <c r="FD409" s="1602"/>
      <c r="FE409" s="1602"/>
      <c r="FF409" s="1602"/>
      <c r="FG409" s="1602"/>
      <c r="FH409" s="1602"/>
      <c r="FI409" s="1602"/>
      <c r="FJ409" s="1602"/>
      <c r="FK409" s="1602"/>
      <c r="FL409" s="1602"/>
      <c r="FM409" s="1602"/>
      <c r="FN409" s="1602"/>
      <c r="FO409" s="1602"/>
      <c r="FP409" s="1602"/>
      <c r="FQ409" s="1602"/>
      <c r="FR409" s="1602"/>
      <c r="FS409" s="1602"/>
      <c r="FT409" s="1602"/>
      <c r="FU409" s="1602"/>
      <c r="FV409" s="1602"/>
      <c r="FW409" s="1602"/>
      <c r="FX409" s="1602"/>
      <c r="FY409" s="1602"/>
      <c r="FZ409" s="1602"/>
      <c r="GA409" s="1602"/>
      <c r="GB409" s="1602"/>
      <c r="GC409" s="1602"/>
      <c r="GD409" s="1602"/>
      <c r="GE409" s="1602"/>
      <c r="GF409" s="1602"/>
      <c r="GG409" s="1602"/>
      <c r="GH409" s="1602"/>
      <c r="GI409" s="1602"/>
      <c r="GJ409" s="1602"/>
      <c r="GK409" s="1602"/>
      <c r="GL409" s="1602"/>
      <c r="GM409" s="1602"/>
      <c r="GN409" s="1602"/>
      <c r="GO409" s="1602"/>
      <c r="GP409" s="1602"/>
      <c r="GQ409" s="1602"/>
      <c r="GR409" s="1602"/>
      <c r="GS409" s="1602"/>
      <c r="GT409" s="1602"/>
      <c r="GU409" s="1602"/>
      <c r="GV409" s="1602"/>
      <c r="GW409" s="1602"/>
      <c r="GX409" s="1602"/>
      <c r="GY409" s="1602"/>
      <c r="GZ409" s="1602"/>
      <c r="HA409" s="1602"/>
      <c r="HB409" s="1602"/>
      <c r="HC409" s="1602"/>
      <c r="HD409" s="1602"/>
      <c r="HE409" s="1602"/>
      <c r="HF409" s="1602"/>
      <c r="HG409" s="1602"/>
      <c r="HH409" s="1602"/>
      <c r="HI409" s="1602"/>
      <c r="HJ409" s="1602"/>
      <c r="HK409" s="1602"/>
      <c r="HL409" s="1602"/>
      <c r="HM409" s="1602"/>
      <c r="HN409" s="1602"/>
      <c r="HO409" s="1602"/>
      <c r="HP409" s="1602"/>
      <c r="HQ409" s="1602"/>
      <c r="HR409" s="1602"/>
      <c r="HS409" s="1602"/>
      <c r="HT409" s="1602"/>
      <c r="HU409" s="1602"/>
      <c r="HV409" s="1602"/>
      <c r="HW409" s="1602"/>
      <c r="HX409" s="1602"/>
      <c r="HY409" s="1602"/>
      <c r="HZ409" s="1602"/>
      <c r="IA409" s="1602"/>
      <c r="IB409" s="1602"/>
      <c r="IC409" s="1602"/>
      <c r="ID409" s="1602"/>
      <c r="IE409" s="1602"/>
      <c r="IF409" s="1602"/>
      <c r="IG409" s="1602"/>
      <c r="IH409" s="1602"/>
      <c r="II409" s="1602"/>
      <c r="IJ409" s="1602"/>
      <c r="IK409" s="1602"/>
      <c r="IL409" s="1602"/>
      <c r="IM409" s="1602"/>
      <c r="IN409" s="1602"/>
      <c r="IO409" s="1602"/>
      <c r="IP409" s="1602"/>
      <c r="IQ409" s="1602"/>
      <c r="IR409" s="1602"/>
      <c r="IS409" s="1602"/>
      <c r="IT409" s="1602"/>
      <c r="IU409" s="1602"/>
      <c r="IV409" s="1602"/>
      <c r="IW409" s="1602"/>
      <c r="IX409" s="1602"/>
      <c r="IY409" s="1602"/>
      <c r="IZ409" s="1602"/>
      <c r="JA409" s="1602"/>
      <c r="JB409" s="1602"/>
      <c r="JC409" s="1602"/>
      <c r="JD409" s="1602"/>
      <c r="JE409" s="1602"/>
      <c r="JF409" s="1602"/>
      <c r="JG409" s="1602"/>
      <c r="JH409" s="1602"/>
      <c r="JI409" s="1602"/>
      <c r="JJ409" s="1602"/>
      <c r="JK409" s="1602"/>
      <c r="JL409" s="1602"/>
      <c r="JM409" s="1602"/>
      <c r="JN409" s="1602"/>
      <c r="JO409" s="1602"/>
      <c r="JP409" s="1602"/>
    </row>
    <row r="410" spans="100:276" s="1689" customFormat="1" ht="15" hidden="1" customHeight="1" x14ac:dyDescent="0.25">
      <c r="CV410" s="1602"/>
      <c r="CW410" s="1602"/>
      <c r="CX410" s="1602"/>
      <c r="CY410" s="1602"/>
      <c r="CZ410" s="1602"/>
      <c r="DA410" s="1602"/>
      <c r="DB410" s="1602"/>
      <c r="DC410" s="1602"/>
      <c r="DD410" s="1602"/>
      <c r="DE410" s="1602"/>
      <c r="DF410" s="1602"/>
      <c r="DG410" s="1602"/>
      <c r="DH410" s="1602"/>
      <c r="DI410" s="1602"/>
      <c r="DJ410" s="1602"/>
      <c r="DK410" s="1602"/>
      <c r="DL410" s="1602"/>
      <c r="DM410" s="1602"/>
      <c r="DN410" s="1602"/>
      <c r="DO410" s="1602"/>
      <c r="DP410" s="1602"/>
      <c r="DQ410" s="1602"/>
      <c r="DR410" s="1602"/>
      <c r="DS410" s="1602"/>
      <c r="DT410" s="1602"/>
      <c r="DU410" s="1602"/>
      <c r="DV410" s="1602"/>
      <c r="DW410" s="1602"/>
      <c r="DX410" s="1602"/>
      <c r="DY410" s="1602"/>
      <c r="DZ410" s="1602"/>
      <c r="EA410" s="1602"/>
      <c r="EB410" s="1602"/>
      <c r="EC410" s="1602"/>
      <c r="ED410" s="1602"/>
      <c r="EE410" s="1602"/>
      <c r="EF410" s="1602"/>
      <c r="EG410" s="1602"/>
      <c r="EH410" s="1602"/>
      <c r="EI410" s="1602"/>
      <c r="EJ410" s="1602"/>
      <c r="EK410" s="1602"/>
      <c r="EL410" s="1602"/>
      <c r="EM410" s="1602"/>
      <c r="EN410" s="1602"/>
      <c r="EO410" s="1602"/>
      <c r="EP410" s="1602"/>
      <c r="EQ410" s="1602"/>
      <c r="ER410" s="1602"/>
      <c r="ES410" s="1602"/>
      <c r="ET410" s="1602"/>
      <c r="EU410" s="1602"/>
      <c r="EV410" s="1602"/>
      <c r="EW410" s="1602"/>
      <c r="EX410" s="1602"/>
      <c r="EY410" s="1602"/>
      <c r="EZ410" s="1602"/>
      <c r="FA410" s="1602"/>
      <c r="FB410" s="1602"/>
      <c r="FC410" s="1602"/>
      <c r="FD410" s="1602"/>
      <c r="FE410" s="1602"/>
      <c r="FF410" s="1602"/>
      <c r="FG410" s="1602"/>
      <c r="FH410" s="1602"/>
      <c r="FI410" s="1602"/>
      <c r="FJ410" s="1602"/>
      <c r="FK410" s="1602"/>
      <c r="FL410" s="1602"/>
      <c r="FM410" s="1602"/>
      <c r="FN410" s="1602"/>
      <c r="FO410" s="1602"/>
      <c r="FP410" s="1602"/>
      <c r="FQ410" s="1602"/>
      <c r="FR410" s="1602"/>
      <c r="FS410" s="1602"/>
      <c r="FT410" s="1602"/>
      <c r="FU410" s="1602"/>
      <c r="FV410" s="1602"/>
      <c r="FW410" s="1602"/>
      <c r="FX410" s="1602"/>
      <c r="FY410" s="1602"/>
      <c r="FZ410" s="1602"/>
      <c r="GA410" s="1602"/>
      <c r="GB410" s="1602"/>
      <c r="GC410" s="1602"/>
      <c r="GD410" s="1602"/>
      <c r="GE410" s="1602"/>
      <c r="GF410" s="1602"/>
      <c r="GG410" s="1602"/>
      <c r="GH410" s="1602"/>
      <c r="GI410" s="1602"/>
      <c r="GJ410" s="1602"/>
      <c r="GK410" s="1602"/>
      <c r="GL410" s="1602"/>
      <c r="GM410" s="1602"/>
      <c r="GN410" s="1602"/>
      <c r="GO410" s="1602"/>
      <c r="GP410" s="1602"/>
      <c r="GQ410" s="1602"/>
      <c r="GR410" s="1602"/>
      <c r="GS410" s="1602"/>
      <c r="GT410" s="1602"/>
      <c r="GU410" s="1602"/>
      <c r="GV410" s="1602"/>
      <c r="GW410" s="1602"/>
      <c r="GX410" s="1602"/>
      <c r="GY410" s="1602"/>
      <c r="GZ410" s="1602"/>
      <c r="HA410" s="1602"/>
      <c r="HB410" s="1602"/>
      <c r="HC410" s="1602"/>
      <c r="HD410" s="1602"/>
      <c r="HE410" s="1602"/>
      <c r="HF410" s="1602"/>
      <c r="HG410" s="1602"/>
      <c r="HH410" s="1602"/>
      <c r="HI410" s="1602"/>
      <c r="HJ410" s="1602"/>
      <c r="HK410" s="1602"/>
      <c r="HL410" s="1602"/>
      <c r="HM410" s="1602"/>
      <c r="HN410" s="1602"/>
      <c r="HO410" s="1602"/>
      <c r="HP410" s="1602"/>
      <c r="HQ410" s="1602"/>
      <c r="HR410" s="1602"/>
      <c r="HS410" s="1602"/>
      <c r="HT410" s="1602"/>
      <c r="HU410" s="1602"/>
      <c r="HV410" s="1602"/>
      <c r="HW410" s="1602"/>
      <c r="HX410" s="1602"/>
      <c r="HY410" s="1602"/>
      <c r="HZ410" s="1602"/>
      <c r="IA410" s="1602"/>
      <c r="IB410" s="1602"/>
      <c r="IC410" s="1602"/>
      <c r="ID410" s="1602"/>
      <c r="IE410" s="1602"/>
      <c r="IF410" s="1602"/>
      <c r="IG410" s="1602"/>
      <c r="IH410" s="1602"/>
      <c r="II410" s="1602"/>
      <c r="IJ410" s="1602"/>
      <c r="IK410" s="1602"/>
      <c r="IL410" s="1602"/>
      <c r="IM410" s="1602"/>
      <c r="IN410" s="1602"/>
      <c r="IO410" s="1602"/>
      <c r="IP410" s="1602"/>
      <c r="IQ410" s="1602"/>
      <c r="IR410" s="1602"/>
      <c r="IS410" s="1602"/>
      <c r="IT410" s="1602"/>
      <c r="IU410" s="1602"/>
      <c r="IV410" s="1602"/>
      <c r="IW410" s="1602"/>
      <c r="IX410" s="1602"/>
      <c r="IY410" s="1602"/>
      <c r="IZ410" s="1602"/>
      <c r="JA410" s="1602"/>
      <c r="JB410" s="1602"/>
      <c r="JC410" s="1602"/>
      <c r="JD410" s="1602"/>
      <c r="JE410" s="1602"/>
      <c r="JF410" s="1602"/>
      <c r="JG410" s="1602"/>
      <c r="JH410" s="1602"/>
      <c r="JI410" s="1602"/>
      <c r="JJ410" s="1602"/>
      <c r="JK410" s="1602"/>
      <c r="JL410" s="1602"/>
      <c r="JM410" s="1602"/>
      <c r="JN410" s="1602"/>
      <c r="JO410" s="1602"/>
      <c r="JP410" s="1602"/>
    </row>
    <row r="411" spans="100:276" s="1689" customFormat="1" ht="15" hidden="1" customHeight="1" x14ac:dyDescent="0.25">
      <c r="CV411" s="1602"/>
      <c r="CW411" s="1602"/>
      <c r="CX411" s="1602"/>
      <c r="CY411" s="1602"/>
      <c r="CZ411" s="1602"/>
      <c r="DA411" s="1602"/>
      <c r="DB411" s="1602"/>
      <c r="DC411" s="1602"/>
      <c r="DD411" s="1602"/>
      <c r="DE411" s="1602"/>
      <c r="DF411" s="1602"/>
      <c r="DG411" s="1602"/>
      <c r="DH411" s="1602"/>
      <c r="DI411" s="1602"/>
      <c r="DJ411" s="1602"/>
      <c r="DK411" s="1602"/>
      <c r="DL411" s="1602"/>
      <c r="DM411" s="1602"/>
      <c r="DN411" s="1602"/>
      <c r="DO411" s="1602"/>
      <c r="DP411" s="1602"/>
      <c r="DQ411" s="1602"/>
      <c r="DR411" s="1602"/>
      <c r="DS411" s="1602"/>
      <c r="DT411" s="1602"/>
      <c r="DU411" s="1602"/>
      <c r="DV411" s="1602"/>
      <c r="DW411" s="1602"/>
      <c r="DX411" s="1602"/>
      <c r="DY411" s="1602"/>
      <c r="DZ411" s="1602"/>
      <c r="EA411" s="1602"/>
      <c r="EB411" s="1602"/>
      <c r="EC411" s="1602"/>
      <c r="ED411" s="1602"/>
      <c r="EE411" s="1602"/>
      <c r="EF411" s="1602"/>
      <c r="EG411" s="1602"/>
      <c r="EH411" s="1602"/>
      <c r="EI411" s="1602"/>
      <c r="EJ411" s="1602"/>
      <c r="EK411" s="1602"/>
      <c r="EL411" s="1602"/>
      <c r="EM411" s="1602"/>
      <c r="EN411" s="1602"/>
      <c r="EO411" s="1602"/>
      <c r="EP411" s="1602"/>
      <c r="EQ411" s="1602"/>
      <c r="ER411" s="1602"/>
      <c r="ES411" s="1602"/>
      <c r="ET411" s="1602"/>
      <c r="EU411" s="1602"/>
      <c r="EV411" s="1602"/>
      <c r="EW411" s="1602"/>
      <c r="EX411" s="1602"/>
      <c r="EY411" s="1602"/>
      <c r="EZ411" s="1602"/>
      <c r="FA411" s="1602"/>
      <c r="FB411" s="1602"/>
      <c r="FC411" s="1602"/>
      <c r="FD411" s="1602"/>
      <c r="FE411" s="1602"/>
      <c r="FF411" s="1602"/>
      <c r="FG411" s="1602"/>
      <c r="FH411" s="1602"/>
      <c r="FI411" s="1602"/>
      <c r="FJ411" s="1602"/>
      <c r="FK411" s="1602"/>
      <c r="FL411" s="1602"/>
      <c r="FM411" s="1602"/>
      <c r="FN411" s="1602"/>
      <c r="FO411" s="1602"/>
      <c r="FP411" s="1602"/>
      <c r="FQ411" s="1602"/>
      <c r="FR411" s="1602"/>
      <c r="FS411" s="1602"/>
      <c r="FT411" s="1602"/>
      <c r="FU411" s="1602"/>
      <c r="FV411" s="1602"/>
      <c r="FW411" s="1602"/>
      <c r="FX411" s="1602"/>
      <c r="FY411" s="1602"/>
      <c r="FZ411" s="1602"/>
      <c r="GA411" s="1602"/>
      <c r="GB411" s="1602"/>
      <c r="GC411" s="1602"/>
      <c r="GD411" s="1602"/>
      <c r="GE411" s="1602"/>
      <c r="GF411" s="1602"/>
      <c r="GG411" s="1602"/>
      <c r="GH411" s="1602"/>
      <c r="GI411" s="1602"/>
      <c r="GJ411" s="1602"/>
      <c r="GK411" s="1602"/>
      <c r="GL411" s="1602"/>
      <c r="GM411" s="1602"/>
      <c r="GN411" s="1602"/>
      <c r="GO411" s="1602"/>
      <c r="GP411" s="1602"/>
      <c r="GQ411" s="1602"/>
      <c r="GR411" s="1602"/>
      <c r="GS411" s="1602"/>
      <c r="GT411" s="1602"/>
      <c r="GU411" s="1602"/>
      <c r="GV411" s="1602"/>
      <c r="GW411" s="1602"/>
      <c r="GX411" s="1602"/>
      <c r="GY411" s="1602"/>
      <c r="GZ411" s="1602"/>
      <c r="HA411" s="1602"/>
      <c r="HB411" s="1602"/>
      <c r="HC411" s="1602"/>
      <c r="HD411" s="1602"/>
      <c r="HE411" s="1602"/>
      <c r="HF411" s="1602"/>
      <c r="HG411" s="1602"/>
      <c r="HH411" s="1602"/>
      <c r="HI411" s="1602"/>
      <c r="HJ411" s="1602"/>
      <c r="HK411" s="1602"/>
      <c r="HL411" s="1602"/>
      <c r="HM411" s="1602"/>
      <c r="HN411" s="1602"/>
      <c r="HO411" s="1602"/>
      <c r="HP411" s="1602"/>
      <c r="HQ411" s="1602"/>
      <c r="HR411" s="1602"/>
      <c r="HS411" s="1602"/>
      <c r="HT411" s="1602"/>
      <c r="HU411" s="1602"/>
      <c r="HV411" s="1602"/>
      <c r="HW411" s="1602"/>
      <c r="HX411" s="1602"/>
      <c r="HY411" s="1602"/>
      <c r="HZ411" s="1602"/>
      <c r="IA411" s="1602"/>
      <c r="IB411" s="1602"/>
      <c r="IC411" s="1602"/>
      <c r="ID411" s="1602"/>
      <c r="IE411" s="1602"/>
      <c r="IF411" s="1602"/>
      <c r="IG411" s="1602"/>
      <c r="IH411" s="1602"/>
      <c r="II411" s="1602"/>
      <c r="IJ411" s="1602"/>
      <c r="IK411" s="1602"/>
      <c r="IL411" s="1602"/>
      <c r="IM411" s="1602"/>
      <c r="IN411" s="1602"/>
      <c r="IO411" s="1602"/>
      <c r="IP411" s="1602"/>
      <c r="IQ411" s="1602"/>
      <c r="IR411" s="1602"/>
      <c r="IS411" s="1602"/>
      <c r="IT411" s="1602"/>
      <c r="IU411" s="1602"/>
      <c r="IV411" s="1602"/>
      <c r="IW411" s="1602"/>
      <c r="IX411" s="1602"/>
      <c r="IY411" s="1602"/>
      <c r="IZ411" s="1602"/>
      <c r="JA411" s="1602"/>
      <c r="JB411" s="1602"/>
      <c r="JC411" s="1602"/>
      <c r="JD411" s="1602"/>
      <c r="JE411" s="1602"/>
      <c r="JF411" s="1602"/>
      <c r="JG411" s="1602"/>
      <c r="JH411" s="1602"/>
      <c r="JI411" s="1602"/>
      <c r="JJ411" s="1602"/>
      <c r="JK411" s="1602"/>
      <c r="JL411" s="1602"/>
      <c r="JM411" s="1602"/>
      <c r="JN411" s="1602"/>
      <c r="JO411" s="1602"/>
      <c r="JP411" s="1602"/>
    </row>
    <row r="412" spans="100:276" s="1689" customFormat="1" ht="15" hidden="1" customHeight="1" x14ac:dyDescent="0.25">
      <c r="CV412" s="1602"/>
      <c r="CW412" s="1602"/>
      <c r="CX412" s="1602"/>
      <c r="CY412" s="1602"/>
      <c r="CZ412" s="1602"/>
      <c r="DA412" s="1602"/>
      <c r="DB412" s="1602"/>
      <c r="DC412" s="1602"/>
      <c r="DD412" s="1602"/>
      <c r="DE412" s="1602"/>
      <c r="DF412" s="1602"/>
      <c r="DG412" s="1602"/>
      <c r="DH412" s="1602"/>
      <c r="DI412" s="1602"/>
      <c r="DJ412" s="1602"/>
      <c r="DK412" s="1602"/>
      <c r="DL412" s="1602"/>
      <c r="DM412" s="1602"/>
      <c r="DN412" s="1602"/>
      <c r="DO412" s="1602"/>
      <c r="DP412" s="1602"/>
      <c r="DQ412" s="1602"/>
      <c r="DR412" s="1602"/>
      <c r="DS412" s="1602"/>
      <c r="DT412" s="1602"/>
      <c r="DU412" s="1602"/>
      <c r="DV412" s="1602"/>
      <c r="DW412" s="1602"/>
      <c r="DX412" s="1602"/>
      <c r="DY412" s="1602"/>
      <c r="DZ412" s="1602"/>
      <c r="EA412" s="1602"/>
      <c r="EB412" s="1602"/>
      <c r="EC412" s="1602"/>
      <c r="ED412" s="1602"/>
      <c r="EE412" s="1602"/>
      <c r="EF412" s="1602"/>
      <c r="EG412" s="1602"/>
      <c r="EH412" s="1602"/>
      <c r="EI412" s="1602"/>
      <c r="EJ412" s="1602"/>
      <c r="EK412" s="1602"/>
      <c r="EL412" s="1602"/>
      <c r="EM412" s="1602"/>
      <c r="EN412" s="1602"/>
      <c r="EO412" s="1602"/>
      <c r="EP412" s="1602"/>
      <c r="EQ412" s="1602"/>
      <c r="ER412" s="1602"/>
      <c r="ES412" s="1602"/>
      <c r="ET412" s="1602"/>
      <c r="EU412" s="1602"/>
      <c r="EV412" s="1602"/>
      <c r="EW412" s="1602"/>
      <c r="EX412" s="1602"/>
      <c r="EY412" s="1602"/>
      <c r="EZ412" s="1602"/>
      <c r="FA412" s="1602"/>
      <c r="FB412" s="1602"/>
      <c r="FC412" s="1602"/>
      <c r="FD412" s="1602"/>
      <c r="FE412" s="1602"/>
      <c r="FF412" s="1602"/>
      <c r="FG412" s="1602"/>
      <c r="FH412" s="1602"/>
      <c r="FI412" s="1602"/>
      <c r="FJ412" s="1602"/>
      <c r="FK412" s="1602"/>
      <c r="FL412" s="1602"/>
      <c r="FM412" s="1602"/>
      <c r="FN412" s="1602"/>
      <c r="FO412" s="1602"/>
      <c r="FP412" s="1602"/>
      <c r="FQ412" s="1602"/>
      <c r="FR412" s="1602"/>
      <c r="FS412" s="1602"/>
      <c r="FT412" s="1602"/>
      <c r="FU412" s="1602"/>
      <c r="FV412" s="1602"/>
      <c r="FW412" s="1602"/>
      <c r="FX412" s="1602"/>
      <c r="FY412" s="1602"/>
      <c r="FZ412" s="1602"/>
      <c r="GA412" s="1602"/>
      <c r="GB412" s="1602"/>
      <c r="GC412" s="1602"/>
      <c r="GD412" s="1602"/>
      <c r="GE412" s="1602"/>
      <c r="GF412" s="1602"/>
      <c r="GG412" s="1602"/>
      <c r="GH412" s="1602"/>
      <c r="GI412" s="1602"/>
      <c r="GJ412" s="1602"/>
      <c r="GK412" s="1602"/>
      <c r="GL412" s="1602"/>
      <c r="GM412" s="1602"/>
      <c r="GN412" s="1602"/>
      <c r="GO412" s="1602"/>
      <c r="GP412" s="1602"/>
      <c r="GQ412" s="1602"/>
      <c r="GR412" s="1602"/>
      <c r="GS412" s="1602"/>
      <c r="GT412" s="1602"/>
      <c r="GU412" s="1602"/>
      <c r="GV412" s="1602"/>
      <c r="GW412" s="1602"/>
      <c r="GX412" s="1602"/>
      <c r="GY412" s="1602"/>
      <c r="GZ412" s="1602"/>
      <c r="HA412" s="1602"/>
      <c r="HB412" s="1602"/>
      <c r="HC412" s="1602"/>
      <c r="HD412" s="1602"/>
      <c r="HE412" s="1602"/>
      <c r="HF412" s="1602"/>
      <c r="HG412" s="1602"/>
      <c r="HH412" s="1602"/>
      <c r="HI412" s="1602"/>
      <c r="HJ412" s="1602"/>
      <c r="HK412" s="1602"/>
      <c r="HL412" s="1602"/>
      <c r="HM412" s="1602"/>
      <c r="HN412" s="1602"/>
      <c r="HO412" s="1602"/>
      <c r="HP412" s="1602"/>
      <c r="HQ412" s="1602"/>
      <c r="HR412" s="1602"/>
      <c r="HS412" s="1602"/>
      <c r="HT412" s="1602"/>
      <c r="HU412" s="1602"/>
      <c r="HV412" s="1602"/>
      <c r="HW412" s="1602"/>
      <c r="HX412" s="1602"/>
      <c r="HY412" s="1602"/>
      <c r="HZ412" s="1602"/>
      <c r="IA412" s="1602"/>
      <c r="IB412" s="1602"/>
      <c r="IC412" s="1602"/>
      <c r="ID412" s="1602"/>
      <c r="IE412" s="1602"/>
      <c r="IF412" s="1602"/>
      <c r="IG412" s="1602"/>
      <c r="IH412" s="1602"/>
      <c r="II412" s="1602"/>
      <c r="IJ412" s="1602"/>
      <c r="IK412" s="1602"/>
      <c r="IL412" s="1602"/>
      <c r="IM412" s="1602"/>
      <c r="IN412" s="1602"/>
      <c r="IO412" s="1602"/>
      <c r="IP412" s="1602"/>
      <c r="IQ412" s="1602"/>
      <c r="IR412" s="1602"/>
      <c r="IS412" s="1602"/>
      <c r="IT412" s="1602"/>
      <c r="IU412" s="1602"/>
      <c r="IV412" s="1602"/>
      <c r="IW412" s="1602"/>
      <c r="IX412" s="1602"/>
      <c r="IY412" s="1602"/>
      <c r="IZ412" s="1602"/>
      <c r="JA412" s="1602"/>
      <c r="JB412" s="1602"/>
      <c r="JC412" s="1602"/>
      <c r="JD412" s="1602"/>
      <c r="JE412" s="1602"/>
      <c r="JF412" s="1602"/>
      <c r="JG412" s="1602"/>
      <c r="JH412" s="1602"/>
      <c r="JI412" s="1602"/>
      <c r="JJ412" s="1602"/>
      <c r="JK412" s="1602"/>
      <c r="JL412" s="1602"/>
      <c r="JM412" s="1602"/>
      <c r="JN412" s="1602"/>
      <c r="JO412" s="1602"/>
      <c r="JP412" s="1602"/>
    </row>
    <row r="413" spans="100:276" s="1689" customFormat="1" ht="15" hidden="1" customHeight="1" x14ac:dyDescent="0.25">
      <c r="CV413" s="1602"/>
      <c r="CW413" s="1602"/>
      <c r="CX413" s="1602"/>
      <c r="CY413" s="1602"/>
      <c r="CZ413" s="1602"/>
      <c r="DA413" s="1602"/>
      <c r="DB413" s="1602"/>
      <c r="DC413" s="1602"/>
      <c r="DD413" s="1602"/>
      <c r="DE413" s="1602"/>
      <c r="DF413" s="1602"/>
      <c r="DG413" s="1602"/>
      <c r="DH413" s="1602"/>
      <c r="DI413" s="1602"/>
      <c r="DJ413" s="1602"/>
      <c r="DK413" s="1602"/>
      <c r="DL413" s="1602"/>
      <c r="DM413" s="1602"/>
      <c r="DN413" s="1602"/>
      <c r="DO413" s="1602"/>
      <c r="DP413" s="1602"/>
      <c r="DQ413" s="1602"/>
      <c r="DR413" s="1602"/>
      <c r="DS413" s="1602"/>
      <c r="DT413" s="1602"/>
      <c r="DU413" s="1602"/>
      <c r="DV413" s="1602"/>
      <c r="DW413" s="1602"/>
      <c r="DX413" s="1602"/>
      <c r="DY413" s="1602"/>
      <c r="DZ413" s="1602"/>
      <c r="EA413" s="1602"/>
      <c r="EB413" s="1602"/>
      <c r="EC413" s="1602"/>
      <c r="ED413" s="1602"/>
      <c r="EE413" s="1602"/>
      <c r="EF413" s="1602"/>
      <c r="EG413" s="1602"/>
      <c r="EH413" s="1602"/>
      <c r="EI413" s="1602"/>
      <c r="EJ413" s="1602"/>
      <c r="EK413" s="1602"/>
      <c r="EL413" s="1602"/>
      <c r="EM413" s="1602"/>
      <c r="EN413" s="1602"/>
      <c r="EO413" s="1602"/>
      <c r="EP413" s="1602"/>
      <c r="EQ413" s="1602"/>
      <c r="ER413" s="1602"/>
      <c r="ES413" s="1602"/>
      <c r="ET413" s="1602"/>
      <c r="EU413" s="1602"/>
      <c r="EV413" s="1602"/>
      <c r="EW413" s="1602"/>
      <c r="EX413" s="1602"/>
      <c r="EY413" s="1602"/>
      <c r="EZ413" s="1602"/>
      <c r="FA413" s="1602"/>
      <c r="FB413" s="1602"/>
      <c r="FC413" s="1602"/>
      <c r="FD413" s="1602"/>
      <c r="FE413" s="1602"/>
      <c r="FF413" s="1602"/>
      <c r="FG413" s="1602"/>
      <c r="FH413" s="1602"/>
      <c r="FI413" s="1602"/>
      <c r="FJ413" s="1602"/>
      <c r="FK413" s="1602"/>
      <c r="FL413" s="1602"/>
      <c r="FM413" s="1602"/>
      <c r="FN413" s="1602"/>
      <c r="FO413" s="1602"/>
      <c r="FP413" s="1602"/>
      <c r="FQ413" s="1602"/>
      <c r="FR413" s="1602"/>
      <c r="FS413" s="1602"/>
      <c r="FT413" s="1602"/>
      <c r="FU413" s="1602"/>
      <c r="FV413" s="1602"/>
      <c r="FW413" s="1602"/>
      <c r="FX413" s="1602"/>
      <c r="FY413" s="1602"/>
      <c r="FZ413" s="1602"/>
      <c r="GA413" s="1602"/>
      <c r="GB413" s="1602"/>
      <c r="GC413" s="1602"/>
      <c r="GD413" s="1602"/>
      <c r="GE413" s="1602"/>
      <c r="GF413" s="1602"/>
      <c r="GG413" s="1602"/>
      <c r="GH413" s="1602"/>
      <c r="GI413" s="1602"/>
      <c r="GJ413" s="1602"/>
      <c r="GK413" s="1602"/>
      <c r="GL413" s="1602"/>
      <c r="GM413" s="1602"/>
      <c r="GN413" s="1602"/>
      <c r="GO413" s="1602"/>
      <c r="GP413" s="1602"/>
      <c r="GQ413" s="1602"/>
      <c r="GR413" s="1602"/>
      <c r="GS413" s="1602"/>
      <c r="GT413" s="1602"/>
      <c r="GU413" s="1602"/>
      <c r="GV413" s="1602"/>
      <c r="GW413" s="1602"/>
      <c r="GX413" s="1602"/>
      <c r="GY413" s="1602"/>
      <c r="GZ413" s="1602"/>
      <c r="HA413" s="1602"/>
      <c r="HB413" s="1602"/>
      <c r="HC413" s="1602"/>
      <c r="HD413" s="1602"/>
      <c r="HE413" s="1602"/>
      <c r="HF413" s="1602"/>
      <c r="HG413" s="1602"/>
      <c r="HH413" s="1602"/>
      <c r="HI413" s="1602"/>
      <c r="HJ413" s="1602"/>
      <c r="HK413" s="1602"/>
      <c r="HL413" s="1602"/>
      <c r="HM413" s="1602"/>
      <c r="HN413" s="1602"/>
      <c r="HO413" s="1602"/>
      <c r="HP413" s="1602"/>
      <c r="HQ413" s="1602"/>
      <c r="HR413" s="1602"/>
      <c r="HS413" s="1602"/>
      <c r="HT413" s="1602"/>
      <c r="HU413" s="1602"/>
      <c r="HV413" s="1602"/>
      <c r="HW413" s="1602"/>
      <c r="HX413" s="1602"/>
      <c r="HY413" s="1602"/>
      <c r="HZ413" s="1602"/>
      <c r="IA413" s="1602"/>
      <c r="IB413" s="1602"/>
      <c r="IC413" s="1602"/>
      <c r="ID413" s="1602"/>
      <c r="IE413" s="1602"/>
      <c r="IF413" s="1602"/>
      <c r="IG413" s="1602"/>
      <c r="IH413" s="1602"/>
      <c r="II413" s="1602"/>
      <c r="IJ413" s="1602"/>
      <c r="IK413" s="1602"/>
      <c r="IL413" s="1602"/>
      <c r="IM413" s="1602"/>
      <c r="IN413" s="1602"/>
      <c r="IO413" s="1602"/>
      <c r="IP413" s="1602"/>
      <c r="IQ413" s="1602"/>
      <c r="IR413" s="1602"/>
      <c r="IS413" s="1602"/>
      <c r="IT413" s="1602"/>
      <c r="IU413" s="1602"/>
      <c r="IV413" s="1602"/>
      <c r="IW413" s="1602"/>
      <c r="IX413" s="1602"/>
      <c r="IY413" s="1602"/>
      <c r="IZ413" s="1602"/>
      <c r="JA413" s="1602"/>
      <c r="JB413" s="1602"/>
      <c r="JC413" s="1602"/>
      <c r="JD413" s="1602"/>
      <c r="JE413" s="1602"/>
      <c r="JF413" s="1602"/>
      <c r="JG413" s="1602"/>
      <c r="JH413" s="1602"/>
      <c r="JI413" s="1602"/>
      <c r="JJ413" s="1602"/>
      <c r="JK413" s="1602"/>
      <c r="JL413" s="1602"/>
      <c r="JM413" s="1602"/>
      <c r="JN413" s="1602"/>
      <c r="JO413" s="1602"/>
      <c r="JP413" s="1602"/>
    </row>
    <row r="414" spans="100:276" s="1689" customFormat="1" ht="15" hidden="1" customHeight="1" x14ac:dyDescent="0.25">
      <c r="CV414" s="1602"/>
      <c r="CW414" s="1602"/>
      <c r="CX414" s="1602"/>
      <c r="CY414" s="1602"/>
      <c r="CZ414" s="1602"/>
      <c r="DA414" s="1602"/>
      <c r="DB414" s="1602"/>
      <c r="DC414" s="1602"/>
      <c r="DD414" s="1602"/>
      <c r="DE414" s="1602"/>
      <c r="DF414" s="1602"/>
      <c r="DG414" s="1602"/>
      <c r="DH414" s="1602"/>
      <c r="DI414" s="1602"/>
      <c r="DJ414" s="1602"/>
      <c r="DK414" s="1602"/>
      <c r="DL414" s="1602"/>
      <c r="DM414" s="1602"/>
      <c r="DN414" s="1602"/>
      <c r="DO414" s="1602"/>
      <c r="DP414" s="1602"/>
      <c r="DQ414" s="1602"/>
      <c r="DR414" s="1602"/>
      <c r="DS414" s="1602"/>
      <c r="DT414" s="1602"/>
      <c r="DU414" s="1602"/>
      <c r="DV414" s="1602"/>
      <c r="DW414" s="1602"/>
      <c r="DX414" s="1602"/>
      <c r="DY414" s="1602"/>
      <c r="DZ414" s="1602"/>
      <c r="EA414" s="1602"/>
      <c r="EB414" s="1602"/>
      <c r="EC414" s="1602"/>
      <c r="ED414" s="1602"/>
      <c r="EE414" s="1602"/>
      <c r="EF414" s="1602"/>
      <c r="EG414" s="1602"/>
      <c r="EH414" s="1602"/>
      <c r="EI414" s="1602"/>
      <c r="EJ414" s="1602"/>
      <c r="EK414" s="1602"/>
      <c r="EL414" s="1602"/>
      <c r="EM414" s="1602"/>
      <c r="EN414" s="1602"/>
      <c r="EO414" s="1602"/>
      <c r="EP414" s="1602"/>
      <c r="EQ414" s="1602"/>
      <c r="ER414" s="1602"/>
      <c r="ES414" s="1602"/>
      <c r="ET414" s="1602"/>
      <c r="EU414" s="1602"/>
      <c r="EV414" s="1602"/>
      <c r="EW414" s="1602"/>
      <c r="EX414" s="1602"/>
      <c r="EY414" s="1602"/>
      <c r="EZ414" s="1602"/>
      <c r="FA414" s="1602"/>
      <c r="FB414" s="1602"/>
      <c r="FC414" s="1602"/>
      <c r="FD414" s="1602"/>
      <c r="FE414" s="1602"/>
      <c r="FF414" s="1602"/>
      <c r="FG414" s="1602"/>
      <c r="FH414" s="1602"/>
      <c r="FI414" s="1602"/>
      <c r="FJ414" s="1602"/>
      <c r="FK414" s="1602"/>
      <c r="FL414" s="1602"/>
      <c r="FM414" s="1602"/>
      <c r="FN414" s="1602"/>
      <c r="FO414" s="1602"/>
      <c r="FP414" s="1602"/>
      <c r="FQ414" s="1602"/>
      <c r="FR414" s="1602"/>
      <c r="FS414" s="1602"/>
      <c r="FT414" s="1602"/>
      <c r="FU414" s="1602"/>
      <c r="FV414" s="1602"/>
      <c r="FW414" s="1602"/>
      <c r="FX414" s="1602"/>
      <c r="FY414" s="1602"/>
      <c r="FZ414" s="1602"/>
      <c r="GA414" s="1602"/>
      <c r="GB414" s="1602"/>
      <c r="GC414" s="1602"/>
      <c r="GD414" s="1602"/>
      <c r="GE414" s="1602"/>
      <c r="GF414" s="1602"/>
      <c r="GG414" s="1602"/>
      <c r="GH414" s="1602"/>
      <c r="GI414" s="1602"/>
      <c r="GJ414" s="1602"/>
      <c r="GK414" s="1602"/>
      <c r="GL414" s="1602"/>
      <c r="GM414" s="1602"/>
      <c r="GN414" s="1602"/>
      <c r="GO414" s="1602"/>
      <c r="GP414" s="1602"/>
      <c r="GQ414" s="1602"/>
      <c r="GR414" s="1602"/>
      <c r="GS414" s="1602"/>
      <c r="GT414" s="1602"/>
      <c r="GU414" s="1602"/>
      <c r="GV414" s="1602"/>
      <c r="GW414" s="1602"/>
      <c r="GX414" s="1602"/>
      <c r="GY414" s="1602"/>
      <c r="GZ414" s="1602"/>
      <c r="HA414" s="1602"/>
      <c r="HB414" s="1602"/>
      <c r="HC414" s="1602"/>
      <c r="HD414" s="1602"/>
      <c r="HE414" s="1602"/>
      <c r="HF414" s="1602"/>
      <c r="HG414" s="1602"/>
      <c r="HH414" s="1602"/>
      <c r="HI414" s="1602"/>
      <c r="HJ414" s="1602"/>
      <c r="HK414" s="1602"/>
      <c r="HL414" s="1602"/>
      <c r="HM414" s="1602"/>
      <c r="HN414" s="1602"/>
      <c r="HO414" s="1602"/>
      <c r="HP414" s="1602"/>
      <c r="HQ414" s="1602"/>
      <c r="HR414" s="1602"/>
      <c r="HS414" s="1602"/>
      <c r="HT414" s="1602"/>
      <c r="HU414" s="1602"/>
      <c r="HV414" s="1602"/>
      <c r="HW414" s="1602"/>
      <c r="HX414" s="1602"/>
      <c r="HY414" s="1602"/>
      <c r="HZ414" s="1602"/>
      <c r="IA414" s="1602"/>
      <c r="IB414" s="1602"/>
      <c r="IC414" s="1602"/>
      <c r="ID414" s="1602"/>
      <c r="IE414" s="1602"/>
      <c r="IF414" s="1602"/>
      <c r="IG414" s="1602"/>
      <c r="IH414" s="1602"/>
      <c r="II414" s="1602"/>
      <c r="IJ414" s="1602"/>
      <c r="IK414" s="1602"/>
      <c r="IL414" s="1602"/>
      <c r="IM414" s="1602"/>
      <c r="IN414" s="1602"/>
      <c r="IO414" s="1602"/>
      <c r="IP414" s="1602"/>
      <c r="IQ414" s="1602"/>
      <c r="IR414" s="1602"/>
      <c r="IS414" s="1602"/>
      <c r="IT414" s="1602"/>
      <c r="IU414" s="1602"/>
      <c r="IV414" s="1602"/>
      <c r="IW414" s="1602"/>
      <c r="IX414" s="1602"/>
      <c r="IY414" s="1602"/>
      <c r="IZ414" s="1602"/>
      <c r="JA414" s="1602"/>
      <c r="JB414" s="1602"/>
      <c r="JC414" s="1602"/>
      <c r="JD414" s="1602"/>
      <c r="JE414" s="1602"/>
      <c r="JF414" s="1602"/>
      <c r="JG414" s="1602"/>
      <c r="JH414" s="1602"/>
      <c r="JI414" s="1602"/>
      <c r="JJ414" s="1602"/>
      <c r="JK414" s="1602"/>
      <c r="JL414" s="1602"/>
      <c r="JM414" s="1602"/>
      <c r="JN414" s="1602"/>
      <c r="JO414" s="1602"/>
      <c r="JP414" s="1602"/>
    </row>
    <row r="415" spans="100:276" s="1689" customFormat="1" ht="15" hidden="1" customHeight="1" x14ac:dyDescent="0.25">
      <c r="CV415" s="1602"/>
      <c r="CW415" s="1602"/>
      <c r="CX415" s="1602"/>
      <c r="CY415" s="1602"/>
      <c r="CZ415" s="1602"/>
      <c r="DA415" s="1602"/>
      <c r="DB415" s="1602"/>
      <c r="DC415" s="1602"/>
      <c r="DD415" s="1602"/>
      <c r="DE415" s="1602"/>
      <c r="DF415" s="1602"/>
      <c r="DG415" s="1602"/>
      <c r="DH415" s="1602"/>
      <c r="DI415" s="1602"/>
      <c r="DJ415" s="1602"/>
      <c r="DK415" s="1602"/>
      <c r="DL415" s="1602"/>
      <c r="DM415" s="1602"/>
      <c r="DN415" s="1602"/>
      <c r="DO415" s="1602"/>
      <c r="DP415" s="1602"/>
      <c r="DQ415" s="1602"/>
      <c r="DR415" s="1602"/>
      <c r="DS415" s="1602"/>
      <c r="DT415" s="1602"/>
      <c r="DU415" s="1602"/>
      <c r="DV415" s="1602"/>
      <c r="DW415" s="1602"/>
      <c r="DX415" s="1602"/>
      <c r="DY415" s="1602"/>
      <c r="DZ415" s="1602"/>
      <c r="EA415" s="1602"/>
      <c r="EB415" s="1602"/>
      <c r="EC415" s="1602"/>
      <c r="ED415" s="1602"/>
      <c r="EE415" s="1602"/>
      <c r="EF415" s="1602"/>
      <c r="EG415" s="1602"/>
      <c r="EH415" s="1602"/>
      <c r="EI415" s="1602"/>
      <c r="EJ415" s="1602"/>
      <c r="EK415" s="1602"/>
      <c r="EL415" s="1602"/>
      <c r="EM415" s="1602"/>
      <c r="EN415" s="1602"/>
      <c r="EO415" s="1602"/>
      <c r="EP415" s="1602"/>
      <c r="EQ415" s="1602"/>
      <c r="ER415" s="1602"/>
      <c r="ES415" s="1602"/>
      <c r="ET415" s="1602"/>
      <c r="EU415" s="1602"/>
      <c r="EV415" s="1602"/>
      <c r="EW415" s="1602"/>
      <c r="EX415" s="1602"/>
      <c r="EY415" s="1602"/>
      <c r="EZ415" s="1602"/>
      <c r="FA415" s="1602"/>
      <c r="FB415" s="1602"/>
      <c r="FC415" s="1602"/>
      <c r="FD415" s="1602"/>
      <c r="FE415" s="1602"/>
      <c r="FF415" s="1602"/>
      <c r="FG415" s="1602"/>
      <c r="FH415" s="1602"/>
      <c r="FI415" s="1602"/>
      <c r="FJ415" s="1602"/>
      <c r="FK415" s="1602"/>
      <c r="FL415" s="1602"/>
      <c r="FM415" s="1602"/>
      <c r="FN415" s="1602"/>
      <c r="FO415" s="1602"/>
      <c r="FP415" s="1602"/>
      <c r="FQ415" s="1602"/>
      <c r="FR415" s="1602"/>
      <c r="FS415" s="1602"/>
      <c r="FT415" s="1602"/>
      <c r="FU415" s="1602"/>
      <c r="FV415" s="1602"/>
      <c r="FW415" s="1602"/>
      <c r="FX415" s="1602"/>
      <c r="FY415" s="1602"/>
      <c r="FZ415" s="1602"/>
      <c r="GA415" s="1602"/>
      <c r="GB415" s="1602"/>
      <c r="GC415" s="1602"/>
      <c r="GD415" s="1602"/>
      <c r="GE415" s="1602"/>
      <c r="GF415" s="1602"/>
      <c r="GG415" s="1602"/>
      <c r="GH415" s="1602"/>
      <c r="GI415" s="1602"/>
      <c r="GJ415" s="1602"/>
      <c r="GK415" s="1602"/>
      <c r="GL415" s="1602"/>
      <c r="GM415" s="1602"/>
      <c r="GN415" s="1602"/>
      <c r="GO415" s="1602"/>
      <c r="GP415" s="1602"/>
      <c r="GQ415" s="1602"/>
      <c r="GR415" s="1602"/>
      <c r="GS415" s="1602"/>
      <c r="GT415" s="1602"/>
      <c r="GU415" s="1602"/>
      <c r="GV415" s="1602"/>
      <c r="GW415" s="1602"/>
      <c r="GX415" s="1602"/>
      <c r="GY415" s="1602"/>
      <c r="GZ415" s="1602"/>
      <c r="HA415" s="1602"/>
      <c r="HB415" s="1602"/>
      <c r="HC415" s="1602"/>
      <c r="HD415" s="1602"/>
      <c r="HE415" s="1602"/>
      <c r="HF415" s="1602"/>
      <c r="HG415" s="1602"/>
      <c r="HH415" s="1602"/>
      <c r="HI415" s="1602"/>
      <c r="HJ415" s="1602"/>
      <c r="HK415" s="1602"/>
      <c r="HL415" s="1602"/>
      <c r="HM415" s="1602"/>
      <c r="HN415" s="1602"/>
      <c r="HO415" s="1602"/>
      <c r="HP415" s="1602"/>
      <c r="HQ415" s="1602"/>
      <c r="HR415" s="1602"/>
      <c r="HS415" s="1602"/>
      <c r="HT415" s="1602"/>
      <c r="HU415" s="1602"/>
      <c r="HV415" s="1602"/>
      <c r="HW415" s="1602"/>
      <c r="HX415" s="1602"/>
      <c r="HY415" s="1602"/>
      <c r="HZ415" s="1602"/>
      <c r="IA415" s="1602"/>
      <c r="IB415" s="1602"/>
      <c r="IC415" s="1602"/>
      <c r="ID415" s="1602"/>
      <c r="IE415" s="1602"/>
      <c r="IF415" s="1602"/>
      <c r="IG415" s="1602"/>
      <c r="IH415" s="1602"/>
      <c r="II415" s="1602"/>
      <c r="IJ415" s="1602"/>
      <c r="IK415" s="1602"/>
      <c r="IL415" s="1602"/>
      <c r="IM415" s="1602"/>
      <c r="IN415" s="1602"/>
      <c r="IO415" s="1602"/>
      <c r="IP415" s="1602"/>
      <c r="IQ415" s="1602"/>
      <c r="IR415" s="1602"/>
      <c r="IS415" s="1602"/>
      <c r="IT415" s="1602"/>
      <c r="IU415" s="1602"/>
      <c r="IV415" s="1602"/>
      <c r="IW415" s="1602"/>
      <c r="IX415" s="1602"/>
      <c r="IY415" s="1602"/>
      <c r="IZ415" s="1602"/>
      <c r="JA415" s="1602"/>
      <c r="JB415" s="1602"/>
      <c r="JC415" s="1602"/>
      <c r="JD415" s="1602"/>
      <c r="JE415" s="1602"/>
      <c r="JF415" s="1602"/>
      <c r="JG415" s="1602"/>
      <c r="JH415" s="1602"/>
      <c r="JI415" s="1602"/>
      <c r="JJ415" s="1602"/>
      <c r="JK415" s="1602"/>
      <c r="JL415" s="1602"/>
      <c r="JM415" s="1602"/>
      <c r="JN415" s="1602"/>
      <c r="JO415" s="1602"/>
      <c r="JP415" s="1602"/>
    </row>
    <row r="416" spans="100:276" s="1689" customFormat="1" ht="15" hidden="1" customHeight="1" x14ac:dyDescent="0.25">
      <c r="CV416" s="1602"/>
      <c r="CW416" s="1602"/>
      <c r="CX416" s="1602"/>
      <c r="CY416" s="1602"/>
      <c r="CZ416" s="1602"/>
      <c r="DA416" s="1602"/>
      <c r="DB416" s="1602"/>
      <c r="DC416" s="1602"/>
      <c r="DD416" s="1602"/>
      <c r="DE416" s="1602"/>
      <c r="DF416" s="1602"/>
      <c r="DG416" s="1602"/>
      <c r="DH416" s="1602"/>
      <c r="DI416" s="1602"/>
      <c r="DJ416" s="1602"/>
      <c r="DK416" s="1602"/>
      <c r="DL416" s="1602"/>
      <c r="DM416" s="1602"/>
      <c r="DN416" s="1602"/>
      <c r="DO416" s="1602"/>
      <c r="DP416" s="1602"/>
      <c r="DQ416" s="1602"/>
      <c r="DR416" s="1602"/>
      <c r="DS416" s="1602"/>
      <c r="DT416" s="1602"/>
      <c r="DU416" s="1602"/>
      <c r="DV416" s="1602"/>
      <c r="DW416" s="1602"/>
      <c r="DX416" s="1602"/>
      <c r="DY416" s="1602"/>
      <c r="DZ416" s="1602"/>
      <c r="EA416" s="1602"/>
      <c r="EB416" s="1602"/>
      <c r="EC416" s="1602"/>
      <c r="ED416" s="1602"/>
      <c r="EE416" s="1602"/>
      <c r="EF416" s="1602"/>
      <c r="EG416" s="1602"/>
      <c r="EH416" s="1602"/>
      <c r="EI416" s="1602"/>
      <c r="EJ416" s="1602"/>
      <c r="EK416" s="1602"/>
      <c r="EL416" s="1602"/>
      <c r="EM416" s="1602"/>
      <c r="EN416" s="1602"/>
      <c r="EO416" s="1602"/>
      <c r="EP416" s="1602"/>
      <c r="EQ416" s="1602"/>
      <c r="ER416" s="1602"/>
      <c r="ES416" s="1602"/>
      <c r="ET416" s="1602"/>
      <c r="EU416" s="1602"/>
      <c r="EV416" s="1602"/>
      <c r="EW416" s="1602"/>
      <c r="EX416" s="1602"/>
      <c r="EY416" s="1602"/>
      <c r="EZ416" s="1602"/>
      <c r="FA416" s="1602"/>
      <c r="FB416" s="1602"/>
      <c r="FC416" s="1602"/>
      <c r="FD416" s="1602"/>
      <c r="FE416" s="1602"/>
      <c r="FF416" s="1602"/>
      <c r="FG416" s="1602"/>
      <c r="FH416" s="1602"/>
      <c r="FI416" s="1602"/>
      <c r="FJ416" s="1602"/>
      <c r="FK416" s="1602"/>
      <c r="FL416" s="1602"/>
      <c r="FM416" s="1602"/>
      <c r="FN416" s="1602"/>
      <c r="FO416" s="1602"/>
      <c r="FP416" s="1602"/>
      <c r="FQ416" s="1602"/>
      <c r="FR416" s="1602"/>
      <c r="FS416" s="1602"/>
      <c r="FT416" s="1602"/>
      <c r="FU416" s="1602"/>
      <c r="FV416" s="1602"/>
      <c r="FW416" s="1602"/>
      <c r="FX416" s="1602"/>
      <c r="FY416" s="1602"/>
      <c r="FZ416" s="1602"/>
      <c r="GA416" s="1602"/>
      <c r="GB416" s="1602"/>
      <c r="GC416" s="1602"/>
      <c r="GD416" s="1602"/>
      <c r="GE416" s="1602"/>
      <c r="GF416" s="1602"/>
      <c r="GG416" s="1602"/>
      <c r="GH416" s="1602"/>
      <c r="GI416" s="1602"/>
      <c r="GJ416" s="1602"/>
      <c r="GK416" s="1602"/>
      <c r="GL416" s="1602"/>
      <c r="GM416" s="1602"/>
      <c r="GN416" s="1602"/>
      <c r="GO416" s="1602"/>
      <c r="GP416" s="1602"/>
      <c r="GQ416" s="1602"/>
      <c r="GR416" s="1602"/>
      <c r="GS416" s="1602"/>
      <c r="GT416" s="1602"/>
      <c r="GU416" s="1602"/>
      <c r="GV416" s="1602"/>
      <c r="GW416" s="1602"/>
      <c r="GX416" s="1602"/>
      <c r="GY416" s="1602"/>
      <c r="GZ416" s="1602"/>
      <c r="HA416" s="1602"/>
      <c r="HB416" s="1602"/>
      <c r="HC416" s="1602"/>
      <c r="HD416" s="1602"/>
      <c r="HE416" s="1602"/>
      <c r="HF416" s="1602"/>
      <c r="HG416" s="1602"/>
      <c r="HH416" s="1602"/>
      <c r="HI416" s="1602"/>
      <c r="HJ416" s="1602"/>
      <c r="HK416" s="1602"/>
      <c r="HL416" s="1602"/>
      <c r="HM416" s="1602"/>
      <c r="HN416" s="1602"/>
      <c r="HO416" s="1602"/>
      <c r="HP416" s="1602"/>
      <c r="HQ416" s="1602"/>
      <c r="HR416" s="1602"/>
      <c r="HS416" s="1602"/>
      <c r="HT416" s="1602"/>
      <c r="HU416" s="1602"/>
      <c r="HV416" s="1602"/>
      <c r="HW416" s="1602"/>
      <c r="HX416" s="1602"/>
      <c r="HY416" s="1602"/>
      <c r="HZ416" s="1602"/>
      <c r="IA416" s="1602"/>
      <c r="IB416" s="1602"/>
      <c r="IC416" s="1602"/>
      <c r="ID416" s="1602"/>
      <c r="IE416" s="1602"/>
      <c r="IF416" s="1602"/>
      <c r="IG416" s="1602"/>
      <c r="IH416" s="1602"/>
      <c r="II416" s="1602"/>
      <c r="IJ416" s="1602"/>
      <c r="IK416" s="1602"/>
      <c r="IL416" s="1602"/>
      <c r="IM416" s="1602"/>
      <c r="IN416" s="1602"/>
      <c r="IO416" s="1602"/>
      <c r="IP416" s="1602"/>
      <c r="IQ416" s="1602"/>
      <c r="IR416" s="1602"/>
      <c r="IS416" s="1602"/>
      <c r="IT416" s="1602"/>
      <c r="IU416" s="1602"/>
      <c r="IV416" s="1602"/>
      <c r="IW416" s="1602"/>
      <c r="IX416" s="1602"/>
      <c r="IY416" s="1602"/>
      <c r="IZ416" s="1602"/>
      <c r="JA416" s="1602"/>
      <c r="JB416" s="1602"/>
      <c r="JC416" s="1602"/>
      <c r="JD416" s="1602"/>
      <c r="JE416" s="1602"/>
      <c r="JF416" s="1602"/>
      <c r="JG416" s="1602"/>
      <c r="JH416" s="1602"/>
      <c r="JI416" s="1602"/>
      <c r="JJ416" s="1602"/>
      <c r="JK416" s="1602"/>
      <c r="JL416" s="1602"/>
      <c r="JM416" s="1602"/>
      <c r="JN416" s="1602"/>
      <c r="JO416" s="1602"/>
      <c r="JP416" s="1602"/>
    </row>
    <row r="417" spans="100:276" s="1689" customFormat="1" ht="15" hidden="1" customHeight="1" x14ac:dyDescent="0.25">
      <c r="CV417" s="1602"/>
      <c r="CW417" s="1602"/>
      <c r="CX417" s="1602"/>
      <c r="CY417" s="1602"/>
      <c r="CZ417" s="1602"/>
      <c r="DA417" s="1602"/>
      <c r="DB417" s="1602"/>
      <c r="DC417" s="1602"/>
      <c r="DD417" s="1602"/>
      <c r="DE417" s="1602"/>
      <c r="DF417" s="1602"/>
      <c r="DG417" s="1602"/>
      <c r="DH417" s="1602"/>
      <c r="DI417" s="1602"/>
      <c r="DJ417" s="1602"/>
      <c r="DK417" s="1602"/>
      <c r="DL417" s="1602"/>
      <c r="DM417" s="1602"/>
      <c r="DN417" s="1602"/>
      <c r="DO417" s="1602"/>
      <c r="DP417" s="1602"/>
      <c r="DQ417" s="1602"/>
      <c r="DR417" s="1602"/>
      <c r="DS417" s="1602"/>
      <c r="DT417" s="1602"/>
      <c r="DU417" s="1602"/>
      <c r="DV417" s="1602"/>
      <c r="DW417" s="1602"/>
      <c r="DX417" s="1602"/>
      <c r="DY417" s="1602"/>
      <c r="DZ417" s="1602"/>
      <c r="EA417" s="1602"/>
      <c r="EB417" s="1602"/>
      <c r="EC417" s="1602"/>
      <c r="ED417" s="1602"/>
      <c r="EE417" s="1602"/>
      <c r="EF417" s="1602"/>
      <c r="EG417" s="1602"/>
      <c r="EH417" s="1602"/>
      <c r="EI417" s="1602"/>
      <c r="EJ417" s="1602"/>
      <c r="EK417" s="1602"/>
      <c r="EL417" s="1602"/>
      <c r="EM417" s="1602"/>
      <c r="EN417" s="1602"/>
      <c r="EO417" s="1602"/>
      <c r="EP417" s="1602"/>
      <c r="EQ417" s="1602"/>
      <c r="ER417" s="1602"/>
      <c r="ES417" s="1602"/>
      <c r="ET417" s="1602"/>
      <c r="EU417" s="1602"/>
      <c r="EV417" s="1602"/>
      <c r="EW417" s="1602"/>
      <c r="EX417" s="1602"/>
      <c r="EY417" s="1602"/>
      <c r="EZ417" s="1602"/>
      <c r="FA417" s="1602"/>
      <c r="FB417" s="1602"/>
      <c r="FC417" s="1602"/>
      <c r="FD417" s="1602"/>
      <c r="FE417" s="1602"/>
      <c r="FF417" s="1602"/>
      <c r="FG417" s="1602"/>
      <c r="FH417" s="1602"/>
      <c r="FI417" s="1602"/>
      <c r="FJ417" s="1602"/>
      <c r="FK417" s="1602"/>
      <c r="FL417" s="1602"/>
      <c r="FM417" s="1602"/>
      <c r="FN417" s="1602"/>
      <c r="FO417" s="1602"/>
      <c r="FP417" s="1602"/>
      <c r="FQ417" s="1602"/>
      <c r="FR417" s="1602"/>
      <c r="FS417" s="1602"/>
      <c r="FT417" s="1602"/>
      <c r="FU417" s="1602"/>
      <c r="FV417" s="1602"/>
      <c r="FW417" s="1602"/>
      <c r="FX417" s="1602"/>
      <c r="FY417" s="1602"/>
      <c r="FZ417" s="1602"/>
      <c r="GA417" s="1602"/>
      <c r="GB417" s="1602"/>
      <c r="GC417" s="1602"/>
      <c r="GD417" s="1602"/>
      <c r="GE417" s="1602"/>
      <c r="GF417" s="1602"/>
      <c r="GG417" s="1602"/>
      <c r="GH417" s="1602"/>
      <c r="GI417" s="1602"/>
      <c r="GJ417" s="1602"/>
      <c r="GK417" s="1602"/>
      <c r="GL417" s="1602"/>
      <c r="GM417" s="1602"/>
      <c r="GN417" s="1602"/>
      <c r="GO417" s="1602"/>
      <c r="GP417" s="1602"/>
      <c r="GQ417" s="1602"/>
      <c r="GR417" s="1602"/>
      <c r="GS417" s="1602"/>
      <c r="GT417" s="1602"/>
      <c r="GU417" s="1602"/>
      <c r="GV417" s="1602"/>
      <c r="GW417" s="1602"/>
      <c r="GX417" s="1602"/>
      <c r="GY417" s="1602"/>
      <c r="GZ417" s="1602"/>
      <c r="HA417" s="1602"/>
      <c r="HB417" s="1602"/>
      <c r="HC417" s="1602"/>
      <c r="HD417" s="1602"/>
      <c r="HE417" s="1602"/>
      <c r="HF417" s="1602"/>
      <c r="HG417" s="1602"/>
      <c r="HH417" s="1602"/>
      <c r="HI417" s="1602"/>
      <c r="HJ417" s="1602"/>
      <c r="HK417" s="1602"/>
      <c r="HL417" s="1602"/>
      <c r="HM417" s="1602"/>
      <c r="HN417" s="1602"/>
      <c r="HO417" s="1602"/>
      <c r="HP417" s="1602"/>
      <c r="HQ417" s="1602"/>
      <c r="HR417" s="1602"/>
      <c r="HS417" s="1602"/>
      <c r="HT417" s="1602"/>
      <c r="HU417" s="1602"/>
      <c r="HV417" s="1602"/>
      <c r="HW417" s="1602"/>
      <c r="HX417" s="1602"/>
      <c r="HY417" s="1602"/>
      <c r="HZ417" s="1602"/>
      <c r="IA417" s="1602"/>
      <c r="IB417" s="1602"/>
      <c r="IC417" s="1602"/>
      <c r="ID417" s="1602"/>
      <c r="IE417" s="1602"/>
      <c r="IF417" s="1602"/>
      <c r="IG417" s="1602"/>
      <c r="IH417" s="1602"/>
      <c r="II417" s="1602"/>
      <c r="IJ417" s="1602"/>
      <c r="IK417" s="1602"/>
      <c r="IL417" s="1602"/>
      <c r="IM417" s="1602"/>
      <c r="IN417" s="1602"/>
      <c r="IO417" s="1602"/>
      <c r="IP417" s="1602"/>
      <c r="IQ417" s="1602"/>
      <c r="IR417" s="1602"/>
      <c r="IS417" s="1602"/>
      <c r="IT417" s="1602"/>
      <c r="IU417" s="1602"/>
      <c r="IV417" s="1602"/>
      <c r="IW417" s="1602"/>
      <c r="IX417" s="1602"/>
      <c r="IY417" s="1602"/>
      <c r="IZ417" s="1602"/>
      <c r="JA417" s="1602"/>
      <c r="JB417" s="1602"/>
      <c r="JC417" s="1602"/>
      <c r="JD417" s="1602"/>
      <c r="JE417" s="1602"/>
      <c r="JF417" s="1602"/>
      <c r="JG417" s="1602"/>
      <c r="JH417" s="1602"/>
      <c r="JI417" s="1602"/>
      <c r="JJ417" s="1602"/>
      <c r="JK417" s="1602"/>
      <c r="JL417" s="1602"/>
      <c r="JM417" s="1602"/>
      <c r="JN417" s="1602"/>
      <c r="JO417" s="1602"/>
      <c r="JP417" s="1602"/>
    </row>
    <row r="418" spans="100:276" s="1689" customFormat="1" ht="15" hidden="1" customHeight="1" x14ac:dyDescent="0.25">
      <c r="CV418" s="1602"/>
      <c r="CW418" s="1602"/>
      <c r="CX418" s="1602"/>
      <c r="CY418" s="1602"/>
      <c r="CZ418" s="1602"/>
      <c r="DA418" s="1602"/>
      <c r="DB418" s="1602"/>
      <c r="DC418" s="1602"/>
      <c r="DD418" s="1602"/>
      <c r="DE418" s="1602"/>
      <c r="DF418" s="1602"/>
      <c r="DG418" s="1602"/>
      <c r="DH418" s="1602"/>
      <c r="DI418" s="1602"/>
      <c r="DJ418" s="1602"/>
      <c r="DK418" s="1602"/>
      <c r="DL418" s="1602"/>
      <c r="DM418" s="1602"/>
      <c r="DN418" s="1602"/>
      <c r="DO418" s="1602"/>
      <c r="DP418" s="1602"/>
      <c r="DQ418" s="1602"/>
      <c r="DR418" s="1602"/>
      <c r="DS418" s="1602"/>
      <c r="DT418" s="1602"/>
      <c r="DU418" s="1602"/>
      <c r="DV418" s="1602"/>
      <c r="DW418" s="1602"/>
      <c r="DX418" s="1602"/>
      <c r="DY418" s="1602"/>
      <c r="DZ418" s="1602"/>
      <c r="EA418" s="1602"/>
      <c r="EB418" s="1602"/>
      <c r="EC418" s="1602"/>
      <c r="ED418" s="1602"/>
      <c r="EE418" s="1602"/>
      <c r="EF418" s="1602"/>
      <c r="EG418" s="1602"/>
      <c r="EH418" s="1602"/>
      <c r="EI418" s="1602"/>
      <c r="EJ418" s="1602"/>
      <c r="EK418" s="1602"/>
      <c r="EL418" s="1602"/>
      <c r="EM418" s="1602"/>
      <c r="EN418" s="1602"/>
      <c r="EO418" s="1602"/>
      <c r="EP418" s="1602"/>
      <c r="EQ418" s="1602"/>
      <c r="ER418" s="1602"/>
      <c r="ES418" s="1602"/>
      <c r="ET418" s="1602"/>
      <c r="EU418" s="1602"/>
      <c r="EV418" s="1602"/>
      <c r="EW418" s="1602"/>
      <c r="EX418" s="1602"/>
      <c r="EY418" s="1602"/>
      <c r="EZ418" s="1602"/>
      <c r="FA418" s="1602"/>
      <c r="FB418" s="1602"/>
      <c r="FC418" s="1602"/>
      <c r="FD418" s="1602"/>
      <c r="FE418" s="1602"/>
      <c r="FF418" s="1602"/>
      <c r="FG418" s="1602"/>
      <c r="FH418" s="1602"/>
      <c r="FI418" s="1602"/>
      <c r="FJ418" s="1602"/>
      <c r="FK418" s="1602"/>
      <c r="FL418" s="1602"/>
      <c r="FM418" s="1602"/>
      <c r="FN418" s="1602"/>
      <c r="FO418" s="1602"/>
      <c r="FP418" s="1602"/>
      <c r="FQ418" s="1602"/>
      <c r="FR418" s="1602"/>
      <c r="FS418" s="1602"/>
      <c r="FT418" s="1602"/>
      <c r="FU418" s="1602"/>
      <c r="FV418" s="1602"/>
      <c r="FW418" s="1602"/>
      <c r="FX418" s="1602"/>
      <c r="FY418" s="1602"/>
      <c r="FZ418" s="1602"/>
      <c r="GA418" s="1602"/>
      <c r="GB418" s="1602"/>
      <c r="GC418" s="1602"/>
      <c r="GD418" s="1602"/>
      <c r="GE418" s="1602"/>
      <c r="GF418" s="1602"/>
      <c r="GG418" s="1602"/>
      <c r="GH418" s="1602"/>
      <c r="GI418" s="1602"/>
      <c r="GJ418" s="1602"/>
      <c r="GK418" s="1602"/>
      <c r="GL418" s="1602"/>
      <c r="GM418" s="1602"/>
      <c r="GN418" s="1602"/>
      <c r="GO418" s="1602"/>
      <c r="GP418" s="1602"/>
      <c r="GQ418" s="1602"/>
      <c r="GR418" s="1602"/>
      <c r="GS418" s="1602"/>
      <c r="GT418" s="1602"/>
      <c r="GU418" s="1602"/>
      <c r="GV418" s="1602"/>
      <c r="GW418" s="1602"/>
      <c r="GX418" s="1602"/>
      <c r="GY418" s="1602"/>
      <c r="GZ418" s="1602"/>
      <c r="HA418" s="1602"/>
      <c r="HB418" s="1602"/>
      <c r="HC418" s="1602"/>
      <c r="HD418" s="1602"/>
      <c r="HE418" s="1602"/>
      <c r="HF418" s="1602"/>
      <c r="HG418" s="1602"/>
      <c r="HH418" s="1602"/>
      <c r="HI418" s="1602"/>
      <c r="HJ418" s="1602"/>
      <c r="HK418" s="1602"/>
      <c r="HL418" s="1602"/>
      <c r="HM418" s="1602"/>
      <c r="HN418" s="1602"/>
      <c r="HO418" s="1602"/>
      <c r="HP418" s="1602"/>
      <c r="HQ418" s="1602"/>
      <c r="HR418" s="1602"/>
      <c r="HS418" s="1602"/>
      <c r="HT418" s="1602"/>
      <c r="HU418" s="1602"/>
      <c r="HV418" s="1602"/>
      <c r="HW418" s="1602"/>
      <c r="HX418" s="1602"/>
      <c r="HY418" s="1602"/>
      <c r="HZ418" s="1602"/>
      <c r="IA418" s="1602"/>
      <c r="IB418" s="1602"/>
      <c r="IC418" s="1602"/>
      <c r="ID418" s="1602"/>
      <c r="IE418" s="1602"/>
      <c r="IF418" s="1602"/>
      <c r="IG418" s="1602"/>
      <c r="IH418" s="1602"/>
      <c r="II418" s="1602"/>
      <c r="IJ418" s="1602"/>
      <c r="IK418" s="1602"/>
      <c r="IL418" s="1602"/>
      <c r="IM418" s="1602"/>
      <c r="IN418" s="1602"/>
      <c r="IO418" s="1602"/>
      <c r="IP418" s="1602"/>
      <c r="IQ418" s="1602"/>
      <c r="IR418" s="1602"/>
      <c r="IS418" s="1602"/>
      <c r="IT418" s="1602"/>
      <c r="IU418" s="1602"/>
      <c r="IV418" s="1602"/>
      <c r="IW418" s="1602"/>
      <c r="IX418" s="1602"/>
      <c r="IY418" s="1602"/>
      <c r="IZ418" s="1602"/>
      <c r="JA418" s="1602"/>
      <c r="JB418" s="1602"/>
      <c r="JC418" s="1602"/>
      <c r="JD418" s="1602"/>
      <c r="JE418" s="1602"/>
      <c r="JF418" s="1602"/>
      <c r="JG418" s="1602"/>
      <c r="JH418" s="1602"/>
      <c r="JI418" s="1602"/>
      <c r="JJ418" s="1602"/>
      <c r="JK418" s="1602"/>
      <c r="JL418" s="1602"/>
      <c r="JM418" s="1602"/>
      <c r="JN418" s="1602"/>
      <c r="JO418" s="1602"/>
      <c r="JP418" s="1602"/>
    </row>
    <row r="419" spans="100:276" s="1689" customFormat="1" ht="15" hidden="1" customHeight="1" x14ac:dyDescent="0.25">
      <c r="CV419" s="1602"/>
      <c r="CW419" s="1602"/>
      <c r="CX419" s="1602"/>
      <c r="CY419" s="1602"/>
      <c r="CZ419" s="1602"/>
      <c r="DA419" s="1602"/>
      <c r="DB419" s="1602"/>
      <c r="DC419" s="1602"/>
      <c r="DD419" s="1602"/>
      <c r="DE419" s="1602"/>
      <c r="DF419" s="1602"/>
      <c r="DG419" s="1602"/>
      <c r="DH419" s="1602"/>
      <c r="DI419" s="1602"/>
      <c r="DJ419" s="1602"/>
      <c r="DK419" s="1602"/>
      <c r="DL419" s="1602"/>
      <c r="DM419" s="1602"/>
      <c r="DN419" s="1602"/>
      <c r="DO419" s="1602"/>
      <c r="DP419" s="1602"/>
      <c r="DQ419" s="1602"/>
      <c r="DR419" s="1602"/>
      <c r="DS419" s="1602"/>
      <c r="DT419" s="1602"/>
      <c r="DU419" s="1602"/>
      <c r="DV419" s="1602"/>
      <c r="DW419" s="1602"/>
      <c r="DX419" s="1602"/>
      <c r="DY419" s="1602"/>
      <c r="DZ419" s="1602"/>
      <c r="EA419" s="1602"/>
      <c r="EB419" s="1602"/>
      <c r="EC419" s="1602"/>
      <c r="ED419" s="1602"/>
      <c r="EE419" s="1602"/>
      <c r="EF419" s="1602"/>
      <c r="EG419" s="1602"/>
      <c r="EH419" s="1602"/>
      <c r="EI419" s="1602"/>
      <c r="EJ419" s="1602"/>
      <c r="EK419" s="1602"/>
      <c r="EL419" s="1602"/>
      <c r="EM419" s="1602"/>
      <c r="EN419" s="1602"/>
      <c r="EO419" s="1602"/>
      <c r="EP419" s="1602"/>
      <c r="EQ419" s="1602"/>
      <c r="ER419" s="1602"/>
      <c r="ES419" s="1602"/>
      <c r="ET419" s="1602"/>
      <c r="EU419" s="1602"/>
      <c r="EV419" s="1602"/>
      <c r="EW419" s="1602"/>
      <c r="EX419" s="1602"/>
      <c r="EY419" s="1602"/>
      <c r="EZ419" s="1602"/>
      <c r="FA419" s="1602"/>
      <c r="FB419" s="1602"/>
      <c r="FC419" s="1602"/>
      <c r="FD419" s="1602"/>
      <c r="FE419" s="1602"/>
      <c r="FF419" s="1602"/>
      <c r="FG419" s="1602"/>
      <c r="FH419" s="1602"/>
      <c r="FI419" s="1602"/>
      <c r="FJ419" s="1602"/>
      <c r="FK419" s="1602"/>
      <c r="FL419" s="1602"/>
      <c r="FM419" s="1602"/>
      <c r="FN419" s="1602"/>
      <c r="FO419" s="1602"/>
      <c r="FP419" s="1602"/>
      <c r="FQ419" s="1602"/>
      <c r="FR419" s="1602"/>
      <c r="FS419" s="1602"/>
      <c r="FT419" s="1602"/>
      <c r="FU419" s="1602"/>
      <c r="FV419" s="1602"/>
      <c r="FW419" s="1602"/>
      <c r="FX419" s="1602"/>
      <c r="FY419" s="1602"/>
      <c r="FZ419" s="1602"/>
      <c r="GA419" s="1602"/>
      <c r="GB419" s="1602"/>
      <c r="GC419" s="1602"/>
      <c r="GD419" s="1602"/>
      <c r="GE419" s="1602"/>
      <c r="GF419" s="1602"/>
      <c r="GG419" s="1602"/>
      <c r="GH419" s="1602"/>
      <c r="GI419" s="1602"/>
      <c r="GJ419" s="1602"/>
      <c r="GK419" s="1602"/>
      <c r="GL419" s="1602"/>
      <c r="GM419" s="1602"/>
      <c r="GN419" s="1602"/>
      <c r="GO419" s="1602"/>
      <c r="GP419" s="1602"/>
      <c r="GQ419" s="1602"/>
      <c r="GR419" s="1602"/>
      <c r="GS419" s="1602"/>
      <c r="GT419" s="1602"/>
      <c r="GU419" s="1602"/>
      <c r="GV419" s="1602"/>
      <c r="GW419" s="1602"/>
      <c r="GX419" s="1602"/>
      <c r="GY419" s="1602"/>
      <c r="GZ419" s="1602"/>
      <c r="HA419" s="1602"/>
      <c r="HB419" s="1602"/>
      <c r="HC419" s="1602"/>
      <c r="HD419" s="1602"/>
      <c r="HE419" s="1602"/>
      <c r="HF419" s="1602"/>
      <c r="HG419" s="1602"/>
      <c r="HH419" s="1602"/>
      <c r="HI419" s="1602"/>
      <c r="HJ419" s="1602"/>
      <c r="HK419" s="1602"/>
      <c r="HL419" s="1602"/>
      <c r="HM419" s="1602"/>
      <c r="HN419" s="1602"/>
      <c r="HO419" s="1602"/>
      <c r="HP419" s="1602"/>
      <c r="HQ419" s="1602"/>
      <c r="HR419" s="1602"/>
      <c r="HS419" s="1602"/>
      <c r="HT419" s="1602"/>
      <c r="HU419" s="1602"/>
      <c r="HV419" s="1602"/>
      <c r="HW419" s="1602"/>
      <c r="HX419" s="1602"/>
      <c r="HY419" s="1602"/>
      <c r="HZ419" s="1602"/>
      <c r="IA419" s="1602"/>
      <c r="IB419" s="1602"/>
      <c r="IC419" s="1602"/>
      <c r="ID419" s="1602"/>
      <c r="IE419" s="1602"/>
      <c r="IF419" s="1602"/>
      <c r="IG419" s="1602"/>
      <c r="IH419" s="1602"/>
      <c r="II419" s="1602"/>
      <c r="IJ419" s="1602"/>
      <c r="IK419" s="1602"/>
      <c r="IL419" s="1602"/>
      <c r="IM419" s="1602"/>
      <c r="IN419" s="1602"/>
      <c r="IO419" s="1602"/>
      <c r="IP419" s="1602"/>
      <c r="IQ419" s="1602"/>
      <c r="IR419" s="1602"/>
      <c r="IS419" s="1602"/>
      <c r="IT419" s="1602"/>
      <c r="IU419" s="1602"/>
      <c r="IV419" s="1602"/>
      <c r="IW419" s="1602"/>
      <c r="IX419" s="1602"/>
      <c r="IY419" s="1602"/>
      <c r="IZ419" s="1602"/>
      <c r="JA419" s="1602"/>
      <c r="JB419" s="1602"/>
      <c r="JC419" s="1602"/>
      <c r="JD419" s="1602"/>
      <c r="JE419" s="1602"/>
      <c r="JF419" s="1602"/>
      <c r="JG419" s="1602"/>
      <c r="JH419" s="1602"/>
      <c r="JI419" s="1602"/>
      <c r="JJ419" s="1602"/>
      <c r="JK419" s="1602"/>
      <c r="JL419" s="1602"/>
      <c r="JM419" s="1602"/>
      <c r="JN419" s="1602"/>
      <c r="JO419" s="1602"/>
      <c r="JP419" s="1602"/>
    </row>
    <row r="420" spans="100:276" s="1689" customFormat="1" ht="15" hidden="1" customHeight="1" x14ac:dyDescent="0.25">
      <c r="CV420" s="1602"/>
      <c r="CW420" s="1602"/>
      <c r="CX420" s="1602"/>
      <c r="CY420" s="1602"/>
      <c r="CZ420" s="1602"/>
      <c r="DA420" s="1602"/>
      <c r="DB420" s="1602"/>
      <c r="DC420" s="1602"/>
      <c r="DD420" s="1602"/>
      <c r="DE420" s="1602"/>
      <c r="DF420" s="1602"/>
      <c r="DG420" s="1602"/>
      <c r="DH420" s="1602"/>
      <c r="DI420" s="1602"/>
      <c r="DJ420" s="1602"/>
      <c r="DK420" s="1602"/>
      <c r="DL420" s="1602"/>
      <c r="DM420" s="1602"/>
      <c r="DN420" s="1602"/>
      <c r="DO420" s="1602"/>
      <c r="DP420" s="1602"/>
      <c r="DQ420" s="1602"/>
      <c r="DR420" s="1602"/>
      <c r="DS420" s="1602"/>
      <c r="DT420" s="1602"/>
      <c r="DU420" s="1602"/>
      <c r="DV420" s="1602"/>
      <c r="DW420" s="1602"/>
      <c r="DX420" s="1602"/>
      <c r="DY420" s="1602"/>
      <c r="DZ420" s="1602"/>
      <c r="EA420" s="1602"/>
      <c r="EB420" s="1602"/>
      <c r="EC420" s="1602"/>
      <c r="ED420" s="1602"/>
      <c r="EE420" s="1602"/>
      <c r="EF420" s="1602"/>
      <c r="EG420" s="1602"/>
      <c r="EH420" s="1602"/>
      <c r="EI420" s="1602"/>
      <c r="EJ420" s="1602"/>
      <c r="EK420" s="1602"/>
      <c r="EL420" s="1602"/>
      <c r="EM420" s="1602"/>
      <c r="EN420" s="1602"/>
      <c r="EO420" s="1602"/>
      <c r="EP420" s="1602"/>
      <c r="EQ420" s="1602"/>
      <c r="ER420" s="1602"/>
      <c r="ES420" s="1602"/>
      <c r="ET420" s="1602"/>
      <c r="EU420" s="1602"/>
      <c r="EV420" s="1602"/>
      <c r="EW420" s="1602"/>
      <c r="EX420" s="1602"/>
      <c r="EY420" s="1602"/>
      <c r="EZ420" s="1602"/>
      <c r="FA420" s="1602"/>
      <c r="FB420" s="1602"/>
      <c r="FC420" s="1602"/>
      <c r="FD420" s="1602"/>
      <c r="FE420" s="1602"/>
      <c r="FF420" s="1602"/>
      <c r="FG420" s="1602"/>
      <c r="FH420" s="1602"/>
      <c r="FI420" s="1602"/>
      <c r="FJ420" s="1602"/>
      <c r="FK420" s="1602"/>
      <c r="FL420" s="1602"/>
      <c r="FM420" s="1602"/>
      <c r="FN420" s="1602"/>
      <c r="FO420" s="1602"/>
      <c r="FP420" s="1602"/>
      <c r="FQ420" s="1602"/>
      <c r="FR420" s="1602"/>
      <c r="FS420" s="1602"/>
      <c r="FT420" s="1602"/>
      <c r="FU420" s="1602"/>
      <c r="FV420" s="1602"/>
      <c r="FW420" s="1602"/>
      <c r="FX420" s="1602"/>
      <c r="FY420" s="1602"/>
      <c r="FZ420" s="1602"/>
      <c r="GA420" s="1602"/>
      <c r="GB420" s="1602"/>
      <c r="GC420" s="1602"/>
      <c r="GD420" s="1602"/>
      <c r="GE420" s="1602"/>
      <c r="GF420" s="1602"/>
      <c r="GG420" s="1602"/>
      <c r="GH420" s="1602"/>
      <c r="GI420" s="1602"/>
      <c r="GJ420" s="1602"/>
      <c r="GK420" s="1602"/>
      <c r="GL420" s="1602"/>
      <c r="GM420" s="1602"/>
      <c r="GN420" s="1602"/>
      <c r="GO420" s="1602"/>
      <c r="GP420" s="1602"/>
      <c r="GQ420" s="1602"/>
      <c r="GR420" s="1602"/>
      <c r="GS420" s="1602"/>
      <c r="GT420" s="1602"/>
      <c r="GU420" s="1602"/>
      <c r="GV420" s="1602"/>
      <c r="GW420" s="1602"/>
      <c r="GX420" s="1602"/>
      <c r="GY420" s="1602"/>
      <c r="GZ420" s="1602"/>
      <c r="HA420" s="1602"/>
      <c r="HB420" s="1602"/>
      <c r="HC420" s="1602"/>
      <c r="HD420" s="1602"/>
      <c r="HE420" s="1602"/>
      <c r="HF420" s="1602"/>
      <c r="HG420" s="1602"/>
      <c r="HH420" s="1602"/>
      <c r="HI420" s="1602"/>
      <c r="HJ420" s="1602"/>
      <c r="HK420" s="1602"/>
      <c r="HL420" s="1602"/>
      <c r="HM420" s="1602"/>
      <c r="HN420" s="1602"/>
      <c r="HO420" s="1602"/>
      <c r="HP420" s="1602"/>
      <c r="HQ420" s="1602"/>
      <c r="HR420" s="1602"/>
      <c r="HS420" s="1602"/>
      <c r="HT420" s="1602"/>
      <c r="HU420" s="1602"/>
      <c r="HV420" s="1602"/>
      <c r="HW420" s="1602"/>
      <c r="HX420" s="1602"/>
      <c r="HY420" s="1602"/>
      <c r="HZ420" s="1602"/>
      <c r="IA420" s="1602"/>
      <c r="IB420" s="1602"/>
      <c r="IC420" s="1602"/>
      <c r="ID420" s="1602"/>
      <c r="IE420" s="1602"/>
      <c r="IF420" s="1602"/>
      <c r="IG420" s="1602"/>
      <c r="IH420" s="1602"/>
      <c r="II420" s="1602"/>
      <c r="IJ420" s="1602"/>
      <c r="IK420" s="1602"/>
      <c r="IL420" s="1602"/>
      <c r="IM420" s="1602"/>
      <c r="IN420" s="1602"/>
      <c r="IO420" s="1602"/>
      <c r="IP420" s="1602"/>
      <c r="IQ420" s="1602"/>
      <c r="IR420" s="1602"/>
      <c r="IS420" s="1602"/>
      <c r="IT420" s="1602"/>
      <c r="IU420" s="1602"/>
      <c r="IV420" s="1602"/>
      <c r="IW420" s="1602"/>
      <c r="IX420" s="1602"/>
      <c r="IY420" s="1602"/>
      <c r="IZ420" s="1602"/>
      <c r="JA420" s="1602"/>
      <c r="JB420" s="1602"/>
      <c r="JC420" s="1602"/>
      <c r="JD420" s="1602"/>
      <c r="JE420" s="1602"/>
      <c r="JF420" s="1602"/>
      <c r="JG420" s="1602"/>
      <c r="JH420" s="1602"/>
      <c r="JI420" s="1602"/>
      <c r="JJ420" s="1602"/>
      <c r="JK420" s="1602"/>
      <c r="JL420" s="1602"/>
      <c r="JM420" s="1602"/>
      <c r="JN420" s="1602"/>
      <c r="JO420" s="1602"/>
      <c r="JP420" s="1602"/>
    </row>
    <row r="421" spans="100:276" s="1689" customFormat="1" ht="15" hidden="1" customHeight="1" x14ac:dyDescent="0.25">
      <c r="CV421" s="1602"/>
      <c r="CW421" s="1602"/>
      <c r="CX421" s="1602"/>
      <c r="CY421" s="1602"/>
      <c r="CZ421" s="1602"/>
      <c r="DA421" s="1602"/>
      <c r="DB421" s="1602"/>
      <c r="DC421" s="1602"/>
      <c r="DD421" s="1602"/>
      <c r="DE421" s="1602"/>
      <c r="DF421" s="1602"/>
      <c r="DG421" s="1602"/>
      <c r="DH421" s="1602"/>
      <c r="DI421" s="1602"/>
      <c r="DJ421" s="1602"/>
      <c r="DK421" s="1602"/>
      <c r="DL421" s="1602"/>
      <c r="DM421" s="1602"/>
      <c r="DN421" s="1602"/>
      <c r="DO421" s="1602"/>
      <c r="DP421" s="1602"/>
      <c r="DQ421" s="1602"/>
      <c r="DR421" s="1602"/>
      <c r="DS421" s="1602"/>
      <c r="DT421" s="1602"/>
      <c r="DU421" s="1602"/>
      <c r="DV421" s="1602"/>
      <c r="DW421" s="1602"/>
      <c r="DX421" s="1602"/>
      <c r="DY421" s="1602"/>
      <c r="DZ421" s="1602"/>
      <c r="EA421" s="1602"/>
      <c r="EB421" s="1602"/>
      <c r="EC421" s="1602"/>
      <c r="ED421" s="1602"/>
      <c r="EE421" s="1602"/>
      <c r="EF421" s="1602"/>
      <c r="EG421" s="1602"/>
      <c r="EH421" s="1602"/>
      <c r="EI421" s="1602"/>
      <c r="EJ421" s="1602"/>
      <c r="EK421" s="1602"/>
      <c r="EL421" s="1602"/>
      <c r="EM421" s="1602"/>
      <c r="EN421" s="1602"/>
      <c r="EO421" s="1602"/>
      <c r="EP421" s="1602"/>
      <c r="EQ421" s="1602"/>
      <c r="ER421" s="1602"/>
      <c r="ES421" s="1602"/>
      <c r="ET421" s="1602"/>
      <c r="EU421" s="1602"/>
      <c r="EV421" s="1602"/>
      <c r="EW421" s="1602"/>
      <c r="EX421" s="1602"/>
      <c r="EY421" s="1602"/>
      <c r="EZ421" s="1602"/>
      <c r="FA421" s="1602"/>
      <c r="FB421" s="1602"/>
      <c r="FC421" s="1602"/>
      <c r="FD421" s="1602"/>
      <c r="FE421" s="1602"/>
      <c r="FF421" s="1602"/>
      <c r="FG421" s="1602"/>
      <c r="FH421" s="1602"/>
      <c r="FI421" s="1602"/>
      <c r="FJ421" s="1602"/>
      <c r="FK421" s="1602"/>
      <c r="FL421" s="1602"/>
      <c r="FM421" s="1602"/>
      <c r="FN421" s="1602"/>
      <c r="FO421" s="1602"/>
      <c r="FP421" s="1602"/>
      <c r="FQ421" s="1602"/>
      <c r="FR421" s="1602"/>
      <c r="FS421" s="1602"/>
      <c r="FT421" s="1602"/>
      <c r="FU421" s="1602"/>
      <c r="FV421" s="1602"/>
      <c r="FW421" s="1602"/>
      <c r="FX421" s="1602"/>
      <c r="FY421" s="1602"/>
      <c r="FZ421" s="1602"/>
      <c r="GA421" s="1602"/>
      <c r="GB421" s="1602"/>
      <c r="GC421" s="1602"/>
      <c r="GD421" s="1602"/>
      <c r="GE421" s="1602"/>
      <c r="GF421" s="1602"/>
      <c r="GG421" s="1602"/>
      <c r="GH421" s="1602"/>
      <c r="GI421" s="1602"/>
      <c r="GJ421" s="1602"/>
      <c r="GK421" s="1602"/>
      <c r="GL421" s="1602"/>
      <c r="GM421" s="1602"/>
      <c r="GN421" s="1602"/>
      <c r="GO421" s="1602"/>
      <c r="GP421" s="1602"/>
      <c r="GQ421" s="1602"/>
      <c r="GR421" s="1602"/>
      <c r="GS421" s="1602"/>
      <c r="GT421" s="1602"/>
      <c r="GU421" s="1602"/>
      <c r="GV421" s="1602"/>
      <c r="GW421" s="1602"/>
      <c r="GX421" s="1602"/>
      <c r="GY421" s="1602"/>
      <c r="GZ421" s="1602"/>
      <c r="HA421" s="1602"/>
      <c r="HB421" s="1602"/>
      <c r="HC421" s="1602"/>
      <c r="HD421" s="1602"/>
      <c r="HE421" s="1602"/>
      <c r="HF421" s="1602"/>
      <c r="HG421" s="1602"/>
      <c r="HH421" s="1602"/>
      <c r="HI421" s="1602"/>
      <c r="HJ421" s="1602"/>
      <c r="HK421" s="1602"/>
      <c r="HL421" s="1602"/>
      <c r="HM421" s="1602"/>
      <c r="HN421" s="1602"/>
      <c r="HO421" s="1602"/>
      <c r="HP421" s="1602"/>
      <c r="HQ421" s="1602"/>
      <c r="HR421" s="1602"/>
      <c r="HS421" s="1602"/>
      <c r="HT421" s="1602"/>
      <c r="HU421" s="1602"/>
      <c r="HV421" s="1602"/>
      <c r="HW421" s="1602"/>
      <c r="HX421" s="1602"/>
      <c r="HY421" s="1602"/>
      <c r="HZ421" s="1602"/>
      <c r="IA421" s="1602"/>
      <c r="IB421" s="1602"/>
      <c r="IC421" s="1602"/>
      <c r="ID421" s="1602"/>
      <c r="IE421" s="1602"/>
      <c r="IF421" s="1602"/>
      <c r="IG421" s="1602"/>
      <c r="IH421" s="1602"/>
      <c r="II421" s="1602"/>
      <c r="IJ421" s="1602"/>
      <c r="IK421" s="1602"/>
      <c r="IL421" s="1602"/>
      <c r="IM421" s="1602"/>
      <c r="IN421" s="1602"/>
      <c r="IO421" s="1602"/>
      <c r="IP421" s="1602"/>
      <c r="IQ421" s="1602"/>
      <c r="IR421" s="1602"/>
      <c r="IS421" s="1602"/>
      <c r="IT421" s="1602"/>
      <c r="IU421" s="1602"/>
      <c r="IV421" s="1602"/>
      <c r="IW421" s="1602"/>
      <c r="IX421" s="1602"/>
      <c r="IY421" s="1602"/>
      <c r="IZ421" s="1602"/>
      <c r="JA421" s="1602"/>
      <c r="JB421" s="1602"/>
      <c r="JC421" s="1602"/>
      <c r="JD421" s="1602"/>
      <c r="JE421" s="1602"/>
      <c r="JF421" s="1602"/>
      <c r="JG421" s="1602"/>
      <c r="JH421" s="1602"/>
      <c r="JI421" s="1602"/>
      <c r="JJ421" s="1602"/>
      <c r="JK421" s="1602"/>
      <c r="JL421" s="1602"/>
      <c r="JM421" s="1602"/>
      <c r="JN421" s="1602"/>
      <c r="JO421" s="1602"/>
      <c r="JP421" s="1602"/>
    </row>
    <row r="422" spans="100:276" s="1689" customFormat="1" ht="15" hidden="1" customHeight="1" x14ac:dyDescent="0.25">
      <c r="CV422" s="1602"/>
      <c r="CW422" s="1602"/>
      <c r="CX422" s="1602"/>
      <c r="CY422" s="1602"/>
      <c r="CZ422" s="1602"/>
      <c r="DA422" s="1602"/>
      <c r="DB422" s="1602"/>
      <c r="DC422" s="1602"/>
      <c r="DD422" s="1602"/>
      <c r="DE422" s="1602"/>
      <c r="DF422" s="1602"/>
      <c r="DG422" s="1602"/>
      <c r="DH422" s="1602"/>
      <c r="DI422" s="1602"/>
      <c r="DJ422" s="1602"/>
      <c r="DK422" s="1602"/>
      <c r="DL422" s="1602"/>
      <c r="DM422" s="1602"/>
      <c r="DN422" s="1602"/>
      <c r="DO422" s="1602"/>
      <c r="DP422" s="1602"/>
      <c r="DQ422" s="1602"/>
      <c r="DR422" s="1602"/>
      <c r="DS422" s="1602"/>
      <c r="DT422" s="1602"/>
      <c r="DU422" s="1602"/>
      <c r="DV422" s="1602"/>
      <c r="DW422" s="1602"/>
      <c r="DX422" s="1602"/>
      <c r="DY422" s="1602"/>
      <c r="DZ422" s="1602"/>
      <c r="EA422" s="1602"/>
      <c r="EB422" s="1602"/>
      <c r="EC422" s="1602"/>
      <c r="ED422" s="1602"/>
      <c r="EE422" s="1602"/>
      <c r="EF422" s="1602"/>
      <c r="EG422" s="1602"/>
      <c r="EH422" s="1602"/>
      <c r="EI422" s="1602"/>
      <c r="EJ422" s="1602"/>
      <c r="EK422" s="1602"/>
      <c r="EL422" s="1602"/>
      <c r="EM422" s="1602"/>
      <c r="EN422" s="1602"/>
      <c r="EO422" s="1602"/>
      <c r="EP422" s="1602"/>
      <c r="EQ422" s="1602"/>
      <c r="ER422" s="1602"/>
      <c r="ES422" s="1602"/>
      <c r="ET422" s="1602"/>
      <c r="EU422" s="1602"/>
      <c r="EV422" s="1602"/>
      <c r="EW422" s="1602"/>
      <c r="EX422" s="1602"/>
      <c r="EY422" s="1602"/>
      <c r="EZ422" s="1602"/>
      <c r="FA422" s="1602"/>
      <c r="FB422" s="1602"/>
      <c r="FC422" s="1602"/>
      <c r="FD422" s="1602"/>
      <c r="FE422" s="1602"/>
      <c r="FF422" s="1602"/>
      <c r="FG422" s="1602"/>
      <c r="FH422" s="1602"/>
      <c r="FI422" s="1602"/>
      <c r="FJ422" s="1602"/>
      <c r="FK422" s="1602"/>
      <c r="FL422" s="1602"/>
      <c r="FM422" s="1602"/>
      <c r="FN422" s="1602"/>
      <c r="FO422" s="1602"/>
      <c r="FP422" s="1602"/>
      <c r="FQ422" s="1602"/>
      <c r="FR422" s="1602"/>
      <c r="FS422" s="1602"/>
      <c r="FT422" s="1602"/>
      <c r="FU422" s="1602"/>
      <c r="FV422" s="1602"/>
      <c r="FW422" s="1602"/>
      <c r="FX422" s="1602"/>
      <c r="FY422" s="1602"/>
      <c r="FZ422" s="1602"/>
      <c r="GA422" s="1602"/>
      <c r="GB422" s="1602"/>
      <c r="GC422" s="1602"/>
      <c r="GD422" s="1602"/>
      <c r="GE422" s="1602"/>
      <c r="GF422" s="1602"/>
      <c r="GG422" s="1602"/>
      <c r="GH422" s="1602"/>
      <c r="GI422" s="1602"/>
      <c r="GJ422" s="1602"/>
      <c r="GK422" s="1602"/>
      <c r="GL422" s="1602"/>
      <c r="GM422" s="1602"/>
      <c r="GN422" s="1602"/>
      <c r="GO422" s="1602"/>
      <c r="GP422" s="1602"/>
      <c r="GQ422" s="1602"/>
      <c r="GR422" s="1602"/>
      <c r="GS422" s="1602"/>
      <c r="GT422" s="1602"/>
      <c r="GU422" s="1602"/>
      <c r="GV422" s="1602"/>
      <c r="GW422" s="1602"/>
      <c r="GX422" s="1602"/>
      <c r="GY422" s="1602"/>
      <c r="GZ422" s="1602"/>
      <c r="HA422" s="1602"/>
      <c r="HB422" s="1602"/>
      <c r="HC422" s="1602"/>
      <c r="HD422" s="1602"/>
      <c r="HE422" s="1602"/>
      <c r="HF422" s="1602"/>
      <c r="HG422" s="1602"/>
      <c r="HH422" s="1602"/>
      <c r="HI422" s="1602"/>
      <c r="HJ422" s="1602"/>
      <c r="HK422" s="1602"/>
      <c r="HL422" s="1602"/>
      <c r="HM422" s="1602"/>
      <c r="HN422" s="1602"/>
      <c r="HO422" s="1602"/>
      <c r="HP422" s="1602"/>
      <c r="HQ422" s="1602"/>
      <c r="HR422" s="1602"/>
      <c r="HS422" s="1602"/>
      <c r="HT422" s="1602"/>
      <c r="HU422" s="1602"/>
      <c r="HV422" s="1602"/>
      <c r="HW422" s="1602"/>
      <c r="HX422" s="1602"/>
      <c r="HY422" s="1602"/>
      <c r="HZ422" s="1602"/>
      <c r="IA422" s="1602"/>
      <c r="IB422" s="1602"/>
      <c r="IC422" s="1602"/>
      <c r="ID422" s="1602"/>
      <c r="IE422" s="1602"/>
      <c r="IF422" s="1602"/>
      <c r="IG422" s="1602"/>
      <c r="IH422" s="1602"/>
      <c r="II422" s="1602"/>
      <c r="IJ422" s="1602"/>
      <c r="IK422" s="1602"/>
      <c r="IL422" s="1602"/>
      <c r="IM422" s="1602"/>
      <c r="IN422" s="1602"/>
      <c r="IO422" s="1602"/>
      <c r="IP422" s="1602"/>
      <c r="IQ422" s="1602"/>
      <c r="IR422" s="1602"/>
      <c r="IS422" s="1602"/>
      <c r="IT422" s="1602"/>
      <c r="IU422" s="1602"/>
      <c r="IV422" s="1602"/>
      <c r="IW422" s="1602"/>
      <c r="IX422" s="1602"/>
      <c r="IY422" s="1602"/>
      <c r="IZ422" s="1602"/>
      <c r="JA422" s="1602"/>
      <c r="JB422" s="1602"/>
      <c r="JC422" s="1602"/>
      <c r="JD422" s="1602"/>
      <c r="JE422" s="1602"/>
      <c r="JF422" s="1602"/>
      <c r="JG422" s="1602"/>
      <c r="JH422" s="1602"/>
      <c r="JI422" s="1602"/>
      <c r="JJ422" s="1602"/>
      <c r="JK422" s="1602"/>
      <c r="JL422" s="1602"/>
      <c r="JM422" s="1602"/>
      <c r="JN422" s="1602"/>
      <c r="JO422" s="1602"/>
      <c r="JP422" s="1602"/>
    </row>
    <row r="423" spans="100:276" s="1689" customFormat="1" ht="15" hidden="1" customHeight="1" x14ac:dyDescent="0.25">
      <c r="CV423" s="1602"/>
      <c r="CW423" s="1602"/>
      <c r="CX423" s="1602"/>
      <c r="CY423" s="1602"/>
      <c r="CZ423" s="1602"/>
      <c r="DA423" s="1602"/>
      <c r="DB423" s="1602"/>
      <c r="DC423" s="1602"/>
      <c r="DD423" s="1602"/>
      <c r="DE423" s="1602"/>
      <c r="DF423" s="1602"/>
      <c r="DG423" s="1602"/>
      <c r="DH423" s="1602"/>
      <c r="DI423" s="1602"/>
      <c r="DJ423" s="1602"/>
      <c r="DK423" s="1602"/>
      <c r="DL423" s="1602"/>
      <c r="DM423" s="1602"/>
      <c r="DN423" s="1602"/>
      <c r="DO423" s="1602"/>
      <c r="DP423" s="1602"/>
      <c r="DQ423" s="1602"/>
      <c r="DR423" s="1602"/>
      <c r="DS423" s="1602"/>
      <c r="DT423" s="1602"/>
      <c r="DU423" s="1602"/>
      <c r="DV423" s="1602"/>
      <c r="DW423" s="1602"/>
      <c r="DX423" s="1602"/>
      <c r="DY423" s="1602"/>
      <c r="DZ423" s="1602"/>
      <c r="EA423" s="1602"/>
      <c r="EB423" s="1602"/>
      <c r="EC423" s="1602"/>
      <c r="ED423" s="1602"/>
      <c r="EE423" s="1602"/>
      <c r="EF423" s="1602"/>
      <c r="EG423" s="1602"/>
      <c r="EH423" s="1602"/>
      <c r="EI423" s="1602"/>
      <c r="EJ423" s="1602"/>
      <c r="EK423" s="1602"/>
      <c r="EL423" s="1602"/>
      <c r="EM423" s="1602"/>
      <c r="EN423" s="1602"/>
      <c r="EO423" s="1602"/>
      <c r="EP423" s="1602"/>
      <c r="EQ423" s="1602"/>
      <c r="ER423" s="1602"/>
      <c r="ES423" s="1602"/>
      <c r="ET423" s="1602"/>
      <c r="EU423" s="1602"/>
      <c r="EV423" s="1602"/>
      <c r="EW423" s="1602"/>
      <c r="EX423" s="1602"/>
      <c r="EY423" s="1602"/>
      <c r="EZ423" s="1602"/>
      <c r="FA423" s="1602"/>
      <c r="FB423" s="1602"/>
      <c r="FC423" s="1602"/>
      <c r="FD423" s="1602"/>
      <c r="FE423" s="1602"/>
      <c r="FF423" s="1602"/>
      <c r="FG423" s="1602"/>
      <c r="FH423" s="1602"/>
      <c r="FI423" s="1602"/>
      <c r="FJ423" s="1602"/>
      <c r="FK423" s="1602"/>
      <c r="FL423" s="1602"/>
      <c r="FM423" s="1602"/>
      <c r="FN423" s="1602"/>
      <c r="FO423" s="1602"/>
      <c r="FP423" s="1602"/>
      <c r="FQ423" s="1602"/>
      <c r="FR423" s="1602"/>
      <c r="FS423" s="1602"/>
      <c r="FT423" s="1602"/>
      <c r="FU423" s="1602"/>
      <c r="FV423" s="1602"/>
      <c r="FW423" s="1602"/>
      <c r="FX423" s="1602"/>
      <c r="FY423" s="1602"/>
      <c r="FZ423" s="1602"/>
      <c r="GA423" s="1602"/>
      <c r="GB423" s="1602"/>
      <c r="GC423" s="1602"/>
      <c r="GD423" s="1602"/>
      <c r="GE423" s="1602"/>
      <c r="GF423" s="1602"/>
      <c r="GG423" s="1602"/>
      <c r="GH423" s="1602"/>
      <c r="GI423" s="1602"/>
      <c r="GJ423" s="1602"/>
      <c r="GK423" s="1602"/>
      <c r="GL423" s="1602"/>
      <c r="GM423" s="1602"/>
      <c r="GN423" s="1602"/>
      <c r="GO423" s="1602"/>
      <c r="GP423" s="1602"/>
      <c r="GQ423" s="1602"/>
      <c r="GR423" s="1602"/>
      <c r="GS423" s="1602"/>
      <c r="GT423" s="1602"/>
      <c r="GU423" s="1602"/>
      <c r="GV423" s="1602"/>
      <c r="GW423" s="1602"/>
      <c r="GX423" s="1602"/>
      <c r="GY423" s="1602"/>
      <c r="GZ423" s="1602"/>
      <c r="HA423" s="1602"/>
      <c r="HB423" s="1602"/>
      <c r="HC423" s="1602"/>
      <c r="HD423" s="1602"/>
      <c r="HE423" s="1602"/>
      <c r="HF423" s="1602"/>
      <c r="HG423" s="1602"/>
      <c r="HH423" s="1602"/>
      <c r="HI423" s="1602"/>
      <c r="HJ423" s="1602"/>
      <c r="HK423" s="1602"/>
      <c r="HL423" s="1602"/>
      <c r="HM423" s="1602"/>
      <c r="HN423" s="1602"/>
      <c r="HO423" s="1602"/>
      <c r="HP423" s="1602"/>
      <c r="HQ423" s="1602"/>
      <c r="HR423" s="1602"/>
      <c r="HS423" s="1602"/>
      <c r="HT423" s="1602"/>
      <c r="HU423" s="1602"/>
      <c r="HV423" s="1602"/>
      <c r="HW423" s="1602"/>
      <c r="HX423" s="1602"/>
      <c r="HY423" s="1602"/>
      <c r="HZ423" s="1602"/>
      <c r="IA423" s="1602"/>
      <c r="IB423" s="1602"/>
      <c r="IC423" s="1602"/>
      <c r="ID423" s="1602"/>
      <c r="IE423" s="1602"/>
      <c r="IF423" s="1602"/>
      <c r="IG423" s="1602"/>
      <c r="IH423" s="1602"/>
      <c r="II423" s="1602"/>
      <c r="IJ423" s="1602"/>
      <c r="IK423" s="1602"/>
      <c r="IL423" s="1602"/>
      <c r="IM423" s="1602"/>
      <c r="IN423" s="1602"/>
      <c r="IO423" s="1602"/>
      <c r="IP423" s="1602"/>
      <c r="IQ423" s="1602"/>
      <c r="IR423" s="1602"/>
      <c r="IS423" s="1602"/>
      <c r="IT423" s="1602"/>
      <c r="IU423" s="1602"/>
      <c r="IV423" s="1602"/>
      <c r="IW423" s="1602"/>
      <c r="IX423" s="1602"/>
      <c r="IY423" s="1602"/>
      <c r="IZ423" s="1602"/>
      <c r="JA423" s="1602"/>
      <c r="JB423" s="1602"/>
      <c r="JC423" s="1602"/>
      <c r="JD423" s="1602"/>
      <c r="JE423" s="1602"/>
      <c r="JF423" s="1602"/>
      <c r="JG423" s="1602"/>
      <c r="JH423" s="1602"/>
      <c r="JI423" s="1602"/>
      <c r="JJ423" s="1602"/>
      <c r="JK423" s="1602"/>
      <c r="JL423" s="1602"/>
      <c r="JM423" s="1602"/>
      <c r="JN423" s="1602"/>
      <c r="JO423" s="1602"/>
      <c r="JP423" s="1602"/>
    </row>
    <row r="424" spans="100:276" s="1689" customFormat="1" ht="15" hidden="1" customHeight="1" x14ac:dyDescent="0.25">
      <c r="CV424" s="1602"/>
      <c r="CW424" s="1602"/>
      <c r="CX424" s="1602"/>
      <c r="CY424" s="1602"/>
      <c r="CZ424" s="1602"/>
      <c r="DA424" s="1602"/>
      <c r="DB424" s="1602"/>
      <c r="DC424" s="1602"/>
      <c r="DD424" s="1602"/>
      <c r="DE424" s="1602"/>
      <c r="DF424" s="1602"/>
      <c r="DG424" s="1602"/>
      <c r="DH424" s="1602"/>
      <c r="DI424" s="1602"/>
      <c r="DJ424" s="1602"/>
      <c r="DK424" s="1602"/>
      <c r="DL424" s="1602"/>
      <c r="DM424" s="1602"/>
      <c r="DN424" s="1602"/>
      <c r="DO424" s="1602"/>
      <c r="DP424" s="1602"/>
      <c r="DQ424" s="1602"/>
      <c r="DR424" s="1602"/>
      <c r="DS424" s="1602"/>
      <c r="DT424" s="1602"/>
      <c r="DU424" s="1602"/>
      <c r="DV424" s="1602"/>
      <c r="DW424" s="1602"/>
      <c r="DX424" s="1602"/>
      <c r="DY424" s="1602"/>
      <c r="DZ424" s="1602"/>
      <c r="EA424" s="1602"/>
      <c r="EB424" s="1602"/>
      <c r="EC424" s="1602"/>
      <c r="ED424" s="1602"/>
      <c r="EE424" s="1602"/>
      <c r="EF424" s="1602"/>
      <c r="EG424" s="1602"/>
      <c r="EH424" s="1602"/>
      <c r="EI424" s="1602"/>
      <c r="EJ424" s="1602"/>
      <c r="EK424" s="1602"/>
      <c r="EL424" s="1602"/>
      <c r="EM424" s="1602"/>
      <c r="EN424" s="1602"/>
      <c r="EO424" s="1602"/>
      <c r="EP424" s="1602"/>
      <c r="EQ424" s="1602"/>
      <c r="ER424" s="1602"/>
      <c r="ES424" s="1602"/>
      <c r="ET424" s="1602"/>
      <c r="EU424" s="1602"/>
      <c r="EV424" s="1602"/>
      <c r="EW424" s="1602"/>
      <c r="EX424" s="1602"/>
      <c r="EY424" s="1602"/>
      <c r="EZ424" s="1602"/>
      <c r="FA424" s="1602"/>
      <c r="FB424" s="1602"/>
      <c r="FC424" s="1602"/>
      <c r="FD424" s="1602"/>
      <c r="FE424" s="1602"/>
      <c r="FF424" s="1602"/>
      <c r="FG424" s="1602"/>
      <c r="FH424" s="1602"/>
      <c r="FI424" s="1602"/>
      <c r="FJ424" s="1602"/>
      <c r="FK424" s="1602"/>
      <c r="FL424" s="1602"/>
      <c r="FM424" s="1602"/>
      <c r="FN424" s="1602"/>
      <c r="FO424" s="1602"/>
      <c r="FP424" s="1602"/>
      <c r="FQ424" s="1602"/>
      <c r="FR424" s="1602"/>
      <c r="FS424" s="1602"/>
      <c r="FT424" s="1602"/>
      <c r="FU424" s="1602"/>
      <c r="FV424" s="1602"/>
      <c r="FW424" s="1602"/>
      <c r="FX424" s="1602"/>
      <c r="FY424" s="1602"/>
      <c r="FZ424" s="1602"/>
      <c r="GA424" s="1602"/>
      <c r="GB424" s="1602"/>
      <c r="GC424" s="1602"/>
      <c r="GD424" s="1602"/>
      <c r="GE424" s="1602"/>
      <c r="GF424" s="1602"/>
      <c r="GG424" s="1602"/>
      <c r="GH424" s="1602"/>
      <c r="GI424" s="1602"/>
      <c r="GJ424" s="1602"/>
      <c r="GK424" s="1602"/>
      <c r="GL424" s="1602"/>
      <c r="GM424" s="1602"/>
      <c r="GN424" s="1602"/>
      <c r="GO424" s="1602"/>
      <c r="GP424" s="1602"/>
      <c r="GQ424" s="1602"/>
      <c r="GR424" s="1602"/>
      <c r="GS424" s="1602"/>
      <c r="GT424" s="1602"/>
      <c r="GU424" s="1602"/>
      <c r="GV424" s="1602"/>
      <c r="GW424" s="1602"/>
      <c r="GX424" s="1602"/>
      <c r="GY424" s="1602"/>
      <c r="GZ424" s="1602"/>
      <c r="HA424" s="1602"/>
      <c r="HB424" s="1602"/>
      <c r="HC424" s="1602"/>
      <c r="HD424" s="1602"/>
      <c r="HE424" s="1602"/>
      <c r="HF424" s="1602"/>
      <c r="HG424" s="1602"/>
      <c r="HH424" s="1602"/>
      <c r="HI424" s="1602"/>
      <c r="HJ424" s="1602"/>
      <c r="HK424" s="1602"/>
      <c r="HL424" s="1602"/>
      <c r="HM424" s="1602"/>
      <c r="HN424" s="1602"/>
      <c r="HO424" s="1602"/>
      <c r="HP424" s="1602"/>
      <c r="HQ424" s="1602"/>
      <c r="HR424" s="1602"/>
      <c r="HS424" s="1602"/>
      <c r="HT424" s="1602"/>
      <c r="HU424" s="1602"/>
      <c r="HV424" s="1602"/>
      <c r="HW424" s="1602"/>
      <c r="HX424" s="1602"/>
      <c r="HY424" s="1602"/>
      <c r="HZ424" s="1602"/>
      <c r="IA424" s="1602"/>
      <c r="IB424" s="1602"/>
      <c r="IC424" s="1602"/>
      <c r="ID424" s="1602"/>
      <c r="IE424" s="1602"/>
      <c r="IF424" s="1602"/>
      <c r="IG424" s="1602"/>
      <c r="IH424" s="1602"/>
      <c r="II424" s="1602"/>
      <c r="IJ424" s="1602"/>
      <c r="IK424" s="1602"/>
      <c r="IL424" s="1602"/>
      <c r="IM424" s="1602"/>
      <c r="IN424" s="1602"/>
      <c r="IO424" s="1602"/>
      <c r="IP424" s="1602"/>
      <c r="IQ424" s="1602"/>
      <c r="IR424" s="1602"/>
      <c r="IS424" s="1602"/>
      <c r="IT424" s="1602"/>
      <c r="IU424" s="1602"/>
      <c r="IV424" s="1602"/>
      <c r="IW424" s="1602"/>
      <c r="IX424" s="1602"/>
      <c r="IY424" s="1602"/>
      <c r="IZ424" s="1602"/>
      <c r="JA424" s="1602"/>
      <c r="JB424" s="1602"/>
      <c r="JC424" s="1602"/>
      <c r="JD424" s="1602"/>
      <c r="JE424" s="1602"/>
      <c r="JF424" s="1602"/>
      <c r="JG424" s="1602"/>
      <c r="JH424" s="1602"/>
      <c r="JI424" s="1602"/>
      <c r="JJ424" s="1602"/>
      <c r="JK424" s="1602"/>
      <c r="JL424" s="1602"/>
      <c r="JM424" s="1602"/>
      <c r="JN424" s="1602"/>
      <c r="JO424" s="1602"/>
      <c r="JP424" s="1602"/>
    </row>
    <row r="425" spans="100:276" s="1689" customFormat="1" ht="15" hidden="1" customHeight="1" x14ac:dyDescent="0.25">
      <c r="CV425" s="1602"/>
      <c r="CW425" s="1602"/>
      <c r="CX425" s="1602"/>
      <c r="CY425" s="1602"/>
      <c r="CZ425" s="1602"/>
      <c r="DA425" s="1602"/>
      <c r="DB425" s="1602"/>
      <c r="DC425" s="1602"/>
      <c r="DD425" s="1602"/>
      <c r="DE425" s="1602"/>
      <c r="DF425" s="1602"/>
      <c r="DG425" s="1602"/>
      <c r="DH425" s="1602"/>
      <c r="DI425" s="1602"/>
      <c r="DJ425" s="1602"/>
      <c r="DK425" s="1602"/>
      <c r="DL425" s="1602"/>
      <c r="DM425" s="1602"/>
      <c r="DN425" s="1602"/>
      <c r="DO425" s="1602"/>
      <c r="DP425" s="1602"/>
      <c r="DQ425" s="1602"/>
      <c r="DR425" s="1602"/>
      <c r="DS425" s="1602"/>
      <c r="DT425" s="1602"/>
      <c r="DU425" s="1602"/>
      <c r="DV425" s="1602"/>
      <c r="DW425" s="1602"/>
      <c r="DX425" s="1602"/>
      <c r="DY425" s="1602"/>
      <c r="DZ425" s="1602"/>
      <c r="EA425" s="1602"/>
      <c r="EB425" s="1602"/>
      <c r="EC425" s="1602"/>
      <c r="ED425" s="1602"/>
      <c r="EE425" s="1602"/>
      <c r="EF425" s="1602"/>
      <c r="EG425" s="1602"/>
      <c r="EH425" s="1602"/>
      <c r="EI425" s="1602"/>
      <c r="EJ425" s="1602"/>
      <c r="EK425" s="1602"/>
      <c r="EL425" s="1602"/>
      <c r="EM425" s="1602"/>
      <c r="EN425" s="1602"/>
      <c r="EO425" s="1602"/>
      <c r="EP425" s="1602"/>
      <c r="EQ425" s="1602"/>
      <c r="ER425" s="1602"/>
      <c r="ES425" s="1602"/>
      <c r="ET425" s="1602"/>
      <c r="EU425" s="1602"/>
      <c r="EV425" s="1602"/>
      <c r="EW425" s="1602"/>
      <c r="EX425" s="1602"/>
      <c r="EY425" s="1602"/>
      <c r="EZ425" s="1602"/>
      <c r="FA425" s="1602"/>
      <c r="FB425" s="1602"/>
      <c r="FC425" s="1602"/>
      <c r="FD425" s="1602"/>
      <c r="FE425" s="1602"/>
      <c r="FF425" s="1602"/>
      <c r="FG425" s="1602"/>
      <c r="FH425" s="1602"/>
      <c r="FI425" s="1602"/>
      <c r="FJ425" s="1602"/>
      <c r="FK425" s="1602"/>
      <c r="FL425" s="1602"/>
      <c r="FM425" s="1602"/>
      <c r="FN425" s="1602"/>
      <c r="FO425" s="1602"/>
      <c r="FP425" s="1602"/>
      <c r="FQ425" s="1602"/>
      <c r="FR425" s="1602"/>
      <c r="FS425" s="1602"/>
      <c r="FT425" s="1602"/>
      <c r="FU425" s="1602"/>
      <c r="FV425" s="1602"/>
      <c r="FW425" s="1602"/>
      <c r="FX425" s="1602"/>
      <c r="FY425" s="1602"/>
      <c r="FZ425" s="1602"/>
      <c r="GA425" s="1602"/>
      <c r="GB425" s="1602"/>
      <c r="GC425" s="1602"/>
      <c r="GD425" s="1602"/>
      <c r="GE425" s="1602"/>
      <c r="GF425" s="1602"/>
      <c r="GG425" s="1602"/>
      <c r="GH425" s="1602"/>
      <c r="GI425" s="1602"/>
      <c r="GJ425" s="1602"/>
      <c r="GK425" s="1602"/>
      <c r="GL425" s="1602"/>
      <c r="GM425" s="1602"/>
      <c r="GN425" s="1602"/>
      <c r="GO425" s="1602"/>
      <c r="GP425" s="1602"/>
      <c r="GQ425" s="1602"/>
      <c r="GR425" s="1602"/>
      <c r="GS425" s="1602"/>
      <c r="GT425" s="1602"/>
      <c r="GU425" s="1602"/>
      <c r="GV425" s="1602"/>
      <c r="GW425" s="1602"/>
      <c r="GX425" s="1602"/>
      <c r="GY425" s="1602"/>
      <c r="GZ425" s="1602"/>
      <c r="HA425" s="1602"/>
      <c r="HB425" s="1602"/>
      <c r="HC425" s="1602"/>
      <c r="HD425" s="1602"/>
      <c r="HE425" s="1602"/>
      <c r="HF425" s="1602"/>
      <c r="HG425" s="1602"/>
      <c r="HH425" s="1602"/>
      <c r="HI425" s="1602"/>
      <c r="HJ425" s="1602"/>
      <c r="HK425" s="1602"/>
      <c r="HL425" s="1602"/>
      <c r="HM425" s="1602"/>
      <c r="HN425" s="1602"/>
      <c r="HO425" s="1602"/>
      <c r="HP425" s="1602"/>
      <c r="HQ425" s="1602"/>
      <c r="HR425" s="1602"/>
      <c r="HS425" s="1602"/>
      <c r="HT425" s="1602"/>
      <c r="HU425" s="1602"/>
      <c r="HV425" s="1602"/>
      <c r="HW425" s="1602"/>
      <c r="HX425" s="1602"/>
      <c r="HY425" s="1602"/>
      <c r="HZ425" s="1602"/>
      <c r="IA425" s="1602"/>
      <c r="IB425" s="1602"/>
      <c r="IC425" s="1602"/>
      <c r="ID425" s="1602"/>
      <c r="IE425" s="1602"/>
      <c r="IF425" s="1602"/>
      <c r="IG425" s="1602"/>
      <c r="IH425" s="1602"/>
      <c r="II425" s="1602"/>
      <c r="IJ425" s="1602"/>
      <c r="IK425" s="1602"/>
      <c r="IL425" s="1602"/>
      <c r="IM425" s="1602"/>
      <c r="IN425" s="1602"/>
      <c r="IO425" s="1602"/>
      <c r="IP425" s="1602"/>
      <c r="IQ425" s="1602"/>
      <c r="IR425" s="1602"/>
      <c r="IS425" s="1602"/>
      <c r="IT425" s="1602"/>
      <c r="IU425" s="1602"/>
      <c r="IV425" s="1602"/>
      <c r="IW425" s="1602"/>
      <c r="IX425" s="1602"/>
      <c r="IY425" s="1602"/>
      <c r="IZ425" s="1602"/>
      <c r="JA425" s="1602"/>
      <c r="JB425" s="1602"/>
      <c r="JC425" s="1602"/>
      <c r="JD425" s="1602"/>
      <c r="JE425" s="1602"/>
      <c r="JF425" s="1602"/>
      <c r="JG425" s="1602"/>
      <c r="JH425" s="1602"/>
      <c r="JI425" s="1602"/>
      <c r="JJ425" s="1602"/>
      <c r="JK425" s="1602"/>
      <c r="JL425" s="1602"/>
      <c r="JM425" s="1602"/>
      <c r="JN425" s="1602"/>
      <c r="JO425" s="1602"/>
      <c r="JP425" s="1602"/>
    </row>
    <row r="426" spans="100:276" s="1689" customFormat="1" ht="15" hidden="1" customHeight="1" x14ac:dyDescent="0.25">
      <c r="CV426" s="1602"/>
      <c r="CW426" s="1602"/>
      <c r="CX426" s="1602"/>
      <c r="CY426" s="1602"/>
      <c r="CZ426" s="1602"/>
      <c r="DA426" s="1602"/>
      <c r="DB426" s="1602"/>
      <c r="DC426" s="1602"/>
      <c r="DD426" s="1602"/>
      <c r="DE426" s="1602"/>
      <c r="DF426" s="1602"/>
      <c r="DG426" s="1602"/>
      <c r="DH426" s="1602"/>
      <c r="DI426" s="1602"/>
      <c r="DJ426" s="1602"/>
      <c r="DK426" s="1602"/>
      <c r="DL426" s="1602"/>
      <c r="DM426" s="1602"/>
      <c r="DN426" s="1602"/>
      <c r="DO426" s="1602"/>
      <c r="DP426" s="1602"/>
      <c r="DQ426" s="1602"/>
      <c r="DR426" s="1602"/>
      <c r="DS426" s="1602"/>
      <c r="DT426" s="1602"/>
      <c r="DU426" s="1602"/>
      <c r="DV426" s="1602"/>
      <c r="DW426" s="1602"/>
      <c r="DX426" s="1602"/>
      <c r="DY426" s="1602"/>
      <c r="DZ426" s="1602"/>
      <c r="EA426" s="1602"/>
      <c r="EB426" s="1602"/>
      <c r="EC426" s="1602"/>
      <c r="ED426" s="1602"/>
      <c r="EE426" s="1602"/>
      <c r="EF426" s="1602"/>
      <c r="EG426" s="1602"/>
      <c r="EH426" s="1602"/>
      <c r="EI426" s="1602"/>
      <c r="EJ426" s="1602"/>
      <c r="EK426" s="1602"/>
      <c r="EL426" s="1602"/>
      <c r="EM426" s="1602"/>
      <c r="EN426" s="1602"/>
      <c r="EO426" s="1602"/>
      <c r="EP426" s="1602"/>
      <c r="EQ426" s="1602"/>
      <c r="ER426" s="1602"/>
      <c r="ES426" s="1602"/>
      <c r="ET426" s="1602"/>
      <c r="EU426" s="1602"/>
      <c r="EV426" s="1602"/>
      <c r="EW426" s="1602"/>
      <c r="EX426" s="1602"/>
      <c r="EY426" s="1602"/>
      <c r="EZ426" s="1602"/>
      <c r="FA426" s="1602"/>
      <c r="FB426" s="1602"/>
      <c r="FC426" s="1602"/>
      <c r="FD426" s="1602"/>
      <c r="FE426" s="1602"/>
      <c r="FF426" s="1602"/>
      <c r="FG426" s="1602"/>
      <c r="FH426" s="1602"/>
      <c r="FI426" s="1602"/>
      <c r="FJ426" s="1602"/>
      <c r="FK426" s="1602"/>
      <c r="FL426" s="1602"/>
      <c r="FM426" s="1602"/>
      <c r="FN426" s="1602"/>
      <c r="FO426" s="1602"/>
      <c r="FP426" s="1602"/>
      <c r="FQ426" s="1602"/>
      <c r="FR426" s="1602"/>
      <c r="FS426" s="1602"/>
      <c r="FT426" s="1602"/>
      <c r="FU426" s="1602"/>
      <c r="FV426" s="1602"/>
      <c r="FW426" s="1602"/>
      <c r="FX426" s="1602"/>
      <c r="FY426" s="1602"/>
      <c r="FZ426" s="1602"/>
      <c r="GA426" s="1602"/>
      <c r="GB426" s="1602"/>
      <c r="GC426" s="1602"/>
      <c r="GD426" s="1602"/>
      <c r="GE426" s="1602"/>
      <c r="GF426" s="1602"/>
      <c r="GG426" s="1602"/>
      <c r="GH426" s="1602"/>
      <c r="GI426" s="1602"/>
      <c r="GJ426" s="1602"/>
      <c r="GK426" s="1602"/>
      <c r="GL426" s="1602"/>
      <c r="GM426" s="1602"/>
      <c r="GN426" s="1602"/>
      <c r="GO426" s="1602"/>
      <c r="GP426" s="1602"/>
      <c r="GQ426" s="1602"/>
      <c r="GR426" s="1602"/>
      <c r="GS426" s="1602"/>
      <c r="GT426" s="1602"/>
      <c r="GU426" s="1602"/>
      <c r="GV426" s="1602"/>
      <c r="GW426" s="1602"/>
      <c r="GX426" s="1602"/>
      <c r="GY426" s="1602"/>
      <c r="GZ426" s="1602"/>
      <c r="HA426" s="1602"/>
      <c r="HB426" s="1602"/>
      <c r="HC426" s="1602"/>
      <c r="HD426" s="1602"/>
      <c r="HE426" s="1602"/>
      <c r="HF426" s="1602"/>
      <c r="HG426" s="1602"/>
      <c r="HH426" s="1602"/>
      <c r="HI426" s="1602"/>
      <c r="HJ426" s="1602"/>
      <c r="HK426" s="1602"/>
      <c r="HL426" s="1602"/>
      <c r="HM426" s="1602"/>
      <c r="HN426" s="1602"/>
      <c r="HO426" s="1602"/>
      <c r="HP426" s="1602"/>
      <c r="HQ426" s="1602"/>
      <c r="HR426" s="1602"/>
      <c r="HS426" s="1602"/>
      <c r="HT426" s="1602"/>
      <c r="HU426" s="1602"/>
      <c r="HV426" s="1602"/>
      <c r="HW426" s="1602"/>
      <c r="HX426" s="1602"/>
      <c r="HY426" s="1602"/>
      <c r="HZ426" s="1602"/>
      <c r="IA426" s="1602"/>
      <c r="IB426" s="1602"/>
      <c r="IC426" s="1602"/>
      <c r="ID426" s="1602"/>
      <c r="IE426" s="1602"/>
      <c r="IF426" s="1602"/>
      <c r="IG426" s="1602"/>
      <c r="IH426" s="1602"/>
      <c r="II426" s="1602"/>
      <c r="IJ426" s="1602"/>
      <c r="IK426" s="1602"/>
      <c r="IL426" s="1602"/>
      <c r="IM426" s="1602"/>
      <c r="IN426" s="1602"/>
      <c r="IO426" s="1602"/>
      <c r="IP426" s="1602"/>
      <c r="IQ426" s="1602"/>
      <c r="IR426" s="1602"/>
      <c r="IS426" s="1602"/>
      <c r="IT426" s="1602"/>
      <c r="IU426" s="1602"/>
      <c r="IV426" s="1602"/>
      <c r="IW426" s="1602"/>
      <c r="IX426" s="1602"/>
      <c r="IY426" s="1602"/>
      <c r="IZ426" s="1602"/>
      <c r="JA426" s="1602"/>
      <c r="JB426" s="1602"/>
      <c r="JC426" s="1602"/>
      <c r="JD426" s="1602"/>
      <c r="JE426" s="1602"/>
      <c r="JF426" s="1602"/>
      <c r="JG426" s="1602"/>
      <c r="JH426" s="1602"/>
      <c r="JI426" s="1602"/>
      <c r="JJ426" s="1602"/>
      <c r="JK426" s="1602"/>
      <c r="JL426" s="1602"/>
      <c r="JM426" s="1602"/>
      <c r="JN426" s="1602"/>
      <c r="JO426" s="1602"/>
      <c r="JP426" s="1602"/>
    </row>
    <row r="427" spans="100:276" s="1689" customFormat="1" ht="15" hidden="1" customHeight="1" x14ac:dyDescent="0.25">
      <c r="CV427" s="1602"/>
      <c r="CW427" s="1602"/>
      <c r="CX427" s="1602"/>
      <c r="CY427" s="1602"/>
      <c r="CZ427" s="1602"/>
      <c r="DA427" s="1602"/>
      <c r="DB427" s="1602"/>
      <c r="DC427" s="1602"/>
      <c r="DD427" s="1602"/>
      <c r="DE427" s="1602"/>
      <c r="DF427" s="1602"/>
      <c r="DG427" s="1602"/>
      <c r="DH427" s="1602"/>
      <c r="DI427" s="1602"/>
      <c r="DJ427" s="1602"/>
      <c r="DK427" s="1602"/>
      <c r="DL427" s="1602"/>
      <c r="DM427" s="1602"/>
      <c r="DN427" s="1602"/>
      <c r="DO427" s="1602"/>
      <c r="DP427" s="1602"/>
      <c r="DQ427" s="1602"/>
      <c r="DR427" s="1602"/>
      <c r="DS427" s="1602"/>
      <c r="DT427" s="1602"/>
      <c r="DU427" s="1602"/>
      <c r="DV427" s="1602"/>
      <c r="DW427" s="1602"/>
      <c r="DX427" s="1602"/>
      <c r="DY427" s="1602"/>
      <c r="DZ427" s="1602"/>
      <c r="EA427" s="1602"/>
      <c r="EB427" s="1602"/>
      <c r="EC427" s="1602"/>
      <c r="ED427" s="1602"/>
      <c r="EE427" s="1602"/>
      <c r="EF427" s="1602"/>
      <c r="EG427" s="1602"/>
      <c r="EH427" s="1602"/>
      <c r="EI427" s="1602"/>
      <c r="EJ427" s="1602"/>
      <c r="EK427" s="1602"/>
      <c r="EL427" s="1602"/>
      <c r="EM427" s="1602"/>
      <c r="EN427" s="1602"/>
      <c r="EO427" s="1602"/>
      <c r="EP427" s="1602"/>
      <c r="EQ427" s="1602"/>
      <c r="ER427" s="1602"/>
      <c r="ES427" s="1602"/>
      <c r="ET427" s="1602"/>
      <c r="EU427" s="1602"/>
      <c r="EV427" s="1602"/>
      <c r="EW427" s="1602"/>
      <c r="EX427" s="1602"/>
      <c r="EY427" s="1602"/>
      <c r="EZ427" s="1602"/>
      <c r="FA427" s="1602"/>
      <c r="FB427" s="1602"/>
      <c r="FC427" s="1602"/>
      <c r="FD427" s="1602"/>
      <c r="FE427" s="1602"/>
      <c r="FF427" s="1602"/>
      <c r="FG427" s="1602"/>
      <c r="FH427" s="1602"/>
      <c r="FI427" s="1602"/>
      <c r="FJ427" s="1602"/>
      <c r="FK427" s="1602"/>
      <c r="FL427" s="1602"/>
      <c r="FM427" s="1602"/>
      <c r="FN427" s="1602"/>
      <c r="FO427" s="1602"/>
      <c r="FP427" s="1602"/>
      <c r="FQ427" s="1602"/>
      <c r="FR427" s="1602"/>
      <c r="FS427" s="1602"/>
      <c r="FT427" s="1602"/>
      <c r="FU427" s="1602"/>
      <c r="FV427" s="1602"/>
      <c r="FW427" s="1602"/>
      <c r="FX427" s="1602"/>
      <c r="FY427" s="1602"/>
      <c r="FZ427" s="1602"/>
      <c r="GA427" s="1602"/>
      <c r="GB427" s="1602"/>
      <c r="GC427" s="1602"/>
      <c r="GD427" s="1602"/>
      <c r="GE427" s="1602"/>
      <c r="GF427" s="1602"/>
      <c r="GG427" s="1602"/>
      <c r="GH427" s="1602"/>
      <c r="GI427" s="1602"/>
      <c r="GJ427" s="1602"/>
      <c r="GK427" s="1602"/>
      <c r="GL427" s="1602"/>
      <c r="GM427" s="1602"/>
      <c r="GN427" s="1602"/>
      <c r="GO427" s="1602"/>
      <c r="GP427" s="1602"/>
      <c r="GQ427" s="1602"/>
      <c r="GR427" s="1602"/>
      <c r="GS427" s="1602"/>
      <c r="GT427" s="1602"/>
      <c r="GU427" s="1602"/>
      <c r="GV427" s="1602"/>
      <c r="GW427" s="1602"/>
      <c r="GX427" s="1602"/>
      <c r="GY427" s="1602"/>
      <c r="GZ427" s="1602"/>
      <c r="HA427" s="1602"/>
      <c r="HB427" s="1602"/>
      <c r="HC427" s="1602"/>
      <c r="HD427" s="1602"/>
      <c r="HE427" s="1602"/>
      <c r="HF427" s="1602"/>
      <c r="HG427" s="1602"/>
      <c r="HH427" s="1602"/>
      <c r="HI427" s="1602"/>
      <c r="HJ427" s="1602"/>
      <c r="HK427" s="1602"/>
      <c r="HL427" s="1602"/>
      <c r="HM427" s="1602"/>
      <c r="HN427" s="1602"/>
      <c r="HO427" s="1602"/>
      <c r="HP427" s="1602"/>
      <c r="HQ427" s="1602"/>
      <c r="HR427" s="1602"/>
      <c r="HS427" s="1602"/>
      <c r="HT427" s="1602"/>
      <c r="HU427" s="1602"/>
      <c r="HV427" s="1602"/>
      <c r="HW427" s="1602"/>
      <c r="HX427" s="1602"/>
      <c r="HY427" s="1602"/>
      <c r="HZ427" s="1602"/>
      <c r="IA427" s="1602"/>
      <c r="IB427" s="1602"/>
      <c r="IC427" s="1602"/>
      <c r="ID427" s="1602"/>
      <c r="IE427" s="1602"/>
      <c r="IF427" s="1602"/>
      <c r="IG427" s="1602"/>
      <c r="IH427" s="1602"/>
      <c r="II427" s="1602"/>
      <c r="IJ427" s="1602"/>
      <c r="IK427" s="1602"/>
      <c r="IL427" s="1602"/>
      <c r="IM427" s="1602"/>
      <c r="IN427" s="1602"/>
      <c r="IO427" s="1602"/>
      <c r="IP427" s="1602"/>
      <c r="IQ427" s="1602"/>
      <c r="IR427" s="1602"/>
      <c r="IS427" s="1602"/>
      <c r="IT427" s="1602"/>
      <c r="IU427" s="1602"/>
      <c r="IV427" s="1602"/>
      <c r="IW427" s="1602"/>
      <c r="IX427" s="1602"/>
      <c r="IY427" s="1602"/>
      <c r="IZ427" s="1602"/>
      <c r="JA427" s="1602"/>
      <c r="JB427" s="1602"/>
      <c r="JC427" s="1602"/>
      <c r="JD427" s="1602"/>
      <c r="JE427" s="1602"/>
      <c r="JF427" s="1602"/>
      <c r="JG427" s="1602"/>
      <c r="JH427" s="1602"/>
      <c r="JI427" s="1602"/>
      <c r="JJ427" s="1602"/>
      <c r="JK427" s="1602"/>
      <c r="JL427" s="1602"/>
      <c r="JM427" s="1602"/>
      <c r="JN427" s="1602"/>
      <c r="JO427" s="1602"/>
      <c r="JP427" s="1602"/>
    </row>
    <row r="428" spans="100:276" s="1689" customFormat="1" ht="15" hidden="1" customHeight="1" x14ac:dyDescent="0.25">
      <c r="CV428" s="1602"/>
      <c r="CW428" s="1602"/>
      <c r="CX428" s="1602"/>
      <c r="CY428" s="1602"/>
      <c r="CZ428" s="1602"/>
      <c r="DA428" s="1602"/>
      <c r="DB428" s="1602"/>
      <c r="DC428" s="1602"/>
      <c r="DD428" s="1602"/>
      <c r="DE428" s="1602"/>
      <c r="DF428" s="1602"/>
      <c r="DG428" s="1602"/>
      <c r="DH428" s="1602"/>
      <c r="DI428" s="1602"/>
      <c r="DJ428" s="1602"/>
      <c r="DK428" s="1602"/>
      <c r="DL428" s="1602"/>
      <c r="DM428" s="1602"/>
      <c r="DN428" s="1602"/>
      <c r="DO428" s="1602"/>
      <c r="DP428" s="1602"/>
      <c r="DQ428" s="1602"/>
      <c r="DR428" s="1602"/>
      <c r="DS428" s="1602"/>
      <c r="DT428" s="1602"/>
      <c r="DU428" s="1602"/>
      <c r="DV428" s="1602"/>
      <c r="DW428" s="1602"/>
      <c r="DX428" s="1602"/>
      <c r="DY428" s="1602"/>
      <c r="DZ428" s="1602"/>
      <c r="EA428" s="1602"/>
      <c r="EB428" s="1602"/>
      <c r="EC428" s="1602"/>
      <c r="ED428" s="1602"/>
      <c r="EE428" s="1602"/>
      <c r="EF428" s="1602"/>
      <c r="EG428" s="1602"/>
      <c r="EH428" s="1602"/>
      <c r="EI428" s="1602"/>
      <c r="EJ428" s="1602"/>
      <c r="EK428" s="1602"/>
      <c r="EL428" s="1602"/>
      <c r="EM428" s="1602"/>
      <c r="EN428" s="1602"/>
      <c r="EO428" s="1602"/>
      <c r="EP428" s="1602"/>
      <c r="EQ428" s="1602"/>
      <c r="ER428" s="1602"/>
      <c r="ES428" s="1602"/>
      <c r="ET428" s="1602"/>
      <c r="EU428" s="1602"/>
      <c r="EV428" s="1602"/>
      <c r="EW428" s="1602"/>
      <c r="EX428" s="1602"/>
      <c r="EY428" s="1602"/>
      <c r="EZ428" s="1602"/>
      <c r="FA428" s="1602"/>
      <c r="FB428" s="1602"/>
      <c r="FC428" s="1602"/>
      <c r="FD428" s="1602"/>
      <c r="FE428" s="1602"/>
      <c r="FF428" s="1602"/>
      <c r="FG428" s="1602"/>
      <c r="FH428" s="1602"/>
      <c r="FI428" s="1602"/>
      <c r="FJ428" s="1602"/>
      <c r="FK428" s="1602"/>
      <c r="FL428" s="1602"/>
      <c r="FM428" s="1602"/>
      <c r="FN428" s="1602"/>
      <c r="FO428" s="1602"/>
      <c r="FP428" s="1602"/>
      <c r="FQ428" s="1602"/>
      <c r="FR428" s="1602"/>
      <c r="FS428" s="1602"/>
      <c r="FT428" s="1602"/>
      <c r="FU428" s="1602"/>
      <c r="FV428" s="1602"/>
      <c r="FW428" s="1602"/>
      <c r="FX428" s="1602"/>
      <c r="FY428" s="1602"/>
      <c r="FZ428" s="1602"/>
      <c r="GA428" s="1602"/>
      <c r="GB428" s="1602"/>
      <c r="GC428" s="1602"/>
      <c r="GD428" s="1602"/>
      <c r="GE428" s="1602"/>
      <c r="GF428" s="1602"/>
      <c r="GG428" s="1602"/>
      <c r="GH428" s="1602"/>
      <c r="GI428" s="1602"/>
      <c r="GJ428" s="1602"/>
      <c r="GK428" s="1602"/>
      <c r="GL428" s="1602"/>
      <c r="GM428" s="1602"/>
      <c r="GN428" s="1602"/>
      <c r="GO428" s="1602"/>
      <c r="GP428" s="1602"/>
      <c r="GQ428" s="1602"/>
      <c r="GR428" s="1602"/>
      <c r="GS428" s="1602"/>
      <c r="GT428" s="1602"/>
      <c r="GU428" s="1602"/>
      <c r="GV428" s="1602"/>
      <c r="GW428" s="1602"/>
      <c r="GX428" s="1602"/>
      <c r="GY428" s="1602"/>
      <c r="GZ428" s="1602"/>
      <c r="HA428" s="1602"/>
      <c r="HB428" s="1602"/>
      <c r="HC428" s="1602"/>
      <c r="HD428" s="1602"/>
      <c r="HE428" s="1602"/>
      <c r="HF428" s="1602"/>
      <c r="HG428" s="1602"/>
      <c r="HH428" s="1602"/>
      <c r="HI428" s="1602"/>
      <c r="HJ428" s="1602"/>
      <c r="HK428" s="1602"/>
      <c r="HL428" s="1602"/>
      <c r="HM428" s="1602"/>
      <c r="HN428" s="1602"/>
      <c r="HO428" s="1602"/>
      <c r="HP428" s="1602"/>
      <c r="HQ428" s="1602"/>
      <c r="HR428" s="1602"/>
      <c r="HS428" s="1602"/>
      <c r="HT428" s="1602"/>
      <c r="HU428" s="1602"/>
      <c r="HV428" s="1602"/>
      <c r="HW428" s="1602"/>
      <c r="HX428" s="1602"/>
      <c r="HY428" s="1602"/>
      <c r="HZ428" s="1602"/>
      <c r="IA428" s="1602"/>
      <c r="IB428" s="1602"/>
      <c r="IC428" s="1602"/>
      <c r="ID428" s="1602"/>
      <c r="IE428" s="1602"/>
      <c r="IF428" s="1602"/>
      <c r="IG428" s="1602"/>
      <c r="IH428" s="1602"/>
      <c r="II428" s="1602"/>
      <c r="IJ428" s="1602"/>
      <c r="IK428" s="1602"/>
      <c r="IL428" s="1602"/>
      <c r="IM428" s="1602"/>
      <c r="IN428" s="1602"/>
      <c r="IO428" s="1602"/>
      <c r="IP428" s="1602"/>
      <c r="IQ428" s="1602"/>
      <c r="IR428" s="1602"/>
      <c r="IS428" s="1602"/>
      <c r="IT428" s="1602"/>
      <c r="IU428" s="1602"/>
      <c r="IV428" s="1602"/>
      <c r="IW428" s="1602"/>
      <c r="IX428" s="1602"/>
      <c r="IY428" s="1602"/>
      <c r="IZ428" s="1602"/>
      <c r="JA428" s="1602"/>
      <c r="JB428" s="1602"/>
      <c r="JC428" s="1602"/>
      <c r="JD428" s="1602"/>
      <c r="JE428" s="1602"/>
      <c r="JF428" s="1602"/>
      <c r="JG428" s="1602"/>
      <c r="JH428" s="1602"/>
      <c r="JI428" s="1602"/>
      <c r="JJ428" s="1602"/>
      <c r="JK428" s="1602"/>
      <c r="JL428" s="1602"/>
      <c r="JM428" s="1602"/>
      <c r="JN428" s="1602"/>
      <c r="JO428" s="1602"/>
      <c r="JP428" s="1602"/>
    </row>
    <row r="429" spans="100:276" s="1689" customFormat="1" ht="15" hidden="1" customHeight="1" x14ac:dyDescent="0.25">
      <c r="CV429" s="1602"/>
      <c r="CW429" s="1602"/>
      <c r="CX429" s="1602"/>
      <c r="CY429" s="1602"/>
      <c r="CZ429" s="1602"/>
      <c r="DA429" s="1602"/>
      <c r="DB429" s="1602"/>
      <c r="DC429" s="1602"/>
      <c r="DD429" s="1602"/>
      <c r="DE429" s="1602"/>
      <c r="DF429" s="1602"/>
      <c r="DG429" s="1602"/>
      <c r="DH429" s="1602"/>
      <c r="DI429" s="1602"/>
      <c r="DJ429" s="1602"/>
      <c r="DK429" s="1602"/>
      <c r="DL429" s="1602"/>
      <c r="DM429" s="1602"/>
      <c r="DN429" s="1602"/>
      <c r="DO429" s="1602"/>
      <c r="DP429" s="1602"/>
      <c r="DQ429" s="1602"/>
      <c r="DR429" s="1602"/>
      <c r="DS429" s="1602"/>
      <c r="DT429" s="1602"/>
      <c r="DU429" s="1602"/>
      <c r="DV429" s="1602"/>
      <c r="DW429" s="1602"/>
      <c r="DX429" s="1602"/>
      <c r="DY429" s="1602"/>
      <c r="DZ429" s="1602"/>
      <c r="EA429" s="1602"/>
      <c r="EB429" s="1602"/>
      <c r="EC429" s="1602"/>
      <c r="ED429" s="1602"/>
      <c r="EE429" s="1602"/>
      <c r="EF429" s="1602"/>
      <c r="EG429" s="1602"/>
      <c r="EH429" s="1602"/>
      <c r="EI429" s="1602"/>
      <c r="EJ429" s="1602"/>
      <c r="EK429" s="1602"/>
      <c r="EL429" s="1602"/>
      <c r="EM429" s="1602"/>
      <c r="EN429" s="1602"/>
      <c r="EO429" s="1602"/>
      <c r="EP429" s="1602"/>
      <c r="EQ429" s="1602"/>
      <c r="ER429" s="1602"/>
      <c r="ES429" s="1602"/>
      <c r="ET429" s="1602"/>
      <c r="EU429" s="1602"/>
      <c r="EV429" s="1602"/>
      <c r="EW429" s="1602"/>
      <c r="EX429" s="1602"/>
      <c r="EY429" s="1602"/>
      <c r="EZ429" s="1602"/>
      <c r="FA429" s="1602"/>
      <c r="FB429" s="1602"/>
      <c r="FC429" s="1602"/>
      <c r="FD429" s="1602"/>
      <c r="FE429" s="1602"/>
      <c r="FF429" s="1602"/>
      <c r="FG429" s="1602"/>
      <c r="FH429" s="1602"/>
      <c r="FI429" s="1602"/>
      <c r="FJ429" s="1602"/>
      <c r="FK429" s="1602"/>
      <c r="FL429" s="1602"/>
      <c r="FM429" s="1602"/>
      <c r="FN429" s="1602"/>
      <c r="FO429" s="1602"/>
      <c r="FP429" s="1602"/>
      <c r="FQ429" s="1602"/>
      <c r="FR429" s="1602"/>
      <c r="FS429" s="1602"/>
      <c r="FT429" s="1602"/>
      <c r="FU429" s="1602"/>
      <c r="FV429" s="1602"/>
      <c r="FW429" s="1602"/>
      <c r="FX429" s="1602"/>
      <c r="FY429" s="1602"/>
      <c r="FZ429" s="1602"/>
      <c r="GA429" s="1602"/>
      <c r="GB429" s="1602"/>
      <c r="GC429" s="1602"/>
      <c r="GD429" s="1602"/>
      <c r="GE429" s="1602"/>
      <c r="GF429" s="1602"/>
      <c r="GG429" s="1602"/>
      <c r="GH429" s="1602"/>
      <c r="GI429" s="1602"/>
      <c r="GJ429" s="1602"/>
      <c r="GK429" s="1602"/>
      <c r="GL429" s="1602"/>
      <c r="GM429" s="1602"/>
      <c r="GN429" s="1602"/>
      <c r="GO429" s="1602"/>
      <c r="GP429" s="1602"/>
      <c r="GQ429" s="1602"/>
      <c r="GR429" s="1602"/>
      <c r="GS429" s="1602"/>
      <c r="GT429" s="1602"/>
      <c r="GU429" s="1602"/>
      <c r="GV429" s="1602"/>
      <c r="GW429" s="1602"/>
      <c r="GX429" s="1602"/>
      <c r="GY429" s="1602"/>
      <c r="GZ429" s="1602"/>
      <c r="HA429" s="1602"/>
      <c r="HB429" s="1602"/>
      <c r="HC429" s="1602"/>
      <c r="HD429" s="1602"/>
      <c r="HE429" s="1602"/>
      <c r="HF429" s="1602"/>
      <c r="HG429" s="1602"/>
      <c r="HH429" s="1602"/>
      <c r="HI429" s="1602"/>
      <c r="HJ429" s="1602"/>
      <c r="HK429" s="1602"/>
      <c r="HL429" s="1602"/>
      <c r="HM429" s="1602"/>
      <c r="HN429" s="1602"/>
      <c r="HO429" s="1602"/>
      <c r="HP429" s="1602"/>
      <c r="HQ429" s="1602"/>
      <c r="HR429" s="1602"/>
      <c r="HS429" s="1602"/>
      <c r="HT429" s="1602"/>
      <c r="HU429" s="1602"/>
      <c r="HV429" s="1602"/>
      <c r="HW429" s="1602"/>
      <c r="HX429" s="1602"/>
      <c r="HY429" s="1602"/>
      <c r="HZ429" s="1602"/>
      <c r="IA429" s="1602"/>
      <c r="IB429" s="1602"/>
      <c r="IC429" s="1602"/>
      <c r="ID429" s="1602"/>
      <c r="IE429" s="1602"/>
      <c r="IF429" s="1602"/>
      <c r="IG429" s="1602"/>
      <c r="IH429" s="1602"/>
      <c r="II429" s="1602"/>
      <c r="IJ429" s="1602"/>
      <c r="IK429" s="1602"/>
      <c r="IL429" s="1602"/>
      <c r="IM429" s="1602"/>
      <c r="IN429" s="1602"/>
      <c r="IO429" s="1602"/>
      <c r="IP429" s="1602"/>
      <c r="IQ429" s="1602"/>
      <c r="IR429" s="1602"/>
      <c r="IS429" s="1602"/>
      <c r="IT429" s="1602"/>
      <c r="IU429" s="1602"/>
      <c r="IV429" s="1602"/>
      <c r="IW429" s="1602"/>
      <c r="IX429" s="1602"/>
      <c r="IY429" s="1602"/>
      <c r="IZ429" s="1602"/>
      <c r="JA429" s="1602"/>
      <c r="JB429" s="1602"/>
      <c r="JC429" s="1602"/>
      <c r="JD429" s="1602"/>
      <c r="JE429" s="1602"/>
      <c r="JF429" s="1602"/>
      <c r="JG429" s="1602"/>
      <c r="JH429" s="1602"/>
      <c r="JI429" s="1602"/>
      <c r="JJ429" s="1602"/>
      <c r="JK429" s="1602"/>
      <c r="JL429" s="1602"/>
      <c r="JM429" s="1602"/>
      <c r="JN429" s="1602"/>
      <c r="JO429" s="1602"/>
      <c r="JP429" s="1602"/>
    </row>
    <row r="430" spans="100:276" s="1689" customFormat="1" ht="15" hidden="1" customHeight="1" x14ac:dyDescent="0.25">
      <c r="CV430" s="1602"/>
      <c r="CW430" s="1602"/>
      <c r="CX430" s="1602"/>
      <c r="CY430" s="1602"/>
      <c r="CZ430" s="1602"/>
      <c r="DA430" s="1602"/>
      <c r="DB430" s="1602"/>
      <c r="DC430" s="1602"/>
      <c r="DD430" s="1602"/>
      <c r="DE430" s="1602"/>
      <c r="DF430" s="1602"/>
      <c r="DG430" s="1602"/>
      <c r="DH430" s="1602"/>
      <c r="DI430" s="1602"/>
      <c r="DJ430" s="1602"/>
      <c r="DK430" s="1602"/>
      <c r="DL430" s="1602"/>
      <c r="DM430" s="1602"/>
      <c r="DN430" s="1602"/>
      <c r="DO430" s="1602"/>
      <c r="DP430" s="1602"/>
      <c r="DQ430" s="1602"/>
      <c r="DR430" s="1602"/>
      <c r="DS430" s="1602"/>
      <c r="DT430" s="1602"/>
      <c r="DU430" s="1602"/>
      <c r="DV430" s="1602"/>
      <c r="DW430" s="1602"/>
      <c r="DX430" s="1602"/>
      <c r="DY430" s="1602"/>
      <c r="DZ430" s="1602"/>
      <c r="EA430" s="1602"/>
      <c r="EB430" s="1602"/>
      <c r="EC430" s="1602"/>
      <c r="ED430" s="1602"/>
      <c r="EE430" s="1602"/>
      <c r="EF430" s="1602"/>
      <c r="EG430" s="1602"/>
      <c r="EH430" s="1602"/>
      <c r="EI430" s="1602"/>
      <c r="EJ430" s="1602"/>
      <c r="EK430" s="1602"/>
      <c r="EL430" s="1602"/>
      <c r="EM430" s="1602"/>
      <c r="EN430" s="1602"/>
      <c r="EO430" s="1602"/>
      <c r="EP430" s="1602"/>
      <c r="EQ430" s="1602"/>
      <c r="ER430" s="1602"/>
      <c r="ES430" s="1602"/>
      <c r="ET430" s="1602"/>
      <c r="EU430" s="1602"/>
      <c r="EV430" s="1602"/>
      <c r="EW430" s="1602"/>
      <c r="EX430" s="1602"/>
      <c r="EY430" s="1602"/>
      <c r="EZ430" s="1602"/>
      <c r="FA430" s="1602"/>
      <c r="FB430" s="1602"/>
      <c r="FC430" s="1602"/>
      <c r="FD430" s="1602"/>
      <c r="FE430" s="1602"/>
      <c r="FF430" s="1602"/>
      <c r="FG430" s="1602"/>
      <c r="FH430" s="1602"/>
      <c r="FI430" s="1602"/>
      <c r="FJ430" s="1602"/>
      <c r="FK430" s="1602"/>
      <c r="FL430" s="1602"/>
      <c r="FM430" s="1602"/>
      <c r="FN430" s="1602"/>
      <c r="FO430" s="1602"/>
      <c r="FP430" s="1602"/>
      <c r="FQ430" s="1602"/>
      <c r="FR430" s="1602"/>
      <c r="FS430" s="1602"/>
      <c r="FT430" s="1602"/>
      <c r="FU430" s="1602"/>
      <c r="FV430" s="1602"/>
      <c r="FW430" s="1602"/>
      <c r="FX430" s="1602"/>
      <c r="FY430" s="1602"/>
      <c r="FZ430" s="1602"/>
      <c r="GA430" s="1602"/>
      <c r="GB430" s="1602"/>
      <c r="GC430" s="1602"/>
      <c r="GD430" s="1602"/>
      <c r="GE430" s="1602"/>
      <c r="GF430" s="1602"/>
      <c r="GG430" s="1602"/>
      <c r="GH430" s="1602"/>
      <c r="GI430" s="1602"/>
      <c r="GJ430" s="1602"/>
      <c r="GK430" s="1602"/>
      <c r="GL430" s="1602"/>
      <c r="GM430" s="1602"/>
      <c r="GN430" s="1602"/>
      <c r="GO430" s="1602"/>
      <c r="GP430" s="1602"/>
      <c r="GQ430" s="1602"/>
      <c r="GR430" s="1602"/>
      <c r="GS430" s="1602"/>
      <c r="GT430" s="1602"/>
      <c r="GU430" s="1602"/>
      <c r="GV430" s="1602"/>
      <c r="GW430" s="1602"/>
      <c r="GX430" s="1602"/>
      <c r="GY430" s="1602"/>
      <c r="GZ430" s="1602"/>
      <c r="HA430" s="1602"/>
      <c r="HB430" s="1602"/>
      <c r="HC430" s="1602"/>
      <c r="HD430" s="1602"/>
      <c r="HE430" s="1602"/>
      <c r="HF430" s="1602"/>
      <c r="HG430" s="1602"/>
      <c r="HH430" s="1602"/>
      <c r="HI430" s="1602"/>
      <c r="HJ430" s="1602"/>
      <c r="HK430" s="1602"/>
      <c r="HL430" s="1602"/>
      <c r="HM430" s="1602"/>
      <c r="HN430" s="1602"/>
      <c r="HO430" s="1602"/>
      <c r="HP430" s="1602"/>
      <c r="HQ430" s="1602"/>
      <c r="HR430" s="1602"/>
      <c r="HS430" s="1602"/>
      <c r="HT430" s="1602"/>
      <c r="HU430" s="1602"/>
      <c r="HV430" s="1602"/>
      <c r="HW430" s="1602"/>
      <c r="HX430" s="1602"/>
      <c r="HY430" s="1602"/>
      <c r="HZ430" s="1602"/>
      <c r="IA430" s="1602"/>
      <c r="IB430" s="1602"/>
      <c r="IC430" s="1602"/>
      <c r="ID430" s="1602"/>
      <c r="IE430" s="1602"/>
      <c r="IF430" s="1602"/>
      <c r="IG430" s="1602"/>
      <c r="IH430" s="1602"/>
      <c r="II430" s="1602"/>
      <c r="IJ430" s="1602"/>
      <c r="IK430" s="1602"/>
      <c r="IL430" s="1602"/>
      <c r="IM430" s="1602"/>
      <c r="IN430" s="1602"/>
      <c r="IO430" s="1602"/>
      <c r="IP430" s="1602"/>
      <c r="IQ430" s="1602"/>
      <c r="IR430" s="1602"/>
      <c r="IS430" s="1602"/>
      <c r="IT430" s="1602"/>
      <c r="IU430" s="1602"/>
      <c r="IV430" s="1602"/>
      <c r="IW430" s="1602"/>
      <c r="IX430" s="1602"/>
      <c r="IY430" s="1602"/>
      <c r="IZ430" s="1602"/>
      <c r="JA430" s="1602"/>
      <c r="JB430" s="1602"/>
      <c r="JC430" s="1602"/>
      <c r="JD430" s="1602"/>
      <c r="JE430" s="1602"/>
      <c r="JF430" s="1602"/>
      <c r="JG430" s="1602"/>
      <c r="JH430" s="1602"/>
      <c r="JI430" s="1602"/>
      <c r="JJ430" s="1602"/>
      <c r="JK430" s="1602"/>
      <c r="JL430" s="1602"/>
      <c r="JM430" s="1602"/>
      <c r="JN430" s="1602"/>
      <c r="JO430" s="1602"/>
      <c r="JP430" s="1602"/>
    </row>
    <row r="431" spans="100:276" s="1689" customFormat="1" ht="15" hidden="1" customHeight="1" x14ac:dyDescent="0.25">
      <c r="CV431" s="1602"/>
      <c r="CW431" s="1602"/>
      <c r="CX431" s="1602"/>
      <c r="CY431" s="1602"/>
      <c r="CZ431" s="1602"/>
      <c r="DA431" s="1602"/>
      <c r="DB431" s="1602"/>
      <c r="DC431" s="1602"/>
      <c r="DD431" s="1602"/>
      <c r="DE431" s="1602"/>
      <c r="DF431" s="1602"/>
      <c r="DG431" s="1602"/>
      <c r="DH431" s="1602"/>
      <c r="DI431" s="1602"/>
      <c r="DJ431" s="1602"/>
      <c r="DK431" s="1602"/>
      <c r="DL431" s="1602"/>
      <c r="DM431" s="1602"/>
      <c r="DN431" s="1602"/>
      <c r="DO431" s="1602"/>
      <c r="DP431" s="1602"/>
      <c r="DQ431" s="1602"/>
      <c r="DR431" s="1602"/>
      <c r="DS431" s="1602"/>
      <c r="DT431" s="1602"/>
      <c r="DU431" s="1602"/>
      <c r="DV431" s="1602"/>
      <c r="DW431" s="1602"/>
      <c r="DX431" s="1602"/>
      <c r="DY431" s="1602"/>
      <c r="DZ431" s="1602"/>
      <c r="EA431" s="1602"/>
      <c r="EB431" s="1602"/>
      <c r="EC431" s="1602"/>
      <c r="ED431" s="1602"/>
      <c r="EE431" s="1602"/>
      <c r="EF431" s="1602"/>
      <c r="EG431" s="1602"/>
      <c r="EH431" s="1602"/>
      <c r="EI431" s="1602"/>
      <c r="EJ431" s="1602"/>
      <c r="EK431" s="1602"/>
      <c r="EL431" s="1602"/>
      <c r="EM431" s="1602"/>
      <c r="EN431" s="1602"/>
      <c r="EO431" s="1602"/>
      <c r="EP431" s="1602"/>
      <c r="EQ431" s="1602"/>
      <c r="ER431" s="1602"/>
      <c r="ES431" s="1602"/>
      <c r="ET431" s="1602"/>
      <c r="EU431" s="1602"/>
      <c r="EV431" s="1602"/>
      <c r="EW431" s="1602"/>
      <c r="EX431" s="1602"/>
      <c r="EY431" s="1602"/>
      <c r="EZ431" s="1602"/>
      <c r="FA431" s="1602"/>
      <c r="FB431" s="1602"/>
      <c r="FC431" s="1602"/>
      <c r="FD431" s="1602"/>
      <c r="FE431" s="1602"/>
      <c r="FF431" s="1602"/>
      <c r="FG431" s="1602"/>
      <c r="FH431" s="1602"/>
      <c r="FI431" s="1602"/>
      <c r="FJ431" s="1602"/>
      <c r="FK431" s="1602"/>
      <c r="FL431" s="1602"/>
      <c r="FM431" s="1602"/>
      <c r="FN431" s="1602"/>
      <c r="FO431" s="1602"/>
      <c r="FP431" s="1602"/>
      <c r="FQ431" s="1602"/>
      <c r="FR431" s="1602"/>
      <c r="FS431" s="1602"/>
      <c r="FT431" s="1602"/>
      <c r="FU431" s="1602"/>
      <c r="FV431" s="1602"/>
      <c r="FW431" s="1602"/>
      <c r="FX431" s="1602"/>
      <c r="FY431" s="1602"/>
      <c r="FZ431" s="1602"/>
      <c r="GA431" s="1602"/>
      <c r="GB431" s="1602"/>
      <c r="GC431" s="1602"/>
      <c r="GD431" s="1602"/>
      <c r="GE431" s="1602"/>
      <c r="GF431" s="1602"/>
      <c r="GG431" s="1602"/>
      <c r="GH431" s="1602"/>
      <c r="GI431" s="1602"/>
      <c r="GJ431" s="1602"/>
      <c r="GK431" s="1602"/>
      <c r="GL431" s="1602"/>
      <c r="GM431" s="1602"/>
      <c r="GN431" s="1602"/>
      <c r="GO431" s="1602"/>
      <c r="GP431" s="1602"/>
      <c r="GQ431" s="1602"/>
      <c r="GR431" s="1602"/>
      <c r="GS431" s="1602"/>
      <c r="GT431" s="1602"/>
      <c r="GU431" s="1602"/>
      <c r="GV431" s="1602"/>
      <c r="GW431" s="1602"/>
      <c r="GX431" s="1602"/>
      <c r="GY431" s="1602"/>
      <c r="GZ431" s="1602"/>
      <c r="HA431" s="1602"/>
      <c r="HB431" s="1602"/>
      <c r="HC431" s="1602"/>
      <c r="HD431" s="1602"/>
      <c r="HE431" s="1602"/>
      <c r="HF431" s="1602"/>
      <c r="HG431" s="1602"/>
      <c r="HH431" s="1602"/>
      <c r="HI431" s="1602"/>
      <c r="HJ431" s="1602"/>
      <c r="HK431" s="1602"/>
      <c r="HL431" s="1602"/>
      <c r="HM431" s="1602"/>
      <c r="HN431" s="1602"/>
      <c r="HO431" s="1602"/>
      <c r="HP431" s="1602"/>
      <c r="HQ431" s="1602"/>
      <c r="HR431" s="1602"/>
      <c r="HS431" s="1602"/>
      <c r="HT431" s="1602"/>
      <c r="HU431" s="1602"/>
      <c r="HV431" s="1602"/>
      <c r="HW431" s="1602"/>
      <c r="HX431" s="1602"/>
      <c r="HY431" s="1602"/>
      <c r="HZ431" s="1602"/>
      <c r="IA431" s="1602"/>
      <c r="IB431" s="1602"/>
      <c r="IC431" s="1602"/>
      <c r="ID431" s="1602"/>
      <c r="IE431" s="1602"/>
      <c r="IF431" s="1602"/>
      <c r="IG431" s="1602"/>
      <c r="IH431" s="1602"/>
      <c r="II431" s="1602"/>
      <c r="IJ431" s="1602"/>
      <c r="IK431" s="1602"/>
      <c r="IL431" s="1602"/>
      <c r="IM431" s="1602"/>
      <c r="IN431" s="1602"/>
      <c r="IO431" s="1602"/>
      <c r="IP431" s="1602"/>
      <c r="IQ431" s="1602"/>
      <c r="IR431" s="1602"/>
      <c r="IS431" s="1602"/>
      <c r="IT431" s="1602"/>
      <c r="IU431" s="1602"/>
      <c r="IV431" s="1602"/>
      <c r="IW431" s="1602"/>
      <c r="IX431" s="1602"/>
      <c r="IY431" s="1602"/>
      <c r="IZ431" s="1602"/>
      <c r="JA431" s="1602"/>
      <c r="JB431" s="1602"/>
      <c r="JC431" s="1602"/>
      <c r="JD431" s="1602"/>
      <c r="JE431" s="1602"/>
      <c r="JF431" s="1602"/>
      <c r="JG431" s="1602"/>
      <c r="JH431" s="1602"/>
      <c r="JI431" s="1602"/>
      <c r="JJ431" s="1602"/>
      <c r="JK431" s="1602"/>
      <c r="JL431" s="1602"/>
      <c r="JM431" s="1602"/>
      <c r="JN431" s="1602"/>
      <c r="JO431" s="1602"/>
      <c r="JP431" s="1602"/>
    </row>
    <row r="432" spans="100:276" s="1689" customFormat="1" ht="15" hidden="1" customHeight="1" x14ac:dyDescent="0.25">
      <c r="CV432" s="1602"/>
      <c r="CW432" s="1602"/>
      <c r="CX432" s="1602"/>
      <c r="CY432" s="1602"/>
      <c r="CZ432" s="1602"/>
      <c r="DA432" s="1602"/>
      <c r="DB432" s="1602"/>
      <c r="DC432" s="1602"/>
      <c r="DD432" s="1602"/>
      <c r="DE432" s="1602"/>
      <c r="DF432" s="1602"/>
      <c r="DG432" s="1602"/>
      <c r="DH432" s="1602"/>
      <c r="DI432" s="1602"/>
      <c r="DJ432" s="1602"/>
      <c r="DK432" s="1602"/>
      <c r="DL432" s="1602"/>
      <c r="DM432" s="1602"/>
      <c r="DN432" s="1602"/>
      <c r="DO432" s="1602"/>
      <c r="DP432" s="1602"/>
      <c r="DQ432" s="1602"/>
      <c r="DR432" s="1602"/>
      <c r="DS432" s="1602"/>
      <c r="DT432" s="1602"/>
      <c r="DU432" s="1602"/>
      <c r="DV432" s="1602"/>
      <c r="DW432" s="1602"/>
      <c r="DX432" s="1602"/>
      <c r="DY432" s="1602"/>
      <c r="DZ432" s="1602"/>
      <c r="EA432" s="1602"/>
      <c r="EB432" s="1602"/>
      <c r="EC432" s="1602"/>
      <c r="ED432" s="1602"/>
      <c r="EE432" s="1602"/>
      <c r="EF432" s="1602"/>
      <c r="EG432" s="1602"/>
      <c r="EH432" s="1602"/>
      <c r="EI432" s="1602"/>
      <c r="EJ432" s="1602"/>
      <c r="EK432" s="1602"/>
      <c r="EL432" s="1602"/>
      <c r="EM432" s="1602"/>
      <c r="EN432" s="1602"/>
      <c r="EO432" s="1602"/>
      <c r="EP432" s="1602"/>
      <c r="EQ432" s="1602"/>
      <c r="ER432" s="1602"/>
      <c r="ES432" s="1602"/>
      <c r="ET432" s="1602"/>
      <c r="EU432" s="1602"/>
      <c r="EV432" s="1602"/>
      <c r="EW432" s="1602"/>
      <c r="EX432" s="1602"/>
      <c r="EY432" s="1602"/>
      <c r="EZ432" s="1602"/>
      <c r="FA432" s="1602"/>
      <c r="FB432" s="1602"/>
      <c r="FC432" s="1602"/>
      <c r="FD432" s="1602"/>
      <c r="FE432" s="1602"/>
      <c r="FF432" s="1602"/>
      <c r="FG432" s="1602"/>
      <c r="FH432" s="1602"/>
      <c r="FI432" s="1602"/>
      <c r="FJ432" s="1602"/>
      <c r="FK432" s="1602"/>
      <c r="FL432" s="1602"/>
      <c r="FM432" s="1602"/>
      <c r="FN432" s="1602"/>
      <c r="FO432" s="1602"/>
      <c r="FP432" s="1602"/>
      <c r="FQ432" s="1602"/>
      <c r="FR432" s="1602"/>
      <c r="FS432" s="1602"/>
      <c r="FT432" s="1602"/>
      <c r="FU432" s="1602"/>
      <c r="FV432" s="1602"/>
      <c r="FW432" s="1602"/>
      <c r="FX432" s="1602"/>
      <c r="FY432" s="1602"/>
      <c r="FZ432" s="1602"/>
      <c r="GA432" s="1602"/>
      <c r="GB432" s="1602"/>
      <c r="GC432" s="1602"/>
      <c r="GD432" s="1602"/>
      <c r="GE432" s="1602"/>
      <c r="GF432" s="1602"/>
      <c r="GG432" s="1602"/>
      <c r="GH432" s="1602"/>
      <c r="GI432" s="1602"/>
      <c r="GJ432" s="1602"/>
      <c r="GK432" s="1602"/>
      <c r="GL432" s="1602"/>
      <c r="GM432" s="1602"/>
      <c r="GN432" s="1602"/>
      <c r="GO432" s="1602"/>
      <c r="GP432" s="1602"/>
      <c r="GQ432" s="1602"/>
      <c r="GR432" s="1602"/>
      <c r="GS432" s="1602"/>
      <c r="GT432" s="1602"/>
      <c r="GU432" s="1602"/>
      <c r="GV432" s="1602"/>
      <c r="GW432" s="1602"/>
      <c r="GX432" s="1602"/>
      <c r="GY432" s="1602"/>
      <c r="GZ432" s="1602"/>
      <c r="HA432" s="1602"/>
      <c r="HB432" s="1602"/>
      <c r="HC432" s="1602"/>
      <c r="HD432" s="1602"/>
      <c r="HE432" s="1602"/>
      <c r="HF432" s="1602"/>
      <c r="HG432" s="1602"/>
      <c r="HH432" s="1602"/>
      <c r="HI432" s="1602"/>
      <c r="HJ432" s="1602"/>
      <c r="HK432" s="1602"/>
      <c r="HL432" s="1602"/>
      <c r="HM432" s="1602"/>
      <c r="HN432" s="1602"/>
      <c r="HO432" s="1602"/>
      <c r="HP432" s="1602"/>
      <c r="HQ432" s="1602"/>
      <c r="HR432" s="1602"/>
      <c r="HS432" s="1602"/>
      <c r="HT432" s="1602"/>
      <c r="HU432" s="1602"/>
      <c r="HV432" s="1602"/>
      <c r="HW432" s="1602"/>
      <c r="HX432" s="1602"/>
      <c r="HY432" s="1602"/>
      <c r="HZ432" s="1602"/>
      <c r="IA432" s="1602"/>
      <c r="IB432" s="1602"/>
      <c r="IC432" s="1602"/>
      <c r="ID432" s="1602"/>
      <c r="IE432" s="1602"/>
      <c r="IF432" s="1602"/>
      <c r="IG432" s="1602"/>
      <c r="IH432" s="1602"/>
      <c r="II432" s="1602"/>
      <c r="IJ432" s="1602"/>
      <c r="IK432" s="1602"/>
      <c r="IL432" s="1602"/>
      <c r="IM432" s="1602"/>
      <c r="IN432" s="1602"/>
      <c r="IO432" s="1602"/>
      <c r="IP432" s="1602"/>
      <c r="IQ432" s="1602"/>
      <c r="IR432" s="1602"/>
      <c r="IS432" s="1602"/>
      <c r="IT432" s="1602"/>
      <c r="IU432" s="1602"/>
      <c r="IV432" s="1602"/>
      <c r="IW432" s="1602"/>
      <c r="IX432" s="1602"/>
      <c r="IY432" s="1602"/>
      <c r="IZ432" s="1602"/>
      <c r="JA432" s="1602"/>
      <c r="JB432" s="1602"/>
      <c r="JC432" s="1602"/>
      <c r="JD432" s="1602"/>
      <c r="JE432" s="1602"/>
      <c r="JF432" s="1602"/>
      <c r="JG432" s="1602"/>
      <c r="JH432" s="1602"/>
      <c r="JI432" s="1602"/>
      <c r="JJ432" s="1602"/>
      <c r="JK432" s="1602"/>
      <c r="JL432" s="1602"/>
      <c r="JM432" s="1602"/>
      <c r="JN432" s="1602"/>
      <c r="JO432" s="1602"/>
      <c r="JP432" s="1602"/>
    </row>
    <row r="433" spans="100:276" s="1689" customFormat="1" ht="15" hidden="1" customHeight="1" x14ac:dyDescent="0.25">
      <c r="CV433" s="1602"/>
      <c r="CW433" s="1602"/>
      <c r="CX433" s="1602"/>
      <c r="CY433" s="1602"/>
      <c r="CZ433" s="1602"/>
      <c r="DA433" s="1602"/>
      <c r="DB433" s="1602"/>
      <c r="DC433" s="1602"/>
      <c r="DD433" s="1602"/>
      <c r="DE433" s="1602"/>
      <c r="DF433" s="1602"/>
      <c r="DG433" s="1602"/>
      <c r="DH433" s="1602"/>
      <c r="DI433" s="1602"/>
      <c r="DJ433" s="1602"/>
      <c r="DK433" s="1602"/>
      <c r="DL433" s="1602"/>
      <c r="DM433" s="1602"/>
      <c r="DN433" s="1602"/>
      <c r="DO433" s="1602"/>
      <c r="DP433" s="1602"/>
      <c r="DQ433" s="1602"/>
      <c r="DR433" s="1602"/>
      <c r="DS433" s="1602"/>
      <c r="DT433" s="1602"/>
      <c r="DU433" s="1602"/>
      <c r="DV433" s="1602"/>
      <c r="DW433" s="1602"/>
      <c r="DX433" s="1602"/>
      <c r="DY433" s="1602"/>
      <c r="DZ433" s="1602"/>
      <c r="EA433" s="1602"/>
      <c r="EB433" s="1602"/>
      <c r="EC433" s="1602"/>
      <c r="ED433" s="1602"/>
      <c r="EE433" s="1602"/>
      <c r="EF433" s="1602"/>
      <c r="EG433" s="1602"/>
      <c r="EH433" s="1602"/>
      <c r="EI433" s="1602"/>
      <c r="EJ433" s="1602"/>
      <c r="EK433" s="1602"/>
      <c r="EL433" s="1602"/>
      <c r="EM433" s="1602"/>
      <c r="EN433" s="1602"/>
      <c r="EO433" s="1602"/>
      <c r="EP433" s="1602"/>
      <c r="EQ433" s="1602"/>
      <c r="ER433" s="1602"/>
      <c r="ES433" s="1602"/>
      <c r="ET433" s="1602"/>
      <c r="EU433" s="1602"/>
      <c r="EV433" s="1602"/>
      <c r="EW433" s="1602"/>
      <c r="EX433" s="1602"/>
      <c r="EY433" s="1602"/>
      <c r="EZ433" s="1602"/>
      <c r="FA433" s="1602"/>
      <c r="FB433" s="1602"/>
      <c r="FC433" s="1602"/>
      <c r="FD433" s="1602"/>
      <c r="FE433" s="1602"/>
      <c r="FF433" s="1602"/>
      <c r="FG433" s="1602"/>
      <c r="FH433" s="1602"/>
      <c r="FI433" s="1602"/>
      <c r="FJ433" s="1602"/>
      <c r="FK433" s="1602"/>
      <c r="FL433" s="1602"/>
      <c r="FM433" s="1602"/>
      <c r="FN433" s="1602"/>
      <c r="FO433" s="1602"/>
      <c r="FP433" s="1602"/>
      <c r="FQ433" s="1602"/>
      <c r="FR433" s="1602"/>
      <c r="FS433" s="1602"/>
      <c r="FT433" s="1602"/>
      <c r="FU433" s="1602"/>
      <c r="FV433" s="1602"/>
      <c r="FW433" s="1602"/>
      <c r="FX433" s="1602"/>
      <c r="FY433" s="1602"/>
      <c r="FZ433" s="1602"/>
      <c r="GA433" s="1602"/>
      <c r="GB433" s="1602"/>
      <c r="GC433" s="1602"/>
      <c r="GD433" s="1602"/>
      <c r="GE433" s="1602"/>
      <c r="GF433" s="1602"/>
      <c r="GG433" s="1602"/>
      <c r="GH433" s="1602"/>
      <c r="GI433" s="1602"/>
      <c r="GJ433" s="1602"/>
      <c r="GK433" s="1602"/>
      <c r="GL433" s="1602"/>
      <c r="GM433" s="1602"/>
      <c r="GN433" s="1602"/>
      <c r="GO433" s="1602"/>
      <c r="GP433" s="1602"/>
      <c r="GQ433" s="1602"/>
      <c r="GR433" s="1602"/>
      <c r="GS433" s="1602"/>
      <c r="GT433" s="1602"/>
      <c r="GU433" s="1602"/>
      <c r="GV433" s="1602"/>
      <c r="GW433" s="1602"/>
      <c r="GX433" s="1602"/>
      <c r="GY433" s="1602"/>
      <c r="GZ433" s="1602"/>
      <c r="HA433" s="1602"/>
      <c r="HB433" s="1602"/>
      <c r="HC433" s="1602"/>
      <c r="HD433" s="1602"/>
      <c r="HE433" s="1602"/>
      <c r="HF433" s="1602"/>
      <c r="HG433" s="1602"/>
      <c r="HH433" s="1602"/>
      <c r="HI433" s="1602"/>
      <c r="HJ433" s="1602"/>
      <c r="HK433" s="1602"/>
      <c r="HL433" s="1602"/>
      <c r="HM433" s="1602"/>
      <c r="HN433" s="1602"/>
      <c r="HO433" s="1602"/>
      <c r="HP433" s="1602"/>
      <c r="HQ433" s="1602"/>
      <c r="HR433" s="1602"/>
      <c r="HS433" s="1602"/>
      <c r="HT433" s="1602"/>
      <c r="HU433" s="1602"/>
      <c r="HV433" s="1602"/>
      <c r="HW433" s="1602"/>
      <c r="HX433" s="1602"/>
      <c r="HY433" s="1602"/>
      <c r="HZ433" s="1602"/>
      <c r="IA433" s="1602"/>
      <c r="IB433" s="1602"/>
      <c r="IC433" s="1602"/>
      <c r="ID433" s="1602"/>
      <c r="IE433" s="1602"/>
      <c r="IF433" s="1602"/>
      <c r="IG433" s="1602"/>
      <c r="IH433" s="1602"/>
      <c r="II433" s="1602"/>
      <c r="IJ433" s="1602"/>
      <c r="IK433" s="1602"/>
      <c r="IL433" s="1602"/>
      <c r="IM433" s="1602"/>
      <c r="IN433" s="1602"/>
      <c r="IO433" s="1602"/>
      <c r="IP433" s="1602"/>
      <c r="IQ433" s="1602"/>
      <c r="IR433" s="1602"/>
      <c r="IS433" s="1602"/>
      <c r="IT433" s="1602"/>
      <c r="IU433" s="1602"/>
      <c r="IV433" s="1602"/>
      <c r="IW433" s="1602"/>
      <c r="IX433" s="1602"/>
      <c r="IY433" s="1602"/>
      <c r="IZ433" s="1602"/>
      <c r="JA433" s="1602"/>
      <c r="JB433" s="1602"/>
      <c r="JC433" s="1602"/>
      <c r="JD433" s="1602"/>
      <c r="JE433" s="1602"/>
      <c r="JF433" s="1602"/>
      <c r="JG433" s="1602"/>
      <c r="JH433" s="1602"/>
      <c r="JI433" s="1602"/>
      <c r="JJ433" s="1602"/>
      <c r="JK433" s="1602"/>
      <c r="JL433" s="1602"/>
      <c r="JM433" s="1602"/>
      <c r="JN433" s="1602"/>
      <c r="JO433" s="1602"/>
      <c r="JP433" s="1602"/>
    </row>
    <row r="434" spans="100:276" s="1689" customFormat="1" ht="15" hidden="1" customHeight="1" x14ac:dyDescent="0.25">
      <c r="CV434" s="1602"/>
      <c r="CW434" s="1602"/>
      <c r="CX434" s="1602"/>
      <c r="CY434" s="1602"/>
      <c r="CZ434" s="1602"/>
      <c r="DA434" s="1602"/>
      <c r="DB434" s="1602"/>
      <c r="DC434" s="1602"/>
      <c r="DD434" s="1602"/>
      <c r="DE434" s="1602"/>
      <c r="DF434" s="1602"/>
      <c r="DG434" s="1602"/>
      <c r="DH434" s="1602"/>
      <c r="DI434" s="1602"/>
      <c r="DJ434" s="1602"/>
      <c r="DK434" s="1602"/>
      <c r="DL434" s="1602"/>
      <c r="DM434" s="1602"/>
      <c r="DN434" s="1602"/>
      <c r="DO434" s="1602"/>
      <c r="DP434" s="1602"/>
      <c r="DQ434" s="1602"/>
      <c r="DR434" s="1602"/>
      <c r="DS434" s="1602"/>
      <c r="DT434" s="1602"/>
      <c r="DU434" s="1602"/>
      <c r="DV434" s="1602"/>
      <c r="DW434" s="1602"/>
      <c r="DX434" s="1602"/>
      <c r="DY434" s="1602"/>
      <c r="DZ434" s="1602"/>
      <c r="EA434" s="1602"/>
      <c r="EB434" s="1602"/>
      <c r="EC434" s="1602"/>
      <c r="ED434" s="1602"/>
      <c r="EE434" s="1602"/>
      <c r="EF434" s="1602"/>
      <c r="EG434" s="1602"/>
      <c r="EH434" s="1602"/>
      <c r="EI434" s="1602"/>
      <c r="EJ434" s="1602"/>
      <c r="EK434" s="1602"/>
      <c r="EL434" s="1602"/>
      <c r="EM434" s="1602"/>
      <c r="EN434" s="1602"/>
      <c r="EO434" s="1602"/>
      <c r="EP434" s="1602"/>
      <c r="EQ434" s="1602"/>
      <c r="ER434" s="1602"/>
      <c r="ES434" s="1602"/>
      <c r="ET434" s="1602"/>
      <c r="EU434" s="1602"/>
      <c r="EV434" s="1602"/>
      <c r="EW434" s="1602"/>
      <c r="EX434" s="1602"/>
      <c r="EY434" s="1602"/>
      <c r="EZ434" s="1602"/>
      <c r="FA434" s="1602"/>
      <c r="FB434" s="1602"/>
      <c r="FC434" s="1602"/>
      <c r="FD434" s="1602"/>
      <c r="FE434" s="1602"/>
      <c r="FF434" s="1602"/>
      <c r="FG434" s="1602"/>
      <c r="FH434" s="1602"/>
      <c r="FI434" s="1602"/>
      <c r="FJ434" s="1602"/>
      <c r="FK434" s="1602"/>
      <c r="FL434" s="1602"/>
      <c r="FM434" s="1602"/>
      <c r="FN434" s="1602"/>
      <c r="FO434" s="1602"/>
      <c r="FP434" s="1602"/>
      <c r="FQ434" s="1602"/>
      <c r="FR434" s="1602"/>
      <c r="FS434" s="1602"/>
      <c r="FT434" s="1602"/>
      <c r="FU434" s="1602"/>
      <c r="FV434" s="1602"/>
      <c r="FW434" s="1602"/>
      <c r="FX434" s="1602"/>
      <c r="FY434" s="1602"/>
      <c r="FZ434" s="1602"/>
      <c r="GA434" s="1602"/>
      <c r="GB434" s="1602"/>
      <c r="GC434" s="1602"/>
      <c r="GD434" s="1602"/>
      <c r="GE434" s="1602"/>
      <c r="GF434" s="1602"/>
      <c r="GG434" s="1602"/>
      <c r="GH434" s="1602"/>
      <c r="GI434" s="1602"/>
      <c r="GJ434" s="1602"/>
      <c r="GK434" s="1602"/>
      <c r="GL434" s="1602"/>
      <c r="GM434" s="1602"/>
      <c r="GN434" s="1602"/>
      <c r="GO434" s="1602"/>
      <c r="GP434" s="1602"/>
      <c r="GQ434" s="1602"/>
      <c r="GR434" s="1602"/>
      <c r="GS434" s="1602"/>
      <c r="GT434" s="1602"/>
      <c r="GU434" s="1602"/>
      <c r="GV434" s="1602"/>
      <c r="GW434" s="1602"/>
      <c r="GX434" s="1602"/>
      <c r="GY434" s="1602"/>
      <c r="GZ434" s="1602"/>
      <c r="HA434" s="1602"/>
      <c r="HB434" s="1602"/>
      <c r="HC434" s="1602"/>
      <c r="HD434" s="1602"/>
      <c r="HE434" s="1602"/>
      <c r="HF434" s="1602"/>
      <c r="HG434" s="1602"/>
      <c r="HH434" s="1602"/>
      <c r="HI434" s="1602"/>
      <c r="HJ434" s="1602"/>
      <c r="HK434" s="1602"/>
      <c r="HL434" s="1602"/>
      <c r="HM434" s="1602"/>
      <c r="HN434" s="1602"/>
      <c r="HO434" s="1602"/>
      <c r="HP434" s="1602"/>
      <c r="HQ434" s="1602"/>
      <c r="HR434" s="1602"/>
      <c r="HS434" s="1602"/>
      <c r="HT434" s="1602"/>
      <c r="HU434" s="1602"/>
      <c r="HV434" s="1602"/>
      <c r="HW434" s="1602"/>
      <c r="HX434" s="1602"/>
      <c r="HY434" s="1602"/>
      <c r="HZ434" s="1602"/>
      <c r="IA434" s="1602"/>
      <c r="IB434" s="1602"/>
      <c r="IC434" s="1602"/>
      <c r="ID434" s="1602"/>
      <c r="IE434" s="1602"/>
      <c r="IF434" s="1602"/>
      <c r="IG434" s="1602"/>
      <c r="IH434" s="1602"/>
      <c r="II434" s="1602"/>
      <c r="IJ434" s="1602"/>
      <c r="IK434" s="1602"/>
      <c r="IL434" s="1602"/>
      <c r="IM434" s="1602"/>
      <c r="IN434" s="1602"/>
      <c r="IO434" s="1602"/>
      <c r="IP434" s="1602"/>
      <c r="IQ434" s="1602"/>
      <c r="IR434" s="1602"/>
      <c r="IS434" s="1602"/>
      <c r="IT434" s="1602"/>
      <c r="IU434" s="1602"/>
      <c r="IV434" s="1602"/>
      <c r="IW434" s="1602"/>
      <c r="IX434" s="1602"/>
      <c r="IY434" s="1602"/>
      <c r="IZ434" s="1602"/>
      <c r="JA434" s="1602"/>
      <c r="JB434" s="1602"/>
      <c r="JC434" s="1602"/>
      <c r="JD434" s="1602"/>
      <c r="JE434" s="1602"/>
      <c r="JF434" s="1602"/>
      <c r="JG434" s="1602"/>
      <c r="JH434" s="1602"/>
      <c r="JI434" s="1602"/>
      <c r="JJ434" s="1602"/>
      <c r="JK434" s="1602"/>
      <c r="JL434" s="1602"/>
      <c r="JM434" s="1602"/>
      <c r="JN434" s="1602"/>
      <c r="JO434" s="1602"/>
      <c r="JP434" s="1602"/>
    </row>
    <row r="435" spans="100:276" s="1689" customFormat="1" ht="15" hidden="1" customHeight="1" x14ac:dyDescent="0.25">
      <c r="CV435" s="1602"/>
      <c r="CW435" s="1602"/>
      <c r="CX435" s="1602"/>
      <c r="CY435" s="1602"/>
      <c r="CZ435" s="1602"/>
      <c r="DA435" s="1602"/>
      <c r="DB435" s="1602"/>
      <c r="DC435" s="1602"/>
      <c r="DD435" s="1602"/>
      <c r="DE435" s="1602"/>
      <c r="DF435" s="1602"/>
      <c r="DG435" s="1602"/>
      <c r="DH435" s="1602"/>
      <c r="DI435" s="1602"/>
      <c r="DJ435" s="1602"/>
      <c r="DK435" s="1602"/>
      <c r="DL435" s="1602"/>
      <c r="DM435" s="1602"/>
      <c r="DN435" s="1602"/>
      <c r="DO435" s="1602"/>
      <c r="DP435" s="1602"/>
      <c r="DQ435" s="1602"/>
      <c r="DR435" s="1602"/>
      <c r="DS435" s="1602"/>
      <c r="DT435" s="1602"/>
      <c r="DU435" s="1602"/>
      <c r="DV435" s="1602"/>
      <c r="DW435" s="1602"/>
      <c r="DX435" s="1602"/>
      <c r="DY435" s="1602"/>
      <c r="DZ435" s="1602"/>
      <c r="EA435" s="1602"/>
      <c r="EB435" s="1602"/>
      <c r="EC435" s="1602"/>
      <c r="ED435" s="1602"/>
      <c r="EE435" s="1602"/>
      <c r="EF435" s="1602"/>
      <c r="EG435" s="1602"/>
      <c r="EH435" s="1602"/>
      <c r="EI435" s="1602"/>
      <c r="EJ435" s="1602"/>
      <c r="EK435" s="1602"/>
      <c r="EL435" s="1602"/>
      <c r="EM435" s="1602"/>
      <c r="EN435" s="1602"/>
      <c r="EO435" s="1602"/>
      <c r="EP435" s="1602"/>
      <c r="EQ435" s="1602"/>
      <c r="ER435" s="1602"/>
      <c r="ES435" s="1602"/>
      <c r="ET435" s="1602"/>
      <c r="EU435" s="1602"/>
      <c r="EV435" s="1602"/>
      <c r="EW435" s="1602"/>
      <c r="EX435" s="1602"/>
      <c r="EY435" s="1602"/>
      <c r="EZ435" s="1602"/>
      <c r="FA435" s="1602"/>
      <c r="FB435" s="1602"/>
      <c r="FC435" s="1602"/>
      <c r="FD435" s="1602"/>
      <c r="FE435" s="1602"/>
      <c r="FF435" s="1602"/>
      <c r="FG435" s="1602"/>
      <c r="FH435" s="1602"/>
      <c r="FI435" s="1602"/>
      <c r="FJ435" s="1602"/>
      <c r="FK435" s="1602"/>
      <c r="FL435" s="1602"/>
      <c r="FM435" s="1602"/>
      <c r="FN435" s="1602"/>
      <c r="FO435" s="1602"/>
      <c r="FP435" s="1602"/>
      <c r="FQ435" s="1602"/>
      <c r="FR435" s="1602"/>
      <c r="FS435" s="1602"/>
      <c r="FT435" s="1602"/>
      <c r="FU435" s="1602"/>
      <c r="FV435" s="1602"/>
      <c r="FW435" s="1602"/>
      <c r="FX435" s="1602"/>
      <c r="FY435" s="1602"/>
      <c r="FZ435" s="1602"/>
      <c r="GA435" s="1602"/>
      <c r="GB435" s="1602"/>
      <c r="GC435" s="1602"/>
      <c r="GD435" s="1602"/>
      <c r="GE435" s="1602"/>
      <c r="GF435" s="1602"/>
      <c r="GG435" s="1602"/>
      <c r="GH435" s="1602"/>
      <c r="GI435" s="1602"/>
      <c r="GJ435" s="1602"/>
      <c r="GK435" s="1602"/>
      <c r="GL435" s="1602"/>
      <c r="GM435" s="1602"/>
      <c r="GN435" s="1602"/>
      <c r="GO435" s="1602"/>
      <c r="GP435" s="1602"/>
      <c r="GQ435" s="1602"/>
      <c r="GR435" s="1602"/>
      <c r="GS435" s="1602"/>
      <c r="GT435" s="1602"/>
      <c r="GU435" s="1602"/>
      <c r="GV435" s="1602"/>
      <c r="GW435" s="1602"/>
      <c r="GX435" s="1602"/>
      <c r="GY435" s="1602"/>
      <c r="GZ435" s="1602"/>
      <c r="HA435" s="1602"/>
      <c r="HB435" s="1602"/>
      <c r="HC435" s="1602"/>
      <c r="HD435" s="1602"/>
      <c r="HE435" s="1602"/>
      <c r="HF435" s="1602"/>
      <c r="HG435" s="1602"/>
      <c r="HH435" s="1602"/>
      <c r="HI435" s="1602"/>
      <c r="HJ435" s="1602"/>
      <c r="HK435" s="1602"/>
      <c r="HL435" s="1602"/>
      <c r="HM435" s="1602"/>
      <c r="HN435" s="1602"/>
      <c r="HO435" s="1602"/>
      <c r="HP435" s="1602"/>
      <c r="HQ435" s="1602"/>
      <c r="HR435" s="1602"/>
      <c r="HS435" s="1602"/>
      <c r="HT435" s="1602"/>
      <c r="HU435" s="1602"/>
      <c r="HV435" s="1602"/>
      <c r="HW435" s="1602"/>
      <c r="HX435" s="1602"/>
      <c r="HY435" s="1602"/>
      <c r="HZ435" s="1602"/>
      <c r="IA435" s="1602"/>
      <c r="IB435" s="1602"/>
      <c r="IC435" s="1602"/>
      <c r="ID435" s="1602"/>
      <c r="IE435" s="1602"/>
      <c r="IF435" s="1602"/>
      <c r="IG435" s="1602"/>
      <c r="IH435" s="1602"/>
      <c r="II435" s="1602"/>
      <c r="IJ435" s="1602"/>
      <c r="IK435" s="1602"/>
      <c r="IL435" s="1602"/>
      <c r="IM435" s="1602"/>
      <c r="IN435" s="1602"/>
      <c r="IO435" s="1602"/>
      <c r="IP435" s="1602"/>
      <c r="IQ435" s="1602"/>
      <c r="IR435" s="1602"/>
      <c r="IS435" s="1602"/>
      <c r="IT435" s="1602"/>
      <c r="IU435" s="1602"/>
      <c r="IV435" s="1602"/>
      <c r="IW435" s="1602"/>
      <c r="IX435" s="1602"/>
      <c r="IY435" s="1602"/>
      <c r="IZ435" s="1602"/>
      <c r="JA435" s="1602"/>
      <c r="JB435" s="1602"/>
      <c r="JC435" s="1602"/>
      <c r="JD435" s="1602"/>
      <c r="JE435" s="1602"/>
      <c r="JF435" s="1602"/>
      <c r="JG435" s="1602"/>
      <c r="JH435" s="1602"/>
      <c r="JI435" s="1602"/>
      <c r="JJ435" s="1602"/>
      <c r="JK435" s="1602"/>
      <c r="JL435" s="1602"/>
      <c r="JM435" s="1602"/>
      <c r="JN435" s="1602"/>
      <c r="JO435" s="1602"/>
      <c r="JP435" s="1602"/>
    </row>
    <row r="436" spans="100:276" s="1689" customFormat="1" ht="15" hidden="1" customHeight="1" x14ac:dyDescent="0.25">
      <c r="CV436" s="1602"/>
      <c r="CW436" s="1602"/>
      <c r="CX436" s="1602"/>
      <c r="CY436" s="1602"/>
      <c r="CZ436" s="1602"/>
      <c r="DA436" s="1602"/>
      <c r="DB436" s="1602"/>
      <c r="DC436" s="1602"/>
      <c r="DD436" s="1602"/>
      <c r="DE436" s="1602"/>
      <c r="DF436" s="1602"/>
      <c r="DG436" s="1602"/>
      <c r="DH436" s="1602"/>
      <c r="DI436" s="1602"/>
      <c r="DJ436" s="1602"/>
      <c r="DK436" s="1602"/>
      <c r="DL436" s="1602"/>
      <c r="DM436" s="1602"/>
      <c r="DN436" s="1602"/>
      <c r="DO436" s="1602"/>
      <c r="DP436" s="1602"/>
      <c r="DQ436" s="1602"/>
      <c r="DR436" s="1602"/>
      <c r="DS436" s="1602"/>
      <c r="DT436" s="1602"/>
      <c r="DU436" s="1602"/>
      <c r="DV436" s="1602"/>
      <c r="DW436" s="1602"/>
      <c r="DX436" s="1602"/>
      <c r="DY436" s="1602"/>
      <c r="DZ436" s="1602"/>
      <c r="EA436" s="1602"/>
      <c r="EB436" s="1602"/>
      <c r="EC436" s="1602"/>
      <c r="ED436" s="1602"/>
      <c r="EE436" s="1602"/>
      <c r="EF436" s="1602"/>
      <c r="EG436" s="1602"/>
      <c r="EH436" s="1602"/>
      <c r="EI436" s="1602"/>
      <c r="EJ436" s="1602"/>
      <c r="EK436" s="1602"/>
      <c r="EL436" s="1602"/>
      <c r="EM436" s="1602"/>
      <c r="EN436" s="1602"/>
      <c r="EO436" s="1602"/>
      <c r="EP436" s="1602"/>
      <c r="EQ436" s="1602"/>
      <c r="ER436" s="1602"/>
      <c r="ES436" s="1602"/>
      <c r="ET436" s="1602"/>
      <c r="EU436" s="1602"/>
      <c r="EV436" s="1602"/>
      <c r="EW436" s="1602"/>
      <c r="EX436" s="1602"/>
      <c r="EY436" s="1602"/>
      <c r="EZ436" s="1602"/>
      <c r="FA436" s="1602"/>
      <c r="FB436" s="1602"/>
      <c r="FC436" s="1602"/>
      <c r="FD436" s="1602"/>
      <c r="FE436" s="1602"/>
      <c r="FF436" s="1602"/>
      <c r="FG436" s="1602"/>
      <c r="FH436" s="1602"/>
      <c r="FI436" s="1602"/>
      <c r="FJ436" s="1602"/>
      <c r="FK436" s="1602"/>
      <c r="FL436" s="1602"/>
      <c r="FM436" s="1602"/>
      <c r="FN436" s="1602"/>
      <c r="FO436" s="1602"/>
      <c r="FP436" s="1602"/>
      <c r="FQ436" s="1602"/>
      <c r="FR436" s="1602"/>
      <c r="FS436" s="1602"/>
      <c r="FT436" s="1602"/>
      <c r="FU436" s="1602"/>
      <c r="FV436" s="1602"/>
      <c r="FW436" s="1602"/>
      <c r="FX436" s="1602"/>
      <c r="FY436" s="1602"/>
      <c r="FZ436" s="1602"/>
      <c r="GA436" s="1602"/>
      <c r="GB436" s="1602"/>
      <c r="GC436" s="1602"/>
      <c r="GD436" s="1602"/>
      <c r="GE436" s="1602"/>
      <c r="GF436" s="1602"/>
      <c r="GG436" s="1602"/>
      <c r="GH436" s="1602"/>
      <c r="GI436" s="1602"/>
      <c r="GJ436" s="1602"/>
      <c r="GK436" s="1602"/>
      <c r="GL436" s="1602"/>
      <c r="GM436" s="1602"/>
      <c r="GN436" s="1602"/>
      <c r="GO436" s="1602"/>
      <c r="GP436" s="1602"/>
      <c r="GQ436" s="1602"/>
      <c r="GR436" s="1602"/>
      <c r="GS436" s="1602"/>
      <c r="GT436" s="1602"/>
      <c r="GU436" s="1602"/>
      <c r="GV436" s="1602"/>
      <c r="GW436" s="1602"/>
      <c r="GX436" s="1602"/>
      <c r="GY436" s="1602"/>
      <c r="GZ436" s="1602"/>
      <c r="HA436" s="1602"/>
      <c r="HB436" s="1602"/>
      <c r="HC436" s="1602"/>
      <c r="HD436" s="1602"/>
      <c r="HE436" s="1602"/>
      <c r="HF436" s="1602"/>
      <c r="HG436" s="1602"/>
      <c r="HH436" s="1602"/>
      <c r="HI436" s="1602"/>
      <c r="HJ436" s="1602"/>
      <c r="HK436" s="1602"/>
      <c r="HL436" s="1602"/>
      <c r="HM436" s="1602"/>
      <c r="HN436" s="1602"/>
      <c r="HO436" s="1602"/>
      <c r="HP436" s="1602"/>
      <c r="HQ436" s="1602"/>
      <c r="HR436" s="1602"/>
      <c r="HS436" s="1602"/>
      <c r="HT436" s="1602"/>
      <c r="HU436" s="1602"/>
      <c r="HV436" s="1602"/>
      <c r="HW436" s="1602"/>
      <c r="HX436" s="1602"/>
      <c r="HY436" s="1602"/>
      <c r="HZ436" s="1602"/>
      <c r="IA436" s="1602"/>
      <c r="IB436" s="1602"/>
      <c r="IC436" s="1602"/>
      <c r="ID436" s="1602"/>
      <c r="IE436" s="1602"/>
      <c r="IF436" s="1602"/>
      <c r="IG436" s="1602"/>
      <c r="IH436" s="1602"/>
      <c r="II436" s="1602"/>
      <c r="IJ436" s="1602"/>
      <c r="IK436" s="1602"/>
      <c r="IL436" s="1602"/>
      <c r="IM436" s="1602"/>
      <c r="IN436" s="1602"/>
      <c r="IO436" s="1602"/>
      <c r="IP436" s="1602"/>
      <c r="IQ436" s="1602"/>
      <c r="IR436" s="1602"/>
      <c r="IS436" s="1602"/>
      <c r="IT436" s="1602"/>
      <c r="IU436" s="1602"/>
      <c r="IV436" s="1602"/>
      <c r="IW436" s="1602"/>
      <c r="IX436" s="1602"/>
      <c r="IY436" s="1602"/>
      <c r="IZ436" s="1602"/>
      <c r="JA436" s="1602"/>
      <c r="JB436" s="1602"/>
      <c r="JC436" s="1602"/>
      <c r="JD436" s="1602"/>
      <c r="JE436" s="1602"/>
      <c r="JF436" s="1602"/>
      <c r="JG436" s="1602"/>
      <c r="JH436" s="1602"/>
      <c r="JI436" s="1602"/>
      <c r="JJ436" s="1602"/>
      <c r="JK436" s="1602"/>
      <c r="JL436" s="1602"/>
      <c r="JM436" s="1602"/>
      <c r="JN436" s="1602"/>
      <c r="JO436" s="1602"/>
      <c r="JP436" s="1602"/>
    </row>
    <row r="437" spans="100:276" s="1689" customFormat="1" ht="15" hidden="1" customHeight="1" x14ac:dyDescent="0.25">
      <c r="CV437" s="1602"/>
      <c r="CW437" s="1602"/>
      <c r="CX437" s="1602"/>
      <c r="CY437" s="1602"/>
      <c r="CZ437" s="1602"/>
      <c r="DA437" s="1602"/>
      <c r="DB437" s="1602"/>
      <c r="DC437" s="1602"/>
      <c r="DD437" s="1602"/>
      <c r="DE437" s="1602"/>
      <c r="DF437" s="1602"/>
      <c r="DG437" s="1602"/>
      <c r="DH437" s="1602"/>
      <c r="DI437" s="1602"/>
      <c r="DJ437" s="1602"/>
      <c r="DK437" s="1602"/>
      <c r="DL437" s="1602"/>
      <c r="DM437" s="1602"/>
      <c r="DN437" s="1602"/>
      <c r="DO437" s="1602"/>
      <c r="DP437" s="1602"/>
      <c r="DQ437" s="1602"/>
      <c r="DR437" s="1602"/>
      <c r="DS437" s="1602"/>
      <c r="DT437" s="1602"/>
      <c r="DU437" s="1602"/>
      <c r="DV437" s="1602"/>
      <c r="DW437" s="1602"/>
      <c r="DX437" s="1602"/>
      <c r="DY437" s="1602"/>
      <c r="DZ437" s="1602"/>
      <c r="EA437" s="1602"/>
      <c r="EB437" s="1602"/>
      <c r="EC437" s="1602"/>
      <c r="ED437" s="1602"/>
      <c r="EE437" s="1602"/>
      <c r="EF437" s="1602"/>
      <c r="EG437" s="1602"/>
      <c r="EH437" s="1602"/>
      <c r="EI437" s="1602"/>
      <c r="EJ437" s="1602"/>
      <c r="EK437" s="1602"/>
      <c r="EL437" s="1602"/>
      <c r="EM437" s="1602"/>
      <c r="EN437" s="1602"/>
      <c r="EO437" s="1602"/>
      <c r="EP437" s="1602"/>
      <c r="EQ437" s="1602"/>
      <c r="ER437" s="1602"/>
      <c r="ES437" s="1602"/>
      <c r="ET437" s="1602"/>
      <c r="EU437" s="1602"/>
      <c r="EV437" s="1602"/>
      <c r="EW437" s="1602"/>
      <c r="EX437" s="1602"/>
      <c r="EY437" s="1602"/>
      <c r="EZ437" s="1602"/>
      <c r="FA437" s="1602"/>
      <c r="FB437" s="1602"/>
      <c r="FC437" s="1602"/>
      <c r="FD437" s="1602"/>
      <c r="FE437" s="1602"/>
      <c r="FF437" s="1602"/>
      <c r="FG437" s="1602"/>
      <c r="FH437" s="1602"/>
      <c r="FI437" s="1602"/>
      <c r="FJ437" s="1602"/>
      <c r="FK437" s="1602"/>
      <c r="FL437" s="1602"/>
      <c r="FM437" s="1602"/>
      <c r="FN437" s="1602"/>
      <c r="FO437" s="1602"/>
      <c r="FP437" s="1602"/>
      <c r="FQ437" s="1602"/>
      <c r="FR437" s="1602"/>
      <c r="FS437" s="1602"/>
      <c r="FT437" s="1602"/>
      <c r="FU437" s="1602"/>
      <c r="FV437" s="1602"/>
      <c r="FW437" s="1602"/>
      <c r="FX437" s="1602"/>
      <c r="FY437" s="1602"/>
      <c r="FZ437" s="1602"/>
      <c r="GA437" s="1602"/>
      <c r="GB437" s="1602"/>
      <c r="GC437" s="1602"/>
      <c r="GD437" s="1602"/>
      <c r="GE437" s="1602"/>
      <c r="GF437" s="1602"/>
      <c r="GG437" s="1602"/>
      <c r="GH437" s="1602"/>
      <c r="GI437" s="1602"/>
      <c r="GJ437" s="1602"/>
      <c r="GK437" s="1602"/>
      <c r="GL437" s="1602"/>
      <c r="GM437" s="1602"/>
      <c r="GN437" s="1602"/>
      <c r="GO437" s="1602"/>
      <c r="GP437" s="1602"/>
      <c r="GQ437" s="1602"/>
      <c r="GR437" s="1602"/>
      <c r="GS437" s="1602"/>
      <c r="GT437" s="1602"/>
      <c r="GU437" s="1602"/>
      <c r="GV437" s="1602"/>
      <c r="GW437" s="1602"/>
      <c r="GX437" s="1602"/>
      <c r="GY437" s="1602"/>
      <c r="GZ437" s="1602"/>
      <c r="HA437" s="1602"/>
      <c r="HB437" s="1602"/>
      <c r="HC437" s="1602"/>
      <c r="HD437" s="1602"/>
      <c r="HE437" s="1602"/>
      <c r="HF437" s="1602"/>
      <c r="HG437" s="1602"/>
      <c r="HH437" s="1602"/>
      <c r="HI437" s="1602"/>
      <c r="HJ437" s="1602"/>
      <c r="HK437" s="1602"/>
      <c r="HL437" s="1602"/>
      <c r="HM437" s="1602"/>
      <c r="HN437" s="1602"/>
      <c r="HO437" s="1602"/>
      <c r="HP437" s="1602"/>
      <c r="HQ437" s="1602"/>
      <c r="HR437" s="1602"/>
      <c r="HS437" s="1602"/>
      <c r="HT437" s="1602"/>
      <c r="HU437" s="1602"/>
      <c r="HV437" s="1602"/>
      <c r="HW437" s="1602"/>
      <c r="HX437" s="1602"/>
      <c r="HY437" s="1602"/>
      <c r="HZ437" s="1602"/>
      <c r="IA437" s="1602"/>
      <c r="IB437" s="1602"/>
      <c r="IC437" s="1602"/>
      <c r="ID437" s="1602"/>
      <c r="IE437" s="1602"/>
      <c r="IF437" s="1602"/>
      <c r="IG437" s="1602"/>
      <c r="IH437" s="1602"/>
      <c r="II437" s="1602"/>
      <c r="IJ437" s="1602"/>
      <c r="IK437" s="1602"/>
      <c r="IL437" s="1602"/>
      <c r="IM437" s="1602"/>
      <c r="IN437" s="1602"/>
      <c r="IO437" s="1602"/>
      <c r="IP437" s="1602"/>
      <c r="IQ437" s="1602"/>
      <c r="IR437" s="1602"/>
      <c r="IS437" s="1602"/>
      <c r="IT437" s="1602"/>
      <c r="IU437" s="1602"/>
      <c r="IV437" s="1602"/>
      <c r="IW437" s="1602"/>
      <c r="IX437" s="1602"/>
      <c r="IY437" s="1602"/>
      <c r="IZ437" s="1602"/>
      <c r="JA437" s="1602"/>
      <c r="JB437" s="1602"/>
      <c r="JC437" s="1602"/>
      <c r="JD437" s="1602"/>
      <c r="JE437" s="1602"/>
      <c r="JF437" s="1602"/>
      <c r="JG437" s="1602"/>
      <c r="JH437" s="1602"/>
      <c r="JI437" s="1602"/>
      <c r="JJ437" s="1602"/>
      <c r="JK437" s="1602"/>
      <c r="JL437" s="1602"/>
      <c r="JM437" s="1602"/>
      <c r="JN437" s="1602"/>
      <c r="JO437" s="1602"/>
      <c r="JP437" s="1602"/>
    </row>
    <row r="438" spans="100:276" s="1689" customFormat="1" ht="15" hidden="1" customHeight="1" x14ac:dyDescent="0.25">
      <c r="CV438" s="1602"/>
      <c r="CW438" s="1602"/>
      <c r="CX438" s="1602"/>
      <c r="CY438" s="1602"/>
      <c r="CZ438" s="1602"/>
      <c r="DA438" s="1602"/>
      <c r="DB438" s="1602"/>
      <c r="DC438" s="1602"/>
      <c r="DD438" s="1602"/>
      <c r="DE438" s="1602"/>
      <c r="DF438" s="1602"/>
      <c r="DG438" s="1602"/>
      <c r="DH438" s="1602"/>
      <c r="DI438" s="1602"/>
      <c r="DJ438" s="1602"/>
      <c r="DK438" s="1602"/>
      <c r="DL438" s="1602"/>
      <c r="DM438" s="1602"/>
      <c r="DN438" s="1602"/>
      <c r="DO438" s="1602"/>
      <c r="DP438" s="1602"/>
      <c r="DQ438" s="1602"/>
      <c r="DR438" s="1602"/>
      <c r="DS438" s="1602"/>
      <c r="DT438" s="1602"/>
      <c r="DU438" s="1602"/>
      <c r="DV438" s="1602"/>
      <c r="DW438" s="1602"/>
      <c r="DX438" s="1602"/>
      <c r="DY438" s="1602"/>
      <c r="DZ438" s="1602"/>
      <c r="EA438" s="1602"/>
      <c r="EB438" s="1602"/>
      <c r="EC438" s="1602"/>
      <c r="ED438" s="1602"/>
      <c r="EE438" s="1602"/>
      <c r="EF438" s="1602"/>
      <c r="EG438" s="1602"/>
      <c r="EH438" s="1602"/>
      <c r="EI438" s="1602"/>
      <c r="EJ438" s="1602"/>
      <c r="EK438" s="1602"/>
      <c r="EL438" s="1602"/>
      <c r="EM438" s="1602"/>
      <c r="EN438" s="1602"/>
      <c r="EO438" s="1602"/>
      <c r="EP438" s="1602"/>
      <c r="EQ438" s="1602"/>
      <c r="ER438" s="1602"/>
      <c r="ES438" s="1602"/>
      <c r="ET438" s="1602"/>
      <c r="EU438" s="1602"/>
      <c r="EV438" s="1602"/>
      <c r="EW438" s="1602"/>
      <c r="EX438" s="1602"/>
      <c r="EY438" s="1602"/>
      <c r="EZ438" s="1602"/>
      <c r="FA438" s="1602"/>
      <c r="FB438" s="1602"/>
      <c r="FC438" s="1602"/>
      <c r="FD438" s="1602"/>
      <c r="FE438" s="1602"/>
      <c r="FF438" s="1602"/>
      <c r="FG438" s="1602"/>
      <c r="FH438" s="1602"/>
      <c r="FI438" s="1602"/>
      <c r="FJ438" s="1602"/>
      <c r="FK438" s="1602"/>
      <c r="FL438" s="1602"/>
      <c r="FM438" s="1602"/>
      <c r="FN438" s="1602"/>
      <c r="FO438" s="1602"/>
      <c r="FP438" s="1602"/>
      <c r="FQ438" s="1602"/>
      <c r="FR438" s="1602"/>
      <c r="FS438" s="1602"/>
      <c r="FT438" s="1602"/>
      <c r="FU438" s="1602"/>
      <c r="FV438" s="1602"/>
      <c r="FW438" s="1602"/>
      <c r="FX438" s="1602"/>
      <c r="FY438" s="1602"/>
      <c r="FZ438" s="1602"/>
      <c r="GA438" s="1602"/>
      <c r="GB438" s="1602"/>
      <c r="GC438" s="1602"/>
      <c r="GD438" s="1602"/>
      <c r="GE438" s="1602"/>
      <c r="GF438" s="1602"/>
      <c r="GG438" s="1602"/>
      <c r="GH438" s="1602"/>
      <c r="GI438" s="1602"/>
      <c r="GJ438" s="1602"/>
      <c r="GK438" s="1602"/>
      <c r="GL438" s="1602"/>
      <c r="GM438" s="1602"/>
      <c r="GN438" s="1602"/>
      <c r="GO438" s="1602"/>
      <c r="GP438" s="1602"/>
      <c r="GQ438" s="1602"/>
      <c r="GR438" s="1602"/>
      <c r="GS438" s="1602"/>
      <c r="GT438" s="1602"/>
      <c r="GU438" s="1602"/>
      <c r="GV438" s="1602"/>
      <c r="GW438" s="1602"/>
      <c r="GX438" s="1602"/>
      <c r="GY438" s="1602"/>
      <c r="GZ438" s="1602"/>
      <c r="HA438" s="1602"/>
      <c r="HB438" s="1602"/>
      <c r="HC438" s="1602"/>
      <c r="HD438" s="1602"/>
      <c r="HE438" s="1602"/>
      <c r="HF438" s="1602"/>
      <c r="HG438" s="1602"/>
      <c r="HH438" s="1602"/>
      <c r="HI438" s="1602"/>
      <c r="HJ438" s="1602"/>
      <c r="HK438" s="1602"/>
      <c r="HL438" s="1602"/>
      <c r="HM438" s="1602"/>
      <c r="HN438" s="1602"/>
      <c r="HO438" s="1602"/>
      <c r="HP438" s="1602"/>
      <c r="HQ438" s="1602"/>
      <c r="HR438" s="1602"/>
      <c r="HS438" s="1602"/>
      <c r="HT438" s="1602"/>
      <c r="HU438" s="1602"/>
      <c r="HV438" s="1602"/>
      <c r="HW438" s="1602"/>
      <c r="HX438" s="1602"/>
      <c r="HY438" s="1602"/>
      <c r="HZ438" s="1602"/>
      <c r="IA438" s="1602"/>
      <c r="IB438" s="1602"/>
      <c r="IC438" s="1602"/>
      <c r="ID438" s="1602"/>
      <c r="IE438" s="1602"/>
      <c r="IF438" s="1602"/>
      <c r="IG438" s="1602"/>
      <c r="IH438" s="1602"/>
      <c r="II438" s="1602"/>
      <c r="IJ438" s="1602"/>
      <c r="IK438" s="1602"/>
      <c r="IL438" s="1602"/>
      <c r="IM438" s="1602"/>
      <c r="IN438" s="1602"/>
      <c r="IO438" s="1602"/>
      <c r="IP438" s="1602"/>
      <c r="IQ438" s="1602"/>
      <c r="IR438" s="1602"/>
      <c r="IS438" s="1602"/>
      <c r="IT438" s="1602"/>
      <c r="IU438" s="1602"/>
      <c r="IV438" s="1602"/>
      <c r="IW438" s="1602"/>
      <c r="IX438" s="1602"/>
      <c r="IY438" s="1602"/>
      <c r="IZ438" s="1602"/>
      <c r="JA438" s="1602"/>
      <c r="JB438" s="1602"/>
      <c r="JC438" s="1602"/>
      <c r="JD438" s="1602"/>
      <c r="JE438" s="1602"/>
      <c r="JF438" s="1602"/>
      <c r="JG438" s="1602"/>
      <c r="JH438" s="1602"/>
      <c r="JI438" s="1602"/>
      <c r="JJ438" s="1602"/>
      <c r="JK438" s="1602"/>
      <c r="JL438" s="1602"/>
      <c r="JM438" s="1602"/>
      <c r="JN438" s="1602"/>
      <c r="JO438" s="1602"/>
      <c r="JP438" s="1602"/>
    </row>
    <row r="439" spans="100:276" s="1689" customFormat="1" ht="15" hidden="1" customHeight="1" x14ac:dyDescent="0.25">
      <c r="CV439" s="1602"/>
      <c r="CW439" s="1602"/>
      <c r="CX439" s="1602"/>
      <c r="CY439" s="1602"/>
      <c r="CZ439" s="1602"/>
      <c r="DA439" s="1602"/>
      <c r="DB439" s="1602"/>
      <c r="DC439" s="1602"/>
      <c r="DD439" s="1602"/>
      <c r="DE439" s="1602"/>
      <c r="DF439" s="1602"/>
      <c r="DG439" s="1602"/>
      <c r="DH439" s="1602"/>
      <c r="DI439" s="1602"/>
      <c r="DJ439" s="1602"/>
      <c r="DK439" s="1602"/>
      <c r="DL439" s="1602"/>
      <c r="DM439" s="1602"/>
      <c r="DN439" s="1602"/>
      <c r="DO439" s="1602"/>
      <c r="DP439" s="1602"/>
      <c r="DQ439" s="1602"/>
      <c r="DR439" s="1602"/>
      <c r="DS439" s="1602"/>
      <c r="DT439" s="1602"/>
      <c r="DU439" s="1602"/>
      <c r="DV439" s="1602"/>
      <c r="DW439" s="1602"/>
      <c r="DX439" s="1602"/>
      <c r="DY439" s="1602"/>
      <c r="DZ439" s="1602"/>
      <c r="EA439" s="1602"/>
      <c r="EB439" s="1602"/>
      <c r="EC439" s="1602"/>
      <c r="ED439" s="1602"/>
      <c r="EE439" s="1602"/>
      <c r="EF439" s="1602"/>
      <c r="EG439" s="1602"/>
      <c r="EH439" s="1602"/>
      <c r="EI439" s="1602"/>
      <c r="EJ439" s="1602"/>
      <c r="EK439" s="1602"/>
      <c r="EL439" s="1602"/>
      <c r="EM439" s="1602"/>
      <c r="EN439" s="1602"/>
      <c r="EO439" s="1602"/>
      <c r="EP439" s="1602"/>
      <c r="EQ439" s="1602"/>
      <c r="ER439" s="1602"/>
      <c r="ES439" s="1602"/>
      <c r="ET439" s="1602"/>
      <c r="EU439" s="1602"/>
      <c r="EV439" s="1602"/>
      <c r="EW439" s="1602"/>
      <c r="EX439" s="1602"/>
      <c r="EY439" s="1602"/>
      <c r="EZ439" s="1602"/>
      <c r="FA439" s="1602"/>
      <c r="FB439" s="1602"/>
      <c r="FC439" s="1602"/>
      <c r="FD439" s="1602"/>
      <c r="FE439" s="1602"/>
      <c r="FF439" s="1602"/>
      <c r="FG439" s="1602"/>
      <c r="FH439" s="1602"/>
      <c r="FI439" s="1602"/>
      <c r="FJ439" s="1602"/>
      <c r="FK439" s="1602"/>
      <c r="FL439" s="1602"/>
      <c r="FM439" s="1602"/>
      <c r="FN439" s="1602"/>
      <c r="FO439" s="1602"/>
      <c r="FP439" s="1602"/>
      <c r="FQ439" s="1602"/>
      <c r="FR439" s="1602"/>
      <c r="FS439" s="1602"/>
      <c r="FT439" s="1602"/>
      <c r="FU439" s="1602"/>
      <c r="FV439" s="1602"/>
      <c r="FW439" s="1602"/>
      <c r="FX439" s="1602"/>
      <c r="FY439" s="1602"/>
      <c r="FZ439" s="1602"/>
      <c r="GA439" s="1602"/>
      <c r="GB439" s="1602"/>
      <c r="GC439" s="1602"/>
      <c r="GD439" s="1602"/>
      <c r="GE439" s="1602"/>
      <c r="GF439" s="1602"/>
      <c r="GG439" s="1602"/>
      <c r="GH439" s="1602"/>
      <c r="GI439" s="1602"/>
      <c r="GJ439" s="1602"/>
      <c r="GK439" s="1602"/>
      <c r="GL439" s="1602"/>
      <c r="GM439" s="1602"/>
      <c r="GN439" s="1602"/>
      <c r="GO439" s="1602"/>
      <c r="GP439" s="1602"/>
      <c r="GQ439" s="1602"/>
      <c r="GR439" s="1602"/>
      <c r="GS439" s="1602"/>
      <c r="GT439" s="1602"/>
      <c r="GU439" s="1602"/>
      <c r="GV439" s="1602"/>
      <c r="GW439" s="1602"/>
      <c r="GX439" s="1602"/>
      <c r="GY439" s="1602"/>
      <c r="GZ439" s="1602"/>
      <c r="HA439" s="1602"/>
      <c r="HB439" s="1602"/>
      <c r="HC439" s="1602"/>
      <c r="HD439" s="1602"/>
      <c r="HE439" s="1602"/>
      <c r="HF439" s="1602"/>
      <c r="HG439" s="1602"/>
      <c r="HH439" s="1602"/>
      <c r="HI439" s="1602"/>
      <c r="HJ439" s="1602"/>
      <c r="HK439" s="1602"/>
      <c r="HL439" s="1602"/>
      <c r="HM439" s="1602"/>
      <c r="HN439" s="1602"/>
      <c r="HO439" s="1602"/>
      <c r="HP439" s="1602"/>
      <c r="HQ439" s="1602"/>
      <c r="HR439" s="1602"/>
      <c r="HS439" s="1602"/>
      <c r="HT439" s="1602"/>
      <c r="HU439" s="1602"/>
      <c r="HV439" s="1602"/>
      <c r="HW439" s="1602"/>
      <c r="HX439" s="1602"/>
      <c r="HY439" s="1602"/>
      <c r="HZ439" s="1602"/>
      <c r="IA439" s="1602"/>
      <c r="IB439" s="1602"/>
      <c r="IC439" s="1602"/>
      <c r="ID439" s="1602"/>
      <c r="IE439" s="1602"/>
      <c r="IF439" s="1602"/>
      <c r="IG439" s="1602"/>
      <c r="IH439" s="1602"/>
      <c r="II439" s="1602"/>
      <c r="IJ439" s="1602"/>
      <c r="IK439" s="1602"/>
      <c r="IL439" s="1602"/>
      <c r="IM439" s="1602"/>
      <c r="IN439" s="1602"/>
      <c r="IO439" s="1602"/>
      <c r="IP439" s="1602"/>
      <c r="IQ439" s="1602"/>
      <c r="IR439" s="1602"/>
      <c r="IS439" s="1602"/>
      <c r="IT439" s="1602"/>
      <c r="IU439" s="1602"/>
      <c r="IV439" s="1602"/>
      <c r="IW439" s="1602"/>
      <c r="IX439" s="1602"/>
      <c r="IY439" s="1602"/>
      <c r="IZ439" s="1602"/>
      <c r="JA439" s="1602"/>
      <c r="JB439" s="1602"/>
      <c r="JC439" s="1602"/>
      <c r="JD439" s="1602"/>
      <c r="JE439" s="1602"/>
      <c r="JF439" s="1602"/>
      <c r="JG439" s="1602"/>
      <c r="JH439" s="1602"/>
      <c r="JI439" s="1602"/>
      <c r="JJ439" s="1602"/>
      <c r="JK439" s="1602"/>
      <c r="JL439" s="1602"/>
      <c r="JM439" s="1602"/>
      <c r="JN439" s="1602"/>
      <c r="JO439" s="1602"/>
      <c r="JP439" s="1602"/>
    </row>
    <row r="440" spans="100:276" s="1689" customFormat="1" ht="15" hidden="1" customHeight="1" x14ac:dyDescent="0.25">
      <c r="CV440" s="1602"/>
      <c r="CW440" s="1602"/>
      <c r="CX440" s="1602"/>
      <c r="CY440" s="1602"/>
      <c r="CZ440" s="1602"/>
      <c r="DA440" s="1602"/>
      <c r="DB440" s="1602"/>
      <c r="DC440" s="1602"/>
      <c r="DD440" s="1602"/>
      <c r="DE440" s="1602"/>
      <c r="DF440" s="1602"/>
      <c r="DG440" s="1602"/>
      <c r="DH440" s="1602"/>
      <c r="DI440" s="1602"/>
      <c r="DJ440" s="1602"/>
      <c r="DK440" s="1602"/>
      <c r="DL440" s="1602"/>
      <c r="DM440" s="1602"/>
      <c r="DN440" s="1602"/>
      <c r="DO440" s="1602"/>
      <c r="DP440" s="1602"/>
      <c r="DQ440" s="1602"/>
      <c r="DR440" s="1602"/>
      <c r="DS440" s="1602"/>
      <c r="DT440" s="1602"/>
      <c r="DU440" s="1602"/>
      <c r="DV440" s="1602"/>
      <c r="DW440" s="1602"/>
      <c r="DX440" s="1602"/>
      <c r="DY440" s="1602"/>
      <c r="DZ440" s="1602"/>
      <c r="EA440" s="1602"/>
      <c r="EB440" s="1602"/>
      <c r="EC440" s="1602"/>
      <c r="ED440" s="1602"/>
      <c r="EE440" s="1602"/>
      <c r="EF440" s="1602"/>
      <c r="EG440" s="1602"/>
      <c r="EH440" s="1602"/>
      <c r="EI440" s="1602"/>
      <c r="EJ440" s="1602"/>
      <c r="EK440" s="1602"/>
      <c r="EL440" s="1602"/>
      <c r="EM440" s="1602"/>
      <c r="EN440" s="1602"/>
      <c r="EO440" s="1602"/>
      <c r="EP440" s="1602"/>
      <c r="EQ440" s="1602"/>
      <c r="ER440" s="1602"/>
      <c r="ES440" s="1602"/>
      <c r="ET440" s="1602"/>
      <c r="EU440" s="1602"/>
      <c r="EV440" s="1602"/>
      <c r="EW440" s="1602"/>
      <c r="EX440" s="1602"/>
      <c r="EY440" s="1602"/>
      <c r="EZ440" s="1602"/>
      <c r="FA440" s="1602"/>
      <c r="FB440" s="1602"/>
      <c r="FC440" s="1602"/>
      <c r="FD440" s="1602"/>
      <c r="FE440" s="1602"/>
      <c r="FF440" s="1602"/>
      <c r="FG440" s="1602"/>
      <c r="FH440" s="1602"/>
      <c r="FI440" s="1602"/>
      <c r="FJ440" s="1602"/>
      <c r="FK440" s="1602"/>
      <c r="FL440" s="1602"/>
      <c r="FM440" s="1602"/>
      <c r="FN440" s="1602"/>
      <c r="FO440" s="1602"/>
      <c r="FP440" s="1602"/>
      <c r="FQ440" s="1602"/>
      <c r="FR440" s="1602"/>
      <c r="FS440" s="1602"/>
      <c r="FT440" s="1602"/>
      <c r="FU440" s="1602"/>
      <c r="FV440" s="1602"/>
      <c r="FW440" s="1602"/>
      <c r="FX440" s="1602"/>
      <c r="FY440" s="1602"/>
      <c r="FZ440" s="1602"/>
      <c r="GA440" s="1602"/>
      <c r="GB440" s="1602"/>
      <c r="GC440" s="1602"/>
      <c r="GD440" s="1602"/>
      <c r="GE440" s="1602"/>
      <c r="GF440" s="1602"/>
      <c r="GG440" s="1602"/>
      <c r="GH440" s="1602"/>
      <c r="GI440" s="1602"/>
      <c r="GJ440" s="1602"/>
      <c r="GK440" s="1602"/>
      <c r="GL440" s="1602"/>
      <c r="GM440" s="1602"/>
      <c r="GN440" s="1602"/>
      <c r="GO440" s="1602"/>
      <c r="GP440" s="1602"/>
      <c r="GQ440" s="1602"/>
      <c r="GR440" s="1602"/>
      <c r="GS440" s="1602"/>
      <c r="GT440" s="1602"/>
      <c r="GU440" s="1602"/>
      <c r="GV440" s="1602"/>
      <c r="GW440" s="1602"/>
      <c r="GX440" s="1602"/>
      <c r="GY440" s="1602"/>
      <c r="GZ440" s="1602"/>
      <c r="HA440" s="1602"/>
      <c r="HB440" s="1602"/>
      <c r="HC440" s="1602"/>
      <c r="HD440" s="1602"/>
      <c r="HE440" s="1602"/>
      <c r="HF440" s="1602"/>
      <c r="HG440" s="1602"/>
      <c r="HH440" s="1602"/>
      <c r="HI440" s="1602"/>
      <c r="HJ440" s="1602"/>
      <c r="HK440" s="1602"/>
      <c r="HL440" s="1602"/>
      <c r="HM440" s="1602"/>
      <c r="HN440" s="1602"/>
      <c r="HO440" s="1602"/>
      <c r="HP440" s="1602"/>
      <c r="HQ440" s="1602"/>
      <c r="HR440" s="1602"/>
      <c r="HS440" s="1602"/>
      <c r="HT440" s="1602"/>
      <c r="HU440" s="1602"/>
      <c r="HV440" s="1602"/>
      <c r="HW440" s="1602"/>
      <c r="HX440" s="1602"/>
      <c r="HY440" s="1602"/>
      <c r="HZ440" s="1602"/>
      <c r="IA440" s="1602"/>
      <c r="IB440" s="1602"/>
      <c r="IC440" s="1602"/>
      <c r="ID440" s="1602"/>
      <c r="IE440" s="1602"/>
      <c r="IF440" s="1602"/>
      <c r="IG440" s="1602"/>
      <c r="IH440" s="1602"/>
      <c r="II440" s="1602"/>
      <c r="IJ440" s="1602"/>
      <c r="IK440" s="1602"/>
      <c r="IL440" s="1602"/>
      <c r="IM440" s="1602"/>
      <c r="IN440" s="1602"/>
      <c r="IO440" s="1602"/>
      <c r="IP440" s="1602"/>
      <c r="IQ440" s="1602"/>
      <c r="IR440" s="1602"/>
      <c r="IS440" s="1602"/>
      <c r="IT440" s="1602"/>
      <c r="IU440" s="1602"/>
      <c r="IV440" s="1602"/>
      <c r="IW440" s="1602"/>
      <c r="IX440" s="1602"/>
      <c r="IY440" s="1602"/>
      <c r="IZ440" s="1602"/>
      <c r="JA440" s="1602"/>
      <c r="JB440" s="1602"/>
      <c r="JC440" s="1602"/>
      <c r="JD440" s="1602"/>
      <c r="JE440" s="1602"/>
      <c r="JF440" s="1602"/>
      <c r="JG440" s="1602"/>
      <c r="JH440" s="1602"/>
      <c r="JI440" s="1602"/>
      <c r="JJ440" s="1602"/>
      <c r="JK440" s="1602"/>
      <c r="JL440" s="1602"/>
      <c r="JM440" s="1602"/>
      <c r="JN440" s="1602"/>
      <c r="JO440" s="1602"/>
      <c r="JP440" s="1602"/>
    </row>
    <row r="441" spans="100:276" s="1689" customFormat="1" ht="15" hidden="1" customHeight="1" x14ac:dyDescent="0.25">
      <c r="CV441" s="1602"/>
      <c r="CW441" s="1602"/>
      <c r="CX441" s="1602"/>
      <c r="CY441" s="1602"/>
      <c r="CZ441" s="1602"/>
      <c r="DA441" s="1602"/>
      <c r="DB441" s="1602"/>
      <c r="DC441" s="1602"/>
      <c r="DD441" s="1602"/>
      <c r="DE441" s="1602"/>
      <c r="DF441" s="1602"/>
      <c r="DG441" s="1602"/>
      <c r="DH441" s="1602"/>
      <c r="DI441" s="1602"/>
      <c r="DJ441" s="1602"/>
      <c r="DK441" s="1602"/>
      <c r="DL441" s="1602"/>
      <c r="DM441" s="1602"/>
      <c r="DN441" s="1602"/>
      <c r="DO441" s="1602"/>
      <c r="DP441" s="1602"/>
      <c r="DQ441" s="1602"/>
      <c r="DR441" s="1602"/>
      <c r="DS441" s="1602"/>
      <c r="DT441" s="1602"/>
      <c r="DU441" s="1602"/>
      <c r="DV441" s="1602"/>
      <c r="DW441" s="1602"/>
      <c r="DX441" s="1602"/>
      <c r="DY441" s="1602"/>
      <c r="DZ441" s="1602"/>
      <c r="EA441" s="1602"/>
      <c r="EB441" s="1602"/>
      <c r="EC441" s="1602"/>
      <c r="ED441" s="1602"/>
      <c r="EE441" s="1602"/>
      <c r="EF441" s="1602"/>
      <c r="EG441" s="1602"/>
      <c r="EH441" s="1602"/>
      <c r="EI441" s="1602"/>
      <c r="EJ441" s="1602"/>
      <c r="EK441" s="1602"/>
      <c r="EL441" s="1602"/>
      <c r="EM441" s="1602"/>
      <c r="EN441" s="1602"/>
      <c r="EO441" s="1602"/>
      <c r="EP441" s="1602"/>
      <c r="EQ441" s="1602"/>
      <c r="ER441" s="1602"/>
      <c r="ES441" s="1602"/>
      <c r="ET441" s="1602"/>
      <c r="EU441" s="1602"/>
      <c r="EV441" s="1602"/>
      <c r="EW441" s="1602"/>
      <c r="EX441" s="1602"/>
      <c r="EY441" s="1602"/>
      <c r="EZ441" s="1602"/>
      <c r="FA441" s="1602"/>
      <c r="FB441" s="1602"/>
      <c r="FC441" s="1602"/>
      <c r="FD441" s="1602"/>
      <c r="FE441" s="1602"/>
      <c r="FF441" s="1602"/>
      <c r="FG441" s="1602"/>
      <c r="FH441" s="1602"/>
      <c r="FI441" s="1602"/>
      <c r="FJ441" s="1602"/>
      <c r="FK441" s="1602"/>
      <c r="FL441" s="1602"/>
      <c r="FM441" s="1602"/>
      <c r="FN441" s="1602"/>
      <c r="FO441" s="1602"/>
      <c r="FP441" s="1602"/>
      <c r="FQ441" s="1602"/>
      <c r="FR441" s="1602"/>
      <c r="FS441" s="1602"/>
      <c r="FT441" s="1602"/>
      <c r="FU441" s="1602"/>
      <c r="FV441" s="1602"/>
      <c r="FW441" s="1602"/>
      <c r="FX441" s="1602"/>
      <c r="FY441" s="1602"/>
      <c r="FZ441" s="1602"/>
      <c r="GA441" s="1602"/>
      <c r="GB441" s="1602"/>
      <c r="GC441" s="1602"/>
      <c r="GD441" s="1602"/>
      <c r="GE441" s="1602"/>
      <c r="GF441" s="1602"/>
      <c r="GG441" s="1602"/>
      <c r="GH441" s="1602"/>
      <c r="GI441" s="1602"/>
      <c r="GJ441" s="1602"/>
      <c r="GK441" s="1602"/>
      <c r="GL441" s="1602"/>
      <c r="GM441" s="1602"/>
      <c r="GN441" s="1602"/>
      <c r="GO441" s="1602"/>
      <c r="GP441" s="1602"/>
      <c r="GQ441" s="1602"/>
      <c r="GR441" s="1602"/>
      <c r="GS441" s="1602"/>
      <c r="GT441" s="1602"/>
      <c r="GU441" s="1602"/>
      <c r="GV441" s="1602"/>
      <c r="GW441" s="1602"/>
      <c r="GX441" s="1602"/>
      <c r="GY441" s="1602"/>
      <c r="GZ441" s="1602"/>
      <c r="HA441" s="1602"/>
      <c r="HB441" s="1602"/>
      <c r="HC441" s="1602"/>
      <c r="HD441" s="1602"/>
      <c r="HE441" s="1602"/>
      <c r="HF441" s="1602"/>
      <c r="HG441" s="1602"/>
      <c r="HH441" s="1602"/>
      <c r="HI441" s="1602"/>
      <c r="HJ441" s="1602"/>
      <c r="HK441" s="1602"/>
      <c r="HL441" s="1602"/>
      <c r="HM441" s="1602"/>
      <c r="HN441" s="1602"/>
      <c r="HO441" s="1602"/>
      <c r="HP441" s="1602"/>
      <c r="HQ441" s="1602"/>
      <c r="HR441" s="1602"/>
      <c r="HS441" s="1602"/>
      <c r="HT441" s="1602"/>
      <c r="HU441" s="1602"/>
      <c r="HV441" s="1602"/>
      <c r="HW441" s="1602"/>
      <c r="HX441" s="1602"/>
      <c r="HY441" s="1602"/>
      <c r="HZ441" s="1602"/>
      <c r="IA441" s="1602"/>
      <c r="IB441" s="1602"/>
      <c r="IC441" s="1602"/>
      <c r="ID441" s="1602"/>
      <c r="IE441" s="1602"/>
      <c r="IF441" s="1602"/>
      <c r="IG441" s="1602"/>
      <c r="IH441" s="1602"/>
      <c r="II441" s="1602"/>
      <c r="IJ441" s="1602"/>
      <c r="IK441" s="1602"/>
      <c r="IL441" s="1602"/>
      <c r="IM441" s="1602"/>
      <c r="IN441" s="1602"/>
      <c r="IO441" s="1602"/>
      <c r="IP441" s="1602"/>
      <c r="IQ441" s="1602"/>
      <c r="IR441" s="1602"/>
      <c r="IS441" s="1602"/>
      <c r="IT441" s="1602"/>
      <c r="IU441" s="1602"/>
      <c r="IV441" s="1602"/>
      <c r="IW441" s="1602"/>
      <c r="IX441" s="1602"/>
      <c r="IY441" s="1602"/>
      <c r="IZ441" s="1602"/>
      <c r="JA441" s="1602"/>
      <c r="JB441" s="1602"/>
      <c r="JC441" s="1602"/>
      <c r="JD441" s="1602"/>
      <c r="JE441" s="1602"/>
      <c r="JF441" s="1602"/>
      <c r="JG441" s="1602"/>
      <c r="JH441" s="1602"/>
      <c r="JI441" s="1602"/>
      <c r="JJ441" s="1602"/>
      <c r="JK441" s="1602"/>
      <c r="JL441" s="1602"/>
      <c r="JM441" s="1602"/>
      <c r="JN441" s="1602"/>
      <c r="JO441" s="1602"/>
      <c r="JP441" s="1602"/>
    </row>
    <row r="442" spans="100:276" s="1689" customFormat="1" ht="15" hidden="1" customHeight="1" x14ac:dyDescent="0.25">
      <c r="CV442" s="1602"/>
      <c r="CW442" s="1602"/>
      <c r="CX442" s="1602"/>
      <c r="CY442" s="1602"/>
      <c r="CZ442" s="1602"/>
      <c r="DA442" s="1602"/>
      <c r="DB442" s="1602"/>
      <c r="DC442" s="1602"/>
      <c r="DD442" s="1602"/>
      <c r="DE442" s="1602"/>
      <c r="DF442" s="1602"/>
      <c r="DG442" s="1602"/>
      <c r="DH442" s="1602"/>
      <c r="DI442" s="1602"/>
      <c r="DJ442" s="1602"/>
      <c r="DK442" s="1602"/>
      <c r="DL442" s="1602"/>
      <c r="DM442" s="1602"/>
      <c r="DN442" s="1602"/>
      <c r="DO442" s="1602"/>
      <c r="DP442" s="1602"/>
      <c r="DQ442" s="1602"/>
      <c r="DR442" s="1602"/>
      <c r="DS442" s="1602"/>
      <c r="DT442" s="1602"/>
      <c r="DU442" s="1602"/>
      <c r="DV442" s="1602"/>
      <c r="DW442" s="1602"/>
      <c r="DX442" s="1602"/>
      <c r="DY442" s="1602"/>
      <c r="DZ442" s="1602"/>
      <c r="EA442" s="1602"/>
      <c r="EB442" s="1602"/>
      <c r="EC442" s="1602"/>
      <c r="ED442" s="1602"/>
      <c r="EE442" s="1602"/>
      <c r="EF442" s="1602"/>
      <c r="EG442" s="1602"/>
      <c r="EH442" s="1602"/>
      <c r="EI442" s="1602"/>
      <c r="EJ442" s="1602"/>
      <c r="EK442" s="1602"/>
      <c r="EL442" s="1602"/>
      <c r="EM442" s="1602"/>
      <c r="EN442" s="1602"/>
      <c r="EO442" s="1602"/>
      <c r="EP442" s="1602"/>
      <c r="EQ442" s="1602"/>
      <c r="ER442" s="1602"/>
      <c r="ES442" s="1602"/>
      <c r="ET442" s="1602"/>
      <c r="EU442" s="1602"/>
      <c r="EV442" s="1602"/>
      <c r="EW442" s="1602"/>
      <c r="EX442" s="1602"/>
      <c r="EY442" s="1602"/>
      <c r="EZ442" s="1602"/>
      <c r="FA442" s="1602"/>
      <c r="FB442" s="1602"/>
      <c r="FC442" s="1602"/>
      <c r="FD442" s="1602"/>
      <c r="FE442" s="1602"/>
      <c r="FF442" s="1602"/>
      <c r="FG442" s="1602"/>
      <c r="FH442" s="1602"/>
      <c r="FI442" s="1602"/>
      <c r="FJ442" s="1602"/>
      <c r="FK442" s="1602"/>
      <c r="FL442" s="1602"/>
      <c r="FM442" s="1602"/>
      <c r="FN442" s="1602"/>
      <c r="FO442" s="1602"/>
      <c r="FP442" s="1602"/>
      <c r="FQ442" s="1602"/>
      <c r="FR442" s="1602"/>
      <c r="FS442" s="1602"/>
      <c r="FT442" s="1602"/>
      <c r="FU442" s="1602"/>
      <c r="FV442" s="1602"/>
      <c r="FW442" s="1602"/>
      <c r="FX442" s="1602"/>
      <c r="FY442" s="1602"/>
      <c r="FZ442" s="1602"/>
      <c r="GA442" s="1602"/>
      <c r="GB442" s="1602"/>
      <c r="GC442" s="1602"/>
      <c r="GD442" s="1602"/>
      <c r="GE442" s="1602"/>
      <c r="GF442" s="1602"/>
      <c r="GG442" s="1602"/>
      <c r="GH442" s="1602"/>
      <c r="GI442" s="1602"/>
      <c r="GJ442" s="1602"/>
      <c r="GK442" s="1602"/>
      <c r="GL442" s="1602"/>
      <c r="GM442" s="1602"/>
      <c r="GN442" s="1602"/>
      <c r="GO442" s="1602"/>
      <c r="GP442" s="1602"/>
      <c r="GQ442" s="1602"/>
      <c r="GR442" s="1602"/>
      <c r="GS442" s="1602"/>
      <c r="GT442" s="1602"/>
      <c r="GU442" s="1602"/>
      <c r="GV442" s="1602"/>
      <c r="GW442" s="1602"/>
      <c r="GX442" s="1602"/>
      <c r="GY442" s="1602"/>
      <c r="GZ442" s="1602"/>
      <c r="HA442" s="1602"/>
      <c r="HB442" s="1602"/>
      <c r="HC442" s="1602"/>
      <c r="HD442" s="1602"/>
      <c r="HE442" s="1602"/>
      <c r="HF442" s="1602"/>
      <c r="HG442" s="1602"/>
      <c r="HH442" s="1602"/>
      <c r="HI442" s="1602"/>
      <c r="HJ442" s="1602"/>
      <c r="HK442" s="1602"/>
      <c r="HL442" s="1602"/>
      <c r="HM442" s="1602"/>
      <c r="HN442" s="1602"/>
      <c r="HO442" s="1602"/>
      <c r="HP442" s="1602"/>
      <c r="HQ442" s="1602"/>
      <c r="HR442" s="1602"/>
      <c r="HS442" s="1602"/>
      <c r="HT442" s="1602"/>
      <c r="HU442" s="1602"/>
      <c r="HV442" s="1602"/>
      <c r="HW442" s="1602"/>
      <c r="HX442" s="1602"/>
      <c r="HY442" s="1602"/>
      <c r="HZ442" s="1602"/>
      <c r="IA442" s="1602"/>
      <c r="IB442" s="1602"/>
      <c r="IC442" s="1602"/>
      <c r="ID442" s="1602"/>
      <c r="IE442" s="1602"/>
      <c r="IF442" s="1602"/>
      <c r="IG442" s="1602"/>
      <c r="IH442" s="1602"/>
      <c r="II442" s="1602"/>
      <c r="IJ442" s="1602"/>
      <c r="IK442" s="1602"/>
      <c r="IL442" s="1602"/>
      <c r="IM442" s="1602"/>
      <c r="IN442" s="1602"/>
      <c r="IO442" s="1602"/>
      <c r="IP442" s="1602"/>
      <c r="IQ442" s="1602"/>
      <c r="IR442" s="1602"/>
      <c r="IS442" s="1602"/>
      <c r="IT442" s="1602"/>
      <c r="IU442" s="1602"/>
      <c r="IV442" s="1602"/>
      <c r="IW442" s="1602"/>
      <c r="IX442" s="1602"/>
      <c r="IY442" s="1602"/>
      <c r="IZ442" s="1602"/>
      <c r="JA442" s="1602"/>
      <c r="JB442" s="1602"/>
      <c r="JC442" s="1602"/>
      <c r="JD442" s="1602"/>
      <c r="JE442" s="1602"/>
      <c r="JF442" s="1602"/>
      <c r="JG442" s="1602"/>
      <c r="JH442" s="1602"/>
      <c r="JI442" s="1602"/>
      <c r="JJ442" s="1602"/>
      <c r="JK442" s="1602"/>
      <c r="JL442" s="1602"/>
      <c r="JM442" s="1602"/>
      <c r="JN442" s="1602"/>
      <c r="JO442" s="1602"/>
      <c r="JP442" s="1602"/>
    </row>
    <row r="443" spans="100:276" s="1689" customFormat="1" ht="15" hidden="1" customHeight="1" x14ac:dyDescent="0.25">
      <c r="CV443" s="1602"/>
      <c r="CW443" s="1602"/>
      <c r="CX443" s="1602"/>
      <c r="CY443" s="1602"/>
      <c r="CZ443" s="1602"/>
      <c r="DA443" s="1602"/>
      <c r="DB443" s="1602"/>
      <c r="DC443" s="1602"/>
      <c r="DD443" s="1602"/>
      <c r="DE443" s="1602"/>
      <c r="DF443" s="1602"/>
      <c r="DG443" s="1602"/>
      <c r="DH443" s="1602"/>
      <c r="DI443" s="1602"/>
      <c r="DJ443" s="1602"/>
      <c r="DK443" s="1602"/>
      <c r="DL443" s="1602"/>
      <c r="DM443" s="1602"/>
      <c r="DN443" s="1602"/>
      <c r="DO443" s="1602"/>
      <c r="DP443" s="1602"/>
      <c r="DQ443" s="1602"/>
      <c r="DR443" s="1602"/>
      <c r="DS443" s="1602"/>
      <c r="DT443" s="1602"/>
      <c r="DU443" s="1602"/>
      <c r="DV443" s="1602"/>
      <c r="DW443" s="1602"/>
      <c r="DX443" s="1602"/>
      <c r="DY443" s="1602"/>
      <c r="DZ443" s="1602"/>
      <c r="EA443" s="1602"/>
      <c r="EB443" s="1602"/>
      <c r="EC443" s="1602"/>
      <c r="ED443" s="1602"/>
      <c r="EE443" s="1602"/>
      <c r="EF443" s="1602"/>
      <c r="EG443" s="1602"/>
      <c r="EH443" s="1602"/>
      <c r="EI443" s="1602"/>
      <c r="EJ443" s="1602"/>
      <c r="EK443" s="1602"/>
      <c r="EL443" s="1602"/>
      <c r="EM443" s="1602"/>
      <c r="EN443" s="1602"/>
      <c r="EO443" s="1602"/>
      <c r="EP443" s="1602"/>
      <c r="EQ443" s="1602"/>
      <c r="ER443" s="1602"/>
      <c r="ES443" s="1602"/>
      <c r="ET443" s="1602"/>
      <c r="EU443" s="1602"/>
      <c r="EV443" s="1602"/>
      <c r="EW443" s="1602"/>
      <c r="EX443" s="1602"/>
      <c r="EY443" s="1602"/>
      <c r="EZ443" s="1602"/>
      <c r="FA443" s="1602"/>
      <c r="FB443" s="1602"/>
      <c r="FC443" s="1602"/>
      <c r="FD443" s="1602"/>
      <c r="FE443" s="1602"/>
      <c r="FF443" s="1602"/>
      <c r="FG443" s="1602"/>
      <c r="FH443" s="1602"/>
      <c r="FI443" s="1602"/>
      <c r="FJ443" s="1602"/>
      <c r="FK443" s="1602"/>
      <c r="FL443" s="1602"/>
      <c r="FM443" s="1602"/>
      <c r="FN443" s="1602"/>
      <c r="FO443" s="1602"/>
      <c r="FP443" s="1602"/>
      <c r="FQ443" s="1602"/>
      <c r="FR443" s="1602"/>
      <c r="FS443" s="1602"/>
      <c r="FT443" s="1602"/>
      <c r="FU443" s="1602"/>
      <c r="FV443" s="1602"/>
      <c r="FW443" s="1602"/>
      <c r="FX443" s="1602"/>
      <c r="FY443" s="1602"/>
      <c r="FZ443" s="1602"/>
      <c r="GA443" s="1602"/>
      <c r="GB443" s="1602"/>
      <c r="GC443" s="1602"/>
      <c r="GD443" s="1602"/>
      <c r="GE443" s="1602"/>
      <c r="GF443" s="1602"/>
      <c r="GG443" s="1602"/>
      <c r="GH443" s="1602"/>
      <c r="GI443" s="1602"/>
      <c r="GJ443" s="1602"/>
      <c r="GK443" s="1602"/>
      <c r="GL443" s="1602"/>
      <c r="GM443" s="1602"/>
      <c r="GN443" s="1602"/>
      <c r="GO443" s="1602"/>
      <c r="GP443" s="1602"/>
      <c r="GQ443" s="1602"/>
      <c r="GR443" s="1602"/>
      <c r="GS443" s="1602"/>
      <c r="GT443" s="1602"/>
      <c r="GU443" s="1602"/>
      <c r="GV443" s="1602"/>
      <c r="GW443" s="1602"/>
      <c r="GX443" s="1602"/>
      <c r="GY443" s="1602"/>
      <c r="GZ443" s="1602"/>
      <c r="HA443" s="1602"/>
      <c r="HB443" s="1602"/>
      <c r="HC443" s="1602"/>
      <c r="HD443" s="1602"/>
      <c r="HE443" s="1602"/>
      <c r="HF443" s="1602"/>
      <c r="HG443" s="1602"/>
      <c r="HH443" s="1602"/>
      <c r="HI443" s="1602"/>
      <c r="HJ443" s="1602"/>
      <c r="HK443" s="1602"/>
      <c r="HL443" s="1602"/>
      <c r="HM443" s="1602"/>
      <c r="HN443" s="1602"/>
      <c r="HO443" s="1602"/>
      <c r="HP443" s="1602"/>
      <c r="HQ443" s="1602"/>
      <c r="HR443" s="1602"/>
      <c r="HS443" s="1602"/>
      <c r="HT443" s="1602"/>
      <c r="HU443" s="1602"/>
      <c r="HV443" s="1602"/>
      <c r="HW443" s="1602"/>
      <c r="HX443" s="1602"/>
      <c r="HY443" s="1602"/>
      <c r="HZ443" s="1602"/>
      <c r="IA443" s="1602"/>
      <c r="IB443" s="1602"/>
      <c r="IC443" s="1602"/>
      <c r="ID443" s="1602"/>
      <c r="IE443" s="1602"/>
      <c r="IF443" s="1602"/>
      <c r="IG443" s="1602"/>
      <c r="IH443" s="1602"/>
      <c r="II443" s="1602"/>
      <c r="IJ443" s="1602"/>
      <c r="IK443" s="1602"/>
      <c r="IL443" s="1602"/>
      <c r="IM443" s="1602"/>
      <c r="IN443" s="1602"/>
      <c r="IO443" s="1602"/>
      <c r="IP443" s="1602"/>
      <c r="IQ443" s="1602"/>
      <c r="IR443" s="1602"/>
      <c r="IS443" s="1602"/>
      <c r="IT443" s="1602"/>
      <c r="IU443" s="1602"/>
      <c r="IV443" s="1602"/>
      <c r="IW443" s="1602"/>
      <c r="IX443" s="1602"/>
      <c r="IY443" s="1602"/>
      <c r="IZ443" s="1602"/>
      <c r="JA443" s="1602"/>
      <c r="JB443" s="1602"/>
      <c r="JC443" s="1602"/>
      <c r="JD443" s="1602"/>
      <c r="JE443" s="1602"/>
      <c r="JF443" s="1602"/>
      <c r="JG443" s="1602"/>
      <c r="JH443" s="1602"/>
      <c r="JI443" s="1602"/>
      <c r="JJ443" s="1602"/>
      <c r="JK443" s="1602"/>
      <c r="JL443" s="1602"/>
      <c r="JM443" s="1602"/>
      <c r="JN443" s="1602"/>
      <c r="JO443" s="1602"/>
      <c r="JP443" s="1602"/>
    </row>
    <row r="444" spans="100:276" s="1689" customFormat="1" ht="15" hidden="1" customHeight="1" x14ac:dyDescent="0.25">
      <c r="CV444" s="1602"/>
      <c r="CW444" s="1602"/>
      <c r="CX444" s="1602"/>
      <c r="CY444" s="1602"/>
      <c r="CZ444" s="1602"/>
      <c r="DA444" s="1602"/>
      <c r="DB444" s="1602"/>
      <c r="DC444" s="1602"/>
      <c r="DD444" s="1602"/>
      <c r="DE444" s="1602"/>
      <c r="DF444" s="1602"/>
      <c r="DG444" s="1602"/>
      <c r="DH444" s="1602"/>
      <c r="DI444" s="1602"/>
      <c r="DJ444" s="1602"/>
      <c r="DK444" s="1602"/>
      <c r="DL444" s="1602"/>
      <c r="DM444" s="1602"/>
      <c r="DN444" s="1602"/>
      <c r="DO444" s="1602"/>
      <c r="DP444" s="1602"/>
      <c r="DQ444" s="1602"/>
      <c r="DR444" s="1602"/>
      <c r="DS444" s="1602"/>
      <c r="DT444" s="1602"/>
      <c r="DU444" s="1602"/>
      <c r="DV444" s="1602"/>
      <c r="DW444" s="1602"/>
      <c r="DX444" s="1602"/>
      <c r="DY444" s="1602"/>
      <c r="DZ444" s="1602"/>
      <c r="EA444" s="1602"/>
      <c r="EB444" s="1602"/>
      <c r="EC444" s="1602"/>
      <c r="ED444" s="1602"/>
      <c r="EE444" s="1602"/>
      <c r="EF444" s="1602"/>
      <c r="EG444" s="1602"/>
      <c r="EH444" s="1602"/>
      <c r="EI444" s="1602"/>
      <c r="EJ444" s="1602"/>
      <c r="EK444" s="1602"/>
      <c r="EL444" s="1602"/>
      <c r="EM444" s="1602"/>
      <c r="EN444" s="1602"/>
      <c r="EO444" s="1602"/>
      <c r="EP444" s="1602"/>
      <c r="EQ444" s="1602"/>
      <c r="ER444" s="1602"/>
      <c r="ES444" s="1602"/>
      <c r="ET444" s="1602"/>
      <c r="EU444" s="1602"/>
      <c r="EV444" s="1602"/>
      <c r="EW444" s="1602"/>
      <c r="EX444" s="1602"/>
      <c r="EY444" s="1602"/>
      <c r="EZ444" s="1602"/>
      <c r="FA444" s="1602"/>
      <c r="FB444" s="1602"/>
      <c r="FC444" s="1602"/>
      <c r="FD444" s="1602"/>
      <c r="FE444" s="1602"/>
      <c r="FF444" s="1602"/>
      <c r="FG444" s="1602"/>
      <c r="FH444" s="1602"/>
      <c r="FI444" s="1602"/>
      <c r="FJ444" s="1602"/>
      <c r="FK444" s="1602"/>
      <c r="FL444" s="1602"/>
      <c r="FM444" s="1602"/>
      <c r="FN444" s="1602"/>
      <c r="FO444" s="1602"/>
      <c r="FP444" s="1602"/>
      <c r="FQ444" s="1602"/>
      <c r="FR444" s="1602"/>
      <c r="FS444" s="1602"/>
      <c r="FT444" s="1602"/>
      <c r="FU444" s="1602"/>
      <c r="FV444" s="1602"/>
      <c r="FW444" s="1602"/>
      <c r="FX444" s="1602"/>
      <c r="FY444" s="1602"/>
      <c r="FZ444" s="1602"/>
      <c r="GA444" s="1602"/>
      <c r="GB444" s="1602"/>
      <c r="GC444" s="1602"/>
      <c r="GD444" s="1602"/>
      <c r="GE444" s="1602"/>
      <c r="GF444" s="1602"/>
      <c r="GG444" s="1602"/>
      <c r="GH444" s="1602"/>
      <c r="GI444" s="1602"/>
      <c r="GJ444" s="1602"/>
      <c r="GK444" s="1602"/>
      <c r="GL444" s="1602"/>
      <c r="GM444" s="1602"/>
      <c r="GN444" s="1602"/>
      <c r="GO444" s="1602"/>
      <c r="GP444" s="1602"/>
      <c r="GQ444" s="1602"/>
      <c r="GR444" s="1602"/>
      <c r="GS444" s="1602"/>
      <c r="GT444" s="1602"/>
      <c r="GU444" s="1602"/>
      <c r="GV444" s="1602"/>
      <c r="GW444" s="1602"/>
      <c r="GX444" s="1602"/>
      <c r="GY444" s="1602"/>
      <c r="GZ444" s="1602"/>
      <c r="HA444" s="1602"/>
      <c r="HB444" s="1602"/>
      <c r="HC444" s="1602"/>
      <c r="HD444" s="1602"/>
      <c r="HE444" s="1602"/>
      <c r="HF444" s="1602"/>
      <c r="HG444" s="1602"/>
      <c r="HH444" s="1602"/>
      <c r="HI444" s="1602"/>
      <c r="HJ444" s="1602"/>
      <c r="HK444" s="1602"/>
      <c r="HL444" s="1602"/>
      <c r="HM444" s="1602"/>
      <c r="HN444" s="1602"/>
      <c r="HO444" s="1602"/>
      <c r="HP444" s="1602"/>
      <c r="HQ444" s="1602"/>
      <c r="HR444" s="1602"/>
      <c r="HS444" s="1602"/>
      <c r="HT444" s="1602"/>
      <c r="HU444" s="1602"/>
      <c r="HV444" s="1602"/>
      <c r="HW444" s="1602"/>
      <c r="HX444" s="1602"/>
      <c r="HY444" s="1602"/>
      <c r="HZ444" s="1602"/>
      <c r="IA444" s="1602"/>
      <c r="IB444" s="1602"/>
      <c r="IC444" s="1602"/>
      <c r="ID444" s="1602"/>
      <c r="IE444" s="1602"/>
      <c r="IF444" s="1602"/>
      <c r="IG444" s="1602"/>
      <c r="IH444" s="1602"/>
      <c r="II444" s="1602"/>
      <c r="IJ444" s="1602"/>
      <c r="IK444" s="1602"/>
      <c r="IL444" s="1602"/>
      <c r="IM444" s="1602"/>
      <c r="IN444" s="1602"/>
      <c r="IO444" s="1602"/>
      <c r="IP444" s="1602"/>
      <c r="IQ444" s="1602"/>
      <c r="IR444" s="1602"/>
      <c r="IS444" s="1602"/>
      <c r="IT444" s="1602"/>
      <c r="IU444" s="1602"/>
      <c r="IV444" s="1602"/>
      <c r="IW444" s="1602"/>
      <c r="IX444" s="1602"/>
      <c r="IY444" s="1602"/>
      <c r="IZ444" s="1602"/>
      <c r="JA444" s="1602"/>
      <c r="JB444" s="1602"/>
      <c r="JC444" s="1602"/>
      <c r="JD444" s="1602"/>
      <c r="JE444" s="1602"/>
      <c r="JF444" s="1602"/>
      <c r="JG444" s="1602"/>
      <c r="JH444" s="1602"/>
      <c r="JI444" s="1602"/>
      <c r="JJ444" s="1602"/>
      <c r="JK444" s="1602"/>
      <c r="JL444" s="1602"/>
      <c r="JM444" s="1602"/>
      <c r="JN444" s="1602"/>
      <c r="JO444" s="1602"/>
      <c r="JP444" s="1602"/>
    </row>
    <row r="445" spans="100:276" s="1689" customFormat="1" ht="15" hidden="1" customHeight="1" x14ac:dyDescent="0.25">
      <c r="CV445" s="1602"/>
      <c r="CW445" s="1602"/>
      <c r="CX445" s="1602"/>
      <c r="CY445" s="1602"/>
      <c r="CZ445" s="1602"/>
      <c r="DA445" s="1602"/>
      <c r="DB445" s="1602"/>
      <c r="DC445" s="1602"/>
      <c r="DD445" s="1602"/>
      <c r="DE445" s="1602"/>
      <c r="DF445" s="1602"/>
      <c r="DG445" s="1602"/>
      <c r="DH445" s="1602"/>
      <c r="DI445" s="1602"/>
      <c r="DJ445" s="1602"/>
      <c r="DK445" s="1602"/>
      <c r="DL445" s="1602"/>
      <c r="DM445" s="1602"/>
      <c r="DN445" s="1602"/>
      <c r="DO445" s="1602"/>
      <c r="DP445" s="1602"/>
      <c r="DQ445" s="1602"/>
      <c r="DR445" s="1602"/>
      <c r="DS445" s="1602"/>
      <c r="DT445" s="1602"/>
      <c r="DU445" s="1602"/>
      <c r="DV445" s="1602"/>
      <c r="DW445" s="1602"/>
      <c r="DX445" s="1602"/>
      <c r="DY445" s="1602"/>
      <c r="DZ445" s="1602"/>
      <c r="EA445" s="1602"/>
      <c r="EB445" s="1602"/>
      <c r="EC445" s="1602"/>
      <c r="ED445" s="1602"/>
      <c r="EE445" s="1602"/>
      <c r="EF445" s="1602"/>
      <c r="EG445" s="1602"/>
      <c r="EH445" s="1602"/>
      <c r="EI445" s="1602"/>
      <c r="EJ445" s="1602"/>
      <c r="EK445" s="1602"/>
      <c r="EL445" s="1602"/>
      <c r="EM445" s="1602"/>
      <c r="EN445" s="1602"/>
      <c r="EO445" s="1602"/>
      <c r="EP445" s="1602"/>
      <c r="EQ445" s="1602"/>
      <c r="ER445" s="1602"/>
      <c r="ES445" s="1602"/>
      <c r="ET445" s="1602"/>
      <c r="EU445" s="1602"/>
      <c r="EV445" s="1602"/>
      <c r="EW445" s="1602"/>
      <c r="EX445" s="1602"/>
      <c r="EY445" s="1602"/>
      <c r="EZ445" s="1602"/>
      <c r="FA445" s="1602"/>
      <c r="FB445" s="1602"/>
      <c r="FC445" s="1602"/>
      <c r="FD445" s="1602"/>
      <c r="FE445" s="1602"/>
      <c r="FF445" s="1602"/>
      <c r="FG445" s="1602"/>
      <c r="FH445" s="1602"/>
      <c r="FI445" s="1602"/>
      <c r="FJ445" s="1602"/>
      <c r="FK445" s="1602"/>
      <c r="FL445" s="1602"/>
      <c r="FM445" s="1602"/>
      <c r="FN445" s="1602"/>
      <c r="FO445" s="1602"/>
      <c r="FP445" s="1602"/>
      <c r="FQ445" s="1602"/>
      <c r="FR445" s="1602"/>
      <c r="FS445" s="1602"/>
      <c r="FT445" s="1602"/>
      <c r="FU445" s="1602"/>
      <c r="FV445" s="1602"/>
      <c r="FW445" s="1602"/>
      <c r="FX445" s="1602"/>
      <c r="FY445" s="1602"/>
      <c r="FZ445" s="1602"/>
      <c r="GA445" s="1602"/>
      <c r="GB445" s="1602"/>
      <c r="GC445" s="1602"/>
      <c r="GD445" s="1602"/>
      <c r="GE445" s="1602"/>
      <c r="GF445" s="1602"/>
      <c r="GG445" s="1602"/>
      <c r="GH445" s="1602"/>
      <c r="GI445" s="1602"/>
      <c r="GJ445" s="1602"/>
      <c r="GK445" s="1602"/>
      <c r="GL445" s="1602"/>
      <c r="GM445" s="1602"/>
      <c r="GN445" s="1602"/>
      <c r="GO445" s="1602"/>
      <c r="GP445" s="1602"/>
      <c r="GQ445" s="1602"/>
      <c r="GR445" s="1602"/>
      <c r="GS445" s="1602"/>
      <c r="GT445" s="1602"/>
      <c r="GU445" s="1602"/>
      <c r="GV445" s="1602"/>
      <c r="GW445" s="1602"/>
      <c r="GX445" s="1602"/>
      <c r="GY445" s="1602"/>
      <c r="GZ445" s="1602"/>
      <c r="HA445" s="1602"/>
      <c r="HB445" s="1602"/>
      <c r="HC445" s="1602"/>
      <c r="HD445" s="1602"/>
      <c r="HE445" s="1602"/>
      <c r="HF445" s="1602"/>
      <c r="HG445" s="1602"/>
      <c r="HH445" s="1602"/>
      <c r="HI445" s="1602"/>
      <c r="HJ445" s="1602"/>
      <c r="HK445" s="1602"/>
      <c r="HL445" s="1602"/>
      <c r="HM445" s="1602"/>
      <c r="HN445" s="1602"/>
      <c r="HO445" s="1602"/>
      <c r="HP445" s="1602"/>
      <c r="HQ445" s="1602"/>
      <c r="HR445" s="1602"/>
      <c r="HS445" s="1602"/>
      <c r="HT445" s="1602"/>
      <c r="HU445" s="1602"/>
      <c r="HV445" s="1602"/>
      <c r="HW445" s="1602"/>
      <c r="HX445" s="1602"/>
      <c r="HY445" s="1602"/>
      <c r="HZ445" s="1602"/>
      <c r="IA445" s="1602"/>
      <c r="IB445" s="1602"/>
      <c r="IC445" s="1602"/>
      <c r="ID445" s="1602"/>
      <c r="IE445" s="1602"/>
      <c r="IF445" s="1602"/>
      <c r="IG445" s="1602"/>
      <c r="IH445" s="1602"/>
      <c r="II445" s="1602"/>
      <c r="IJ445" s="1602"/>
      <c r="IK445" s="1602"/>
      <c r="IL445" s="1602"/>
      <c r="IM445" s="1602"/>
      <c r="IN445" s="1602"/>
      <c r="IO445" s="1602"/>
      <c r="IP445" s="1602"/>
      <c r="IQ445" s="1602"/>
      <c r="IR445" s="1602"/>
      <c r="IS445" s="1602"/>
      <c r="IT445" s="1602"/>
      <c r="IU445" s="1602"/>
      <c r="IV445" s="1602"/>
      <c r="IW445" s="1602"/>
      <c r="IX445" s="1602"/>
      <c r="IY445" s="1602"/>
      <c r="IZ445" s="1602"/>
      <c r="JA445" s="1602"/>
      <c r="JB445" s="1602"/>
      <c r="JC445" s="1602"/>
      <c r="JD445" s="1602"/>
      <c r="JE445" s="1602"/>
      <c r="JF445" s="1602"/>
      <c r="JG445" s="1602"/>
      <c r="JH445" s="1602"/>
      <c r="JI445" s="1602"/>
      <c r="JJ445" s="1602"/>
      <c r="JK445" s="1602"/>
      <c r="JL445" s="1602"/>
      <c r="JM445" s="1602"/>
      <c r="JN445" s="1602"/>
      <c r="JO445" s="1602"/>
      <c r="JP445" s="1602"/>
    </row>
    <row r="446" spans="100:276" s="1689" customFormat="1" ht="15" hidden="1" customHeight="1" x14ac:dyDescent="0.25">
      <c r="CV446" s="1602"/>
      <c r="CW446" s="1602"/>
      <c r="CX446" s="1602"/>
      <c r="CY446" s="1602"/>
      <c r="CZ446" s="1602"/>
      <c r="DA446" s="1602"/>
      <c r="DB446" s="1602"/>
      <c r="DC446" s="1602"/>
      <c r="DD446" s="1602"/>
      <c r="DE446" s="1602"/>
      <c r="DF446" s="1602"/>
      <c r="DG446" s="1602"/>
      <c r="DH446" s="1602"/>
      <c r="DI446" s="1602"/>
      <c r="DJ446" s="1602"/>
      <c r="DK446" s="1602"/>
      <c r="DL446" s="1602"/>
      <c r="DM446" s="1602"/>
      <c r="DN446" s="1602"/>
      <c r="DO446" s="1602"/>
      <c r="DP446" s="1602"/>
      <c r="DQ446" s="1602"/>
      <c r="DR446" s="1602"/>
      <c r="DS446" s="1602"/>
      <c r="DT446" s="1602"/>
      <c r="DU446" s="1602"/>
      <c r="DV446" s="1602"/>
      <c r="DW446" s="1602"/>
      <c r="DX446" s="1602"/>
      <c r="DY446" s="1602"/>
      <c r="DZ446" s="1602"/>
      <c r="EA446" s="1602"/>
      <c r="EB446" s="1602"/>
      <c r="EC446" s="1602"/>
      <c r="ED446" s="1602"/>
      <c r="EE446" s="1602"/>
      <c r="EF446" s="1602"/>
      <c r="EG446" s="1602"/>
      <c r="EH446" s="1602"/>
      <c r="EI446" s="1602"/>
      <c r="EJ446" s="1602"/>
      <c r="EK446" s="1602"/>
      <c r="EL446" s="1602"/>
      <c r="EM446" s="1602"/>
      <c r="EN446" s="1602"/>
      <c r="EO446" s="1602"/>
      <c r="EP446" s="1602"/>
      <c r="EQ446" s="1602"/>
      <c r="ER446" s="1602"/>
      <c r="ES446" s="1602"/>
      <c r="ET446" s="1602"/>
      <c r="EU446" s="1602"/>
      <c r="EV446" s="1602"/>
      <c r="EW446" s="1602"/>
      <c r="EX446" s="1602"/>
      <c r="EY446" s="1602"/>
      <c r="EZ446" s="1602"/>
      <c r="FA446" s="1602"/>
      <c r="FB446" s="1602"/>
      <c r="FC446" s="1602"/>
      <c r="FD446" s="1602"/>
      <c r="FE446" s="1602"/>
      <c r="FF446" s="1602"/>
      <c r="FG446" s="1602"/>
      <c r="FH446" s="1602"/>
      <c r="FI446" s="1602"/>
      <c r="FJ446" s="1602"/>
      <c r="FK446" s="1602"/>
      <c r="FL446" s="1602"/>
      <c r="FM446" s="1602"/>
      <c r="FN446" s="1602"/>
      <c r="FO446" s="1602"/>
      <c r="FP446" s="1602"/>
      <c r="FQ446" s="1602"/>
      <c r="FR446" s="1602"/>
      <c r="FS446" s="1602"/>
      <c r="FT446" s="1602"/>
      <c r="FU446" s="1602"/>
      <c r="FV446" s="1602"/>
      <c r="FW446" s="1602"/>
      <c r="FX446" s="1602"/>
      <c r="FY446" s="1602"/>
      <c r="FZ446" s="1602"/>
      <c r="GA446" s="1602"/>
      <c r="GB446" s="1602"/>
      <c r="GC446" s="1602"/>
      <c r="GD446" s="1602"/>
      <c r="GE446" s="1602"/>
      <c r="GF446" s="1602"/>
      <c r="GG446" s="1602"/>
      <c r="GH446" s="1602"/>
      <c r="GI446" s="1602"/>
      <c r="GJ446" s="1602"/>
      <c r="GK446" s="1602"/>
      <c r="GL446" s="1602"/>
      <c r="GM446" s="1602"/>
      <c r="GN446" s="1602"/>
      <c r="GO446" s="1602"/>
      <c r="GP446" s="1602"/>
      <c r="GQ446" s="1602"/>
      <c r="GR446" s="1602"/>
      <c r="GS446" s="1602"/>
      <c r="GT446" s="1602"/>
      <c r="GU446" s="1602"/>
      <c r="GV446" s="1602"/>
      <c r="GW446" s="1602"/>
      <c r="GX446" s="1602"/>
      <c r="GY446" s="1602"/>
      <c r="GZ446" s="1602"/>
      <c r="HA446" s="1602"/>
      <c r="HB446" s="1602"/>
      <c r="HC446" s="1602"/>
      <c r="HD446" s="1602"/>
      <c r="HE446" s="1602"/>
      <c r="HF446" s="1602"/>
      <c r="HG446" s="1602"/>
      <c r="HH446" s="1602"/>
      <c r="HI446" s="1602"/>
      <c r="HJ446" s="1602"/>
      <c r="HK446" s="1602"/>
      <c r="HL446" s="1602"/>
      <c r="HM446" s="1602"/>
      <c r="HN446" s="1602"/>
      <c r="HO446" s="1602"/>
      <c r="HP446" s="1602"/>
      <c r="HQ446" s="1602"/>
      <c r="HR446" s="1602"/>
      <c r="HS446" s="1602"/>
      <c r="HT446" s="1602"/>
      <c r="HU446" s="1602"/>
      <c r="HV446" s="1602"/>
      <c r="HW446" s="1602"/>
      <c r="HX446" s="1602"/>
      <c r="HY446" s="1602"/>
      <c r="HZ446" s="1602"/>
      <c r="IA446" s="1602"/>
      <c r="IB446" s="1602"/>
      <c r="IC446" s="1602"/>
      <c r="ID446" s="1602"/>
      <c r="IE446" s="1602"/>
      <c r="IF446" s="1602"/>
      <c r="IG446" s="1602"/>
      <c r="IH446" s="1602"/>
      <c r="II446" s="1602"/>
      <c r="IJ446" s="1602"/>
      <c r="IK446" s="1602"/>
      <c r="IL446" s="1602"/>
      <c r="IM446" s="1602"/>
      <c r="IN446" s="1602"/>
      <c r="IO446" s="1602"/>
      <c r="IP446" s="1602"/>
      <c r="IQ446" s="1602"/>
      <c r="IR446" s="1602"/>
      <c r="IS446" s="1602"/>
      <c r="IT446" s="1602"/>
      <c r="IU446" s="1602"/>
      <c r="IV446" s="1602"/>
      <c r="IW446" s="1602"/>
      <c r="IX446" s="1602"/>
      <c r="IY446" s="1602"/>
      <c r="IZ446" s="1602"/>
      <c r="JA446" s="1602"/>
      <c r="JB446" s="1602"/>
      <c r="JC446" s="1602"/>
      <c r="JD446" s="1602"/>
      <c r="JE446" s="1602"/>
      <c r="JF446" s="1602"/>
      <c r="JG446" s="1602"/>
      <c r="JH446" s="1602"/>
      <c r="JI446" s="1602"/>
      <c r="JJ446" s="1602"/>
      <c r="JK446" s="1602"/>
      <c r="JL446" s="1602"/>
      <c r="JM446" s="1602"/>
      <c r="JN446" s="1602"/>
      <c r="JO446" s="1602"/>
      <c r="JP446" s="1602"/>
    </row>
    <row r="447" spans="100:276" s="1689" customFormat="1" ht="15" hidden="1" customHeight="1" x14ac:dyDescent="0.25">
      <c r="CV447" s="1602"/>
      <c r="CW447" s="1602"/>
      <c r="CX447" s="1602"/>
      <c r="CY447" s="1602"/>
      <c r="CZ447" s="1602"/>
      <c r="DA447" s="1602"/>
      <c r="DB447" s="1602"/>
      <c r="DC447" s="1602"/>
      <c r="DD447" s="1602"/>
      <c r="DE447" s="1602"/>
      <c r="DF447" s="1602"/>
      <c r="DG447" s="1602"/>
      <c r="DH447" s="1602"/>
      <c r="DI447" s="1602"/>
      <c r="DJ447" s="1602"/>
      <c r="DK447" s="1602"/>
      <c r="DL447" s="1602"/>
      <c r="DM447" s="1602"/>
      <c r="DN447" s="1602"/>
      <c r="DO447" s="1602"/>
      <c r="DP447" s="1602"/>
      <c r="DQ447" s="1602"/>
      <c r="DR447" s="1602"/>
      <c r="DS447" s="1602"/>
      <c r="DT447" s="1602"/>
      <c r="DU447" s="1602"/>
      <c r="DV447" s="1602"/>
      <c r="DW447" s="1602"/>
      <c r="DX447" s="1602"/>
      <c r="DY447" s="1602"/>
      <c r="DZ447" s="1602"/>
      <c r="EA447" s="1602"/>
      <c r="EB447" s="1602"/>
      <c r="EC447" s="1602"/>
      <c r="ED447" s="1602"/>
      <c r="EE447" s="1602"/>
      <c r="EF447" s="1602"/>
      <c r="EG447" s="1602"/>
      <c r="EH447" s="1602"/>
      <c r="EI447" s="1602"/>
      <c r="EJ447" s="1602"/>
      <c r="EK447" s="1602"/>
      <c r="EL447" s="1602"/>
      <c r="EM447" s="1602"/>
      <c r="EN447" s="1602"/>
      <c r="EO447" s="1602"/>
      <c r="EP447" s="1602"/>
      <c r="EQ447" s="1602"/>
      <c r="ER447" s="1602"/>
      <c r="ES447" s="1602"/>
      <c r="ET447" s="1602"/>
      <c r="EU447" s="1602"/>
      <c r="EV447" s="1602"/>
      <c r="EW447" s="1602"/>
      <c r="EX447" s="1602"/>
      <c r="EY447" s="1602"/>
      <c r="EZ447" s="1602"/>
      <c r="FA447" s="1602"/>
      <c r="FB447" s="1602"/>
      <c r="FC447" s="1602"/>
      <c r="FD447" s="1602"/>
      <c r="FE447" s="1602"/>
      <c r="FF447" s="1602"/>
      <c r="FG447" s="1602"/>
      <c r="FH447" s="1602"/>
      <c r="FI447" s="1602"/>
      <c r="FJ447" s="1602"/>
      <c r="FK447" s="1602"/>
      <c r="FL447" s="1602"/>
      <c r="FM447" s="1602"/>
      <c r="FN447" s="1602"/>
      <c r="FO447" s="1602"/>
      <c r="FP447" s="1602"/>
      <c r="FQ447" s="1602"/>
      <c r="FR447" s="1602"/>
      <c r="FS447" s="1602"/>
      <c r="FT447" s="1602"/>
      <c r="FU447" s="1602"/>
      <c r="FV447" s="1602"/>
      <c r="FW447" s="1602"/>
      <c r="FX447" s="1602"/>
      <c r="FY447" s="1602"/>
      <c r="FZ447" s="1602"/>
      <c r="GA447" s="1602"/>
      <c r="GB447" s="1602"/>
      <c r="GC447" s="1602"/>
      <c r="GD447" s="1602"/>
      <c r="GE447" s="1602"/>
      <c r="GF447" s="1602"/>
      <c r="GG447" s="1602"/>
      <c r="GH447" s="1602"/>
      <c r="GI447" s="1602"/>
      <c r="GJ447" s="1602"/>
      <c r="GK447" s="1602"/>
      <c r="GL447" s="1602"/>
      <c r="GM447" s="1602"/>
      <c r="GN447" s="1602"/>
      <c r="GO447" s="1602"/>
      <c r="GP447" s="1602"/>
      <c r="GQ447" s="1602"/>
      <c r="GR447" s="1602"/>
      <c r="GS447" s="1602"/>
      <c r="GT447" s="1602"/>
      <c r="GU447" s="1602"/>
      <c r="GV447" s="1602"/>
      <c r="GW447" s="1602"/>
      <c r="GX447" s="1602"/>
      <c r="GY447" s="1602"/>
      <c r="GZ447" s="1602"/>
      <c r="HA447" s="1602"/>
      <c r="HB447" s="1602"/>
      <c r="HC447" s="1602"/>
      <c r="HD447" s="1602"/>
      <c r="HE447" s="1602"/>
      <c r="HF447" s="1602"/>
      <c r="HG447" s="1602"/>
      <c r="HH447" s="1602"/>
      <c r="HI447" s="1602"/>
      <c r="HJ447" s="1602"/>
      <c r="HK447" s="1602"/>
      <c r="HL447" s="1602"/>
      <c r="HM447" s="1602"/>
      <c r="HN447" s="1602"/>
      <c r="HO447" s="1602"/>
      <c r="HP447" s="1602"/>
      <c r="HQ447" s="1602"/>
      <c r="HR447" s="1602"/>
      <c r="HS447" s="1602"/>
      <c r="HT447" s="1602"/>
      <c r="HU447" s="1602"/>
      <c r="HV447" s="1602"/>
      <c r="HW447" s="1602"/>
      <c r="HX447" s="1602"/>
      <c r="HY447" s="1602"/>
      <c r="HZ447" s="1602"/>
      <c r="IA447" s="1602"/>
      <c r="IB447" s="1602"/>
      <c r="IC447" s="1602"/>
      <c r="ID447" s="1602"/>
      <c r="IE447" s="1602"/>
      <c r="IF447" s="1602"/>
      <c r="IG447" s="1602"/>
      <c r="IH447" s="1602"/>
      <c r="II447" s="1602"/>
      <c r="IJ447" s="1602"/>
      <c r="IK447" s="1602"/>
      <c r="IL447" s="1602"/>
      <c r="IM447" s="1602"/>
      <c r="IN447" s="1602"/>
      <c r="IO447" s="1602"/>
      <c r="IP447" s="1602"/>
      <c r="IQ447" s="1602"/>
      <c r="IR447" s="1602"/>
      <c r="IS447" s="1602"/>
      <c r="IT447" s="1602"/>
      <c r="IU447" s="1602"/>
      <c r="IV447" s="1602"/>
      <c r="IW447" s="1602"/>
      <c r="IX447" s="1602"/>
      <c r="IY447" s="1602"/>
      <c r="IZ447" s="1602"/>
      <c r="JA447" s="1602"/>
      <c r="JB447" s="1602"/>
      <c r="JC447" s="1602"/>
      <c r="JD447" s="1602"/>
      <c r="JE447" s="1602"/>
      <c r="JF447" s="1602"/>
      <c r="JG447" s="1602"/>
      <c r="JH447" s="1602"/>
      <c r="JI447" s="1602"/>
      <c r="JJ447" s="1602"/>
      <c r="JK447" s="1602"/>
      <c r="JL447" s="1602"/>
      <c r="JM447" s="1602"/>
      <c r="JN447" s="1602"/>
      <c r="JO447" s="1602"/>
      <c r="JP447" s="1602"/>
    </row>
    <row r="448" spans="100:276" s="1689" customFormat="1" ht="15" hidden="1" customHeight="1" x14ac:dyDescent="0.25">
      <c r="CV448" s="1602"/>
      <c r="CW448" s="1602"/>
      <c r="CX448" s="1602"/>
      <c r="CY448" s="1602"/>
      <c r="CZ448" s="1602"/>
      <c r="DA448" s="1602"/>
      <c r="DB448" s="1602"/>
      <c r="DC448" s="1602"/>
      <c r="DD448" s="1602"/>
      <c r="DE448" s="1602"/>
      <c r="DF448" s="1602"/>
      <c r="DG448" s="1602"/>
      <c r="DH448" s="1602"/>
      <c r="DI448" s="1602"/>
      <c r="DJ448" s="1602"/>
      <c r="DK448" s="1602"/>
      <c r="DL448" s="1602"/>
      <c r="DM448" s="1602"/>
      <c r="DN448" s="1602"/>
      <c r="DO448" s="1602"/>
      <c r="DP448" s="1602"/>
      <c r="DQ448" s="1602"/>
      <c r="DR448" s="1602"/>
      <c r="DS448" s="1602"/>
      <c r="DT448" s="1602"/>
      <c r="DU448" s="1602"/>
      <c r="DV448" s="1602"/>
      <c r="DW448" s="1602"/>
      <c r="DX448" s="1602"/>
      <c r="DY448" s="1602"/>
      <c r="DZ448" s="1602"/>
      <c r="EA448" s="1602"/>
      <c r="EB448" s="1602"/>
      <c r="EC448" s="1602"/>
      <c r="ED448" s="1602"/>
      <c r="EE448" s="1602"/>
      <c r="EF448" s="1602"/>
      <c r="EG448" s="1602"/>
      <c r="EH448" s="1602"/>
      <c r="EI448" s="1602"/>
      <c r="EJ448" s="1602"/>
      <c r="EK448" s="1602"/>
      <c r="EL448" s="1602"/>
      <c r="EM448" s="1602"/>
      <c r="EN448" s="1602"/>
      <c r="EO448" s="1602"/>
      <c r="EP448" s="1602"/>
      <c r="EQ448" s="1602"/>
      <c r="ER448" s="1602"/>
      <c r="ES448" s="1602"/>
      <c r="ET448" s="1602"/>
      <c r="EU448" s="1602"/>
      <c r="EV448" s="1602"/>
      <c r="EW448" s="1602"/>
      <c r="EX448" s="1602"/>
      <c r="EY448" s="1602"/>
      <c r="EZ448" s="1602"/>
      <c r="FA448" s="1602"/>
      <c r="FB448" s="1602"/>
      <c r="FC448" s="1602"/>
      <c r="FD448" s="1602"/>
      <c r="FE448" s="1602"/>
      <c r="FF448" s="1602"/>
      <c r="FG448" s="1602"/>
      <c r="FH448" s="1602"/>
      <c r="FI448" s="1602"/>
      <c r="FJ448" s="1602"/>
      <c r="FK448" s="1602"/>
      <c r="FL448" s="1602"/>
      <c r="FM448" s="1602"/>
      <c r="FN448" s="1602"/>
      <c r="FO448" s="1602"/>
      <c r="FP448" s="1602"/>
      <c r="FQ448" s="1602"/>
      <c r="FR448" s="1602"/>
      <c r="FS448" s="1602"/>
      <c r="FT448" s="1602"/>
      <c r="FU448" s="1602"/>
      <c r="FV448" s="1602"/>
      <c r="FW448" s="1602"/>
      <c r="FX448" s="1602"/>
      <c r="FY448" s="1602"/>
      <c r="FZ448" s="1602"/>
      <c r="GA448" s="1602"/>
      <c r="GB448" s="1602"/>
      <c r="GC448" s="1602"/>
      <c r="GD448" s="1602"/>
      <c r="GE448" s="1602"/>
      <c r="GF448" s="1602"/>
      <c r="GG448" s="1602"/>
      <c r="GH448" s="1602"/>
      <c r="GI448" s="1602"/>
      <c r="GJ448" s="1602"/>
      <c r="GK448" s="1602"/>
      <c r="GL448" s="1602"/>
      <c r="GM448" s="1602"/>
      <c r="GN448" s="1602"/>
      <c r="GO448" s="1602"/>
      <c r="GP448" s="1602"/>
      <c r="GQ448" s="1602"/>
      <c r="GR448" s="1602"/>
      <c r="GS448" s="1602"/>
      <c r="GT448" s="1602"/>
      <c r="GU448" s="1602"/>
      <c r="GV448" s="1602"/>
      <c r="GW448" s="1602"/>
      <c r="GX448" s="1602"/>
      <c r="GY448" s="1602"/>
      <c r="GZ448" s="1602"/>
      <c r="HA448" s="1602"/>
      <c r="HB448" s="1602"/>
      <c r="HC448" s="1602"/>
      <c r="HD448" s="1602"/>
      <c r="HE448" s="1602"/>
      <c r="HF448" s="1602"/>
      <c r="HG448" s="1602"/>
      <c r="HH448" s="1602"/>
      <c r="HI448" s="1602"/>
      <c r="HJ448" s="1602"/>
      <c r="HK448" s="1602"/>
      <c r="HL448" s="1602"/>
      <c r="HM448" s="1602"/>
      <c r="HN448" s="1602"/>
      <c r="HO448" s="1602"/>
      <c r="HP448" s="1602"/>
      <c r="HQ448" s="1602"/>
      <c r="HR448" s="1602"/>
      <c r="HS448" s="1602"/>
      <c r="HT448" s="1602"/>
      <c r="HU448" s="1602"/>
      <c r="HV448" s="1602"/>
      <c r="HW448" s="1602"/>
      <c r="HX448" s="1602"/>
      <c r="HY448" s="1602"/>
      <c r="HZ448" s="1602"/>
      <c r="IA448" s="1602"/>
      <c r="IB448" s="1602"/>
      <c r="IC448" s="1602"/>
      <c r="ID448" s="1602"/>
      <c r="IE448" s="1602"/>
      <c r="IF448" s="1602"/>
      <c r="IG448" s="1602"/>
      <c r="IH448" s="1602"/>
      <c r="II448" s="1602"/>
      <c r="IJ448" s="1602"/>
      <c r="IK448" s="1602"/>
      <c r="IL448" s="1602"/>
      <c r="IM448" s="1602"/>
      <c r="IN448" s="1602"/>
      <c r="IO448" s="1602"/>
      <c r="IP448" s="1602"/>
      <c r="IQ448" s="1602"/>
      <c r="IR448" s="1602"/>
      <c r="IS448" s="1602"/>
      <c r="IT448" s="1602"/>
      <c r="IU448" s="1602"/>
      <c r="IV448" s="1602"/>
      <c r="IW448" s="1602"/>
      <c r="IX448" s="1602"/>
      <c r="IY448" s="1602"/>
      <c r="IZ448" s="1602"/>
      <c r="JA448" s="1602"/>
      <c r="JB448" s="1602"/>
      <c r="JC448" s="1602"/>
      <c r="JD448" s="1602"/>
      <c r="JE448" s="1602"/>
      <c r="JF448" s="1602"/>
      <c r="JG448" s="1602"/>
      <c r="JH448" s="1602"/>
      <c r="JI448" s="1602"/>
      <c r="JJ448" s="1602"/>
      <c r="JK448" s="1602"/>
      <c r="JL448" s="1602"/>
      <c r="JM448" s="1602"/>
      <c r="JN448" s="1602"/>
      <c r="JO448" s="1602"/>
      <c r="JP448" s="1602"/>
    </row>
    <row r="449" spans="100:276" s="1689" customFormat="1" ht="15" hidden="1" customHeight="1" x14ac:dyDescent="0.25">
      <c r="CV449" s="1602"/>
      <c r="CW449" s="1602"/>
      <c r="CX449" s="1602"/>
      <c r="CY449" s="1602"/>
      <c r="CZ449" s="1602"/>
      <c r="DA449" s="1602"/>
      <c r="DB449" s="1602"/>
      <c r="DC449" s="1602"/>
      <c r="DD449" s="1602"/>
      <c r="DE449" s="1602"/>
      <c r="DF449" s="1602"/>
      <c r="DG449" s="1602"/>
      <c r="DH449" s="1602"/>
      <c r="DI449" s="1602"/>
      <c r="DJ449" s="1602"/>
      <c r="DK449" s="1602"/>
      <c r="DL449" s="1602"/>
      <c r="DM449" s="1602"/>
      <c r="DN449" s="1602"/>
      <c r="DO449" s="1602"/>
      <c r="DP449" s="1602"/>
      <c r="DQ449" s="1602"/>
      <c r="DR449" s="1602"/>
      <c r="DS449" s="1602"/>
      <c r="DT449" s="1602"/>
      <c r="DU449" s="1602"/>
      <c r="DV449" s="1602"/>
      <c r="DW449" s="1602"/>
      <c r="DX449" s="1602"/>
      <c r="DY449" s="1602"/>
      <c r="DZ449" s="1602"/>
      <c r="EA449" s="1602"/>
      <c r="EB449" s="1602"/>
      <c r="EC449" s="1602"/>
      <c r="ED449" s="1602"/>
      <c r="EE449" s="1602"/>
      <c r="EF449" s="1602"/>
      <c r="EG449" s="1602"/>
      <c r="EH449" s="1602"/>
      <c r="EI449" s="1602"/>
      <c r="EJ449" s="1602"/>
      <c r="EK449" s="1602"/>
      <c r="EL449" s="1602"/>
      <c r="EM449" s="1602"/>
      <c r="EN449" s="1602"/>
      <c r="EO449" s="1602"/>
      <c r="EP449" s="1602"/>
      <c r="EQ449" s="1602"/>
      <c r="ER449" s="1602"/>
      <c r="ES449" s="1602"/>
      <c r="ET449" s="1602"/>
      <c r="EU449" s="1602"/>
      <c r="EV449" s="1602"/>
      <c r="EW449" s="1602"/>
      <c r="EX449" s="1602"/>
      <c r="EY449" s="1602"/>
      <c r="EZ449" s="1602"/>
      <c r="FA449" s="1602"/>
      <c r="FB449" s="1602"/>
      <c r="FC449" s="1602"/>
      <c r="FD449" s="1602"/>
      <c r="FE449" s="1602"/>
      <c r="FF449" s="1602"/>
      <c r="FG449" s="1602"/>
      <c r="FH449" s="1602"/>
      <c r="FI449" s="1602"/>
      <c r="FJ449" s="1602"/>
      <c r="FK449" s="1602"/>
      <c r="FL449" s="1602"/>
      <c r="FM449" s="1602"/>
      <c r="FN449" s="1602"/>
      <c r="FO449" s="1602"/>
      <c r="FP449" s="1602"/>
      <c r="FQ449" s="1602"/>
      <c r="FR449" s="1602"/>
      <c r="FS449" s="1602"/>
      <c r="FT449" s="1602"/>
      <c r="FU449" s="1602"/>
      <c r="FV449" s="1602"/>
      <c r="FW449" s="1602"/>
      <c r="FX449" s="1602"/>
      <c r="FY449" s="1602"/>
      <c r="FZ449" s="1602"/>
      <c r="GA449" s="1602"/>
      <c r="GB449" s="1602"/>
      <c r="GC449" s="1602"/>
      <c r="GD449" s="1602"/>
      <c r="GE449" s="1602"/>
      <c r="GF449" s="1602"/>
      <c r="GG449" s="1602"/>
      <c r="GH449" s="1602"/>
      <c r="GI449" s="1602"/>
      <c r="GJ449" s="1602"/>
      <c r="GK449" s="1602"/>
      <c r="GL449" s="1602"/>
      <c r="GM449" s="1602"/>
      <c r="GN449" s="1602"/>
      <c r="GO449" s="1602"/>
      <c r="GP449" s="1602"/>
      <c r="GQ449" s="1602"/>
      <c r="GR449" s="1602"/>
      <c r="GS449" s="1602"/>
      <c r="GT449" s="1602"/>
      <c r="GU449" s="1602"/>
      <c r="GV449" s="1602"/>
      <c r="GW449" s="1602"/>
      <c r="GX449" s="1602"/>
      <c r="GY449" s="1602"/>
      <c r="GZ449" s="1602"/>
      <c r="HA449" s="1602"/>
      <c r="HB449" s="1602"/>
      <c r="HC449" s="1602"/>
      <c r="HD449" s="1602"/>
      <c r="HE449" s="1602"/>
      <c r="HF449" s="1602"/>
      <c r="HG449" s="1602"/>
      <c r="HH449" s="1602"/>
      <c r="HI449" s="1602"/>
      <c r="HJ449" s="1602"/>
      <c r="HK449" s="1602"/>
      <c r="HL449" s="1602"/>
      <c r="HM449" s="1602"/>
      <c r="HN449" s="1602"/>
      <c r="HO449" s="1602"/>
      <c r="HP449" s="1602"/>
      <c r="HQ449" s="1602"/>
      <c r="HR449" s="1602"/>
      <c r="HS449" s="1602"/>
      <c r="HT449" s="1602"/>
      <c r="HU449" s="1602"/>
      <c r="HV449" s="1602"/>
      <c r="HW449" s="1602"/>
      <c r="HX449" s="1602"/>
      <c r="HY449" s="1602"/>
      <c r="HZ449" s="1602"/>
      <c r="IA449" s="1602"/>
      <c r="IB449" s="1602"/>
      <c r="IC449" s="1602"/>
      <c r="ID449" s="1602"/>
      <c r="IE449" s="1602"/>
      <c r="IF449" s="1602"/>
      <c r="IG449" s="1602"/>
      <c r="IH449" s="1602"/>
      <c r="II449" s="1602"/>
      <c r="IJ449" s="1602"/>
      <c r="IK449" s="1602"/>
      <c r="IL449" s="1602"/>
      <c r="IM449" s="1602"/>
      <c r="IN449" s="1602"/>
      <c r="IO449" s="1602"/>
      <c r="IP449" s="1602"/>
      <c r="IQ449" s="1602"/>
      <c r="IR449" s="1602"/>
      <c r="IS449" s="1602"/>
      <c r="IT449" s="1602"/>
      <c r="IU449" s="1602"/>
      <c r="IV449" s="1602"/>
      <c r="IW449" s="1602"/>
      <c r="IX449" s="1602"/>
      <c r="IY449" s="1602"/>
      <c r="IZ449" s="1602"/>
      <c r="JA449" s="1602"/>
      <c r="JB449" s="1602"/>
      <c r="JC449" s="1602"/>
      <c r="JD449" s="1602"/>
      <c r="JE449" s="1602"/>
      <c r="JF449" s="1602"/>
      <c r="JG449" s="1602"/>
      <c r="JH449" s="1602"/>
      <c r="JI449" s="1602"/>
      <c r="JJ449" s="1602"/>
      <c r="JK449" s="1602"/>
      <c r="JL449" s="1602"/>
      <c r="JM449" s="1602"/>
      <c r="JN449" s="1602"/>
      <c r="JO449" s="1602"/>
      <c r="JP449" s="1602"/>
    </row>
    <row r="450" spans="100:276" s="1689" customFormat="1" ht="15" hidden="1" customHeight="1" x14ac:dyDescent="0.25">
      <c r="CV450" s="1602"/>
      <c r="CW450" s="1602"/>
      <c r="CX450" s="1602"/>
      <c r="CY450" s="1602"/>
      <c r="CZ450" s="1602"/>
      <c r="DA450" s="1602"/>
      <c r="DB450" s="1602"/>
      <c r="DC450" s="1602"/>
      <c r="DD450" s="1602"/>
      <c r="DE450" s="1602"/>
      <c r="DF450" s="1602"/>
      <c r="DG450" s="1602"/>
      <c r="DH450" s="1602"/>
      <c r="DI450" s="1602"/>
      <c r="DJ450" s="1602"/>
      <c r="DK450" s="1602"/>
      <c r="DL450" s="1602"/>
      <c r="DM450" s="1602"/>
      <c r="DN450" s="1602"/>
      <c r="DO450" s="1602"/>
      <c r="DP450" s="1602"/>
      <c r="DQ450" s="1602"/>
      <c r="DR450" s="1602"/>
      <c r="DS450" s="1602"/>
      <c r="DT450" s="1602"/>
      <c r="DU450" s="1602"/>
      <c r="DV450" s="1602"/>
      <c r="DW450" s="1602"/>
      <c r="DX450" s="1602"/>
      <c r="DY450" s="1602"/>
      <c r="DZ450" s="1602"/>
      <c r="EA450" s="1602"/>
      <c r="EB450" s="1602"/>
      <c r="EC450" s="1602"/>
      <c r="ED450" s="1602"/>
      <c r="EE450" s="1602"/>
      <c r="EF450" s="1602"/>
      <c r="EG450" s="1602"/>
      <c r="EH450" s="1602"/>
      <c r="EI450" s="1602"/>
      <c r="EJ450" s="1602"/>
      <c r="EK450" s="1602"/>
      <c r="EL450" s="1602"/>
      <c r="EM450" s="1602"/>
      <c r="EN450" s="1602"/>
      <c r="EO450" s="1602"/>
      <c r="EP450" s="1602"/>
      <c r="EQ450" s="1602"/>
      <c r="ER450" s="1602"/>
      <c r="ES450" s="1602"/>
      <c r="ET450" s="1602"/>
      <c r="EU450" s="1602"/>
      <c r="EV450" s="1602"/>
      <c r="EW450" s="1602"/>
      <c r="EX450" s="1602"/>
      <c r="EY450" s="1602"/>
      <c r="EZ450" s="1602"/>
      <c r="FA450" s="1602"/>
      <c r="FB450" s="1602"/>
      <c r="FC450" s="1602"/>
      <c r="FD450" s="1602"/>
      <c r="FE450" s="1602"/>
      <c r="FF450" s="1602"/>
      <c r="FG450" s="1602"/>
      <c r="FH450" s="1602"/>
      <c r="FI450" s="1602"/>
      <c r="FJ450" s="1602"/>
      <c r="FK450" s="1602"/>
      <c r="FL450" s="1602"/>
      <c r="FM450" s="1602"/>
      <c r="FN450" s="1602"/>
      <c r="FO450" s="1602"/>
      <c r="FP450" s="1602"/>
      <c r="FQ450" s="1602"/>
      <c r="FR450" s="1602"/>
      <c r="FS450" s="1602"/>
      <c r="FT450" s="1602"/>
      <c r="FU450" s="1602"/>
      <c r="FV450" s="1602"/>
      <c r="FW450" s="1602"/>
      <c r="FX450" s="1602"/>
      <c r="FY450" s="1602"/>
      <c r="FZ450" s="1602"/>
      <c r="GA450" s="1602"/>
      <c r="GB450" s="1602"/>
      <c r="GC450" s="1602"/>
      <c r="GD450" s="1602"/>
      <c r="GE450" s="1602"/>
      <c r="GF450" s="1602"/>
      <c r="GG450" s="1602"/>
      <c r="GH450" s="1602"/>
      <c r="GI450" s="1602"/>
      <c r="GJ450" s="1602"/>
      <c r="GK450" s="1602"/>
      <c r="GL450" s="1602"/>
      <c r="GM450" s="1602"/>
      <c r="GN450" s="1602"/>
      <c r="GO450" s="1602"/>
      <c r="GP450" s="1602"/>
      <c r="GQ450" s="1602"/>
      <c r="GR450" s="1602"/>
      <c r="GS450" s="1602"/>
      <c r="GT450" s="1602"/>
      <c r="GU450" s="1602"/>
      <c r="GV450" s="1602"/>
      <c r="GW450" s="1602"/>
      <c r="GX450" s="1602"/>
      <c r="GY450" s="1602"/>
      <c r="GZ450" s="1602"/>
      <c r="HA450" s="1602"/>
      <c r="HB450" s="1602"/>
      <c r="HC450" s="1602"/>
      <c r="HD450" s="1602"/>
      <c r="HE450" s="1602"/>
      <c r="HF450" s="1602"/>
      <c r="HG450" s="1602"/>
      <c r="HH450" s="1602"/>
      <c r="HI450" s="1602"/>
      <c r="HJ450" s="1602"/>
      <c r="HK450" s="1602"/>
      <c r="HL450" s="1602"/>
      <c r="HM450" s="1602"/>
      <c r="HN450" s="1602"/>
      <c r="HO450" s="1602"/>
      <c r="HP450" s="1602"/>
      <c r="HQ450" s="1602"/>
      <c r="HR450" s="1602"/>
      <c r="HS450" s="1602"/>
      <c r="HT450" s="1602"/>
      <c r="HU450" s="1602"/>
      <c r="HV450" s="1602"/>
      <c r="HW450" s="1602"/>
      <c r="HX450" s="1602"/>
      <c r="HY450" s="1602"/>
      <c r="HZ450" s="1602"/>
      <c r="IA450" s="1602"/>
      <c r="IB450" s="1602"/>
      <c r="IC450" s="1602"/>
      <c r="ID450" s="1602"/>
      <c r="IE450" s="1602"/>
      <c r="IF450" s="1602"/>
      <c r="IG450" s="1602"/>
      <c r="IH450" s="1602"/>
      <c r="II450" s="1602"/>
      <c r="IJ450" s="1602"/>
      <c r="IK450" s="1602"/>
      <c r="IL450" s="1602"/>
      <c r="IM450" s="1602"/>
      <c r="IN450" s="1602"/>
      <c r="IO450" s="1602"/>
      <c r="IP450" s="1602"/>
      <c r="IQ450" s="1602"/>
      <c r="IR450" s="1602"/>
      <c r="IS450" s="1602"/>
      <c r="IT450" s="1602"/>
      <c r="IU450" s="1602"/>
      <c r="IV450" s="1602"/>
      <c r="IW450" s="1602"/>
      <c r="IX450" s="1602"/>
      <c r="IY450" s="1602"/>
      <c r="IZ450" s="1602"/>
      <c r="JA450" s="1602"/>
      <c r="JB450" s="1602"/>
      <c r="JC450" s="1602"/>
      <c r="JD450" s="1602"/>
      <c r="JE450" s="1602"/>
      <c r="JF450" s="1602"/>
      <c r="JG450" s="1602"/>
      <c r="JH450" s="1602"/>
      <c r="JI450" s="1602"/>
      <c r="JJ450" s="1602"/>
      <c r="JK450" s="1602"/>
      <c r="JL450" s="1602"/>
      <c r="JM450" s="1602"/>
      <c r="JN450" s="1602"/>
      <c r="JO450" s="1602"/>
      <c r="JP450" s="1602"/>
    </row>
    <row r="451" spans="100:276" s="1689" customFormat="1" ht="15" hidden="1" customHeight="1" x14ac:dyDescent="0.25">
      <c r="CV451" s="1602"/>
      <c r="CW451" s="1602"/>
      <c r="CX451" s="1602"/>
      <c r="CY451" s="1602"/>
      <c r="CZ451" s="1602"/>
      <c r="DA451" s="1602"/>
      <c r="DB451" s="1602"/>
      <c r="DC451" s="1602"/>
      <c r="DD451" s="1602"/>
      <c r="DE451" s="1602"/>
      <c r="DF451" s="1602"/>
      <c r="DG451" s="1602"/>
      <c r="DH451" s="1602"/>
      <c r="DI451" s="1602"/>
      <c r="DJ451" s="1602"/>
      <c r="DK451" s="1602"/>
      <c r="DL451" s="1602"/>
      <c r="DM451" s="1602"/>
      <c r="DN451" s="1602"/>
      <c r="DO451" s="1602"/>
      <c r="DP451" s="1602"/>
      <c r="DQ451" s="1602"/>
      <c r="DR451" s="1602"/>
      <c r="DS451" s="1602"/>
      <c r="DT451" s="1602"/>
      <c r="DU451" s="1602"/>
      <c r="DV451" s="1602"/>
      <c r="DW451" s="1602"/>
      <c r="DX451" s="1602"/>
      <c r="DY451" s="1602"/>
      <c r="DZ451" s="1602"/>
      <c r="EA451" s="1602"/>
      <c r="EB451" s="1602"/>
      <c r="EC451" s="1602"/>
      <c r="ED451" s="1602"/>
      <c r="EE451" s="1602"/>
      <c r="EF451" s="1602"/>
      <c r="EG451" s="1602"/>
      <c r="EH451" s="1602"/>
      <c r="EI451" s="1602"/>
      <c r="EJ451" s="1602"/>
      <c r="EK451" s="1602"/>
      <c r="EL451" s="1602"/>
      <c r="EM451" s="1602"/>
      <c r="EN451" s="1602"/>
      <c r="EO451" s="1602"/>
      <c r="EP451" s="1602"/>
      <c r="EQ451" s="1602"/>
      <c r="ER451" s="1602"/>
      <c r="ES451" s="1602"/>
      <c r="ET451" s="1602"/>
      <c r="EU451" s="1602"/>
      <c r="EV451" s="1602"/>
      <c r="EW451" s="1602"/>
      <c r="EX451" s="1602"/>
      <c r="EY451" s="1602"/>
      <c r="EZ451" s="1602"/>
      <c r="FA451" s="1602"/>
      <c r="FB451" s="1602"/>
      <c r="FC451" s="1602"/>
      <c r="FD451" s="1602"/>
      <c r="FE451" s="1602"/>
      <c r="FF451" s="1602"/>
      <c r="FG451" s="1602"/>
      <c r="FH451" s="1602"/>
      <c r="FI451" s="1602"/>
      <c r="FJ451" s="1602"/>
      <c r="FK451" s="1602"/>
      <c r="FL451" s="1602"/>
      <c r="FM451" s="1602"/>
      <c r="FN451" s="1602"/>
      <c r="FO451" s="1602"/>
      <c r="FP451" s="1602"/>
      <c r="FQ451" s="1602"/>
      <c r="FR451" s="1602"/>
      <c r="FS451" s="1602"/>
      <c r="FT451" s="1602"/>
      <c r="FU451" s="1602"/>
      <c r="FV451" s="1602"/>
      <c r="FW451" s="1602"/>
      <c r="FX451" s="1602"/>
      <c r="FY451" s="1602"/>
      <c r="FZ451" s="1602"/>
      <c r="GA451" s="1602"/>
      <c r="GB451" s="1602"/>
      <c r="GC451" s="1602"/>
      <c r="GD451" s="1602"/>
      <c r="GE451" s="1602"/>
      <c r="GF451" s="1602"/>
      <c r="GG451" s="1602"/>
      <c r="GH451" s="1602"/>
      <c r="GI451" s="1602"/>
      <c r="GJ451" s="1602"/>
      <c r="GK451" s="1602"/>
      <c r="GL451" s="1602"/>
      <c r="GM451" s="1602"/>
      <c r="GN451" s="1602"/>
      <c r="GO451" s="1602"/>
      <c r="GP451" s="1602"/>
      <c r="GQ451" s="1602"/>
      <c r="GR451" s="1602"/>
      <c r="GS451" s="1602"/>
      <c r="GT451" s="1602"/>
      <c r="GU451" s="1602"/>
      <c r="GV451" s="1602"/>
      <c r="GW451" s="1602"/>
      <c r="GX451" s="1602"/>
      <c r="GY451" s="1602"/>
      <c r="GZ451" s="1602"/>
      <c r="HA451" s="1602"/>
      <c r="HB451" s="1602"/>
      <c r="HC451" s="1602"/>
      <c r="HD451" s="1602"/>
      <c r="HE451" s="1602"/>
      <c r="HF451" s="1602"/>
      <c r="HG451" s="1602"/>
      <c r="HH451" s="1602"/>
      <c r="HI451" s="1602"/>
      <c r="HJ451" s="1602"/>
      <c r="HK451" s="1602"/>
      <c r="HL451" s="1602"/>
      <c r="HM451" s="1602"/>
      <c r="HN451" s="1602"/>
      <c r="HO451" s="1602"/>
      <c r="HP451" s="1602"/>
      <c r="HQ451" s="1602"/>
      <c r="HR451" s="1602"/>
      <c r="HS451" s="1602"/>
      <c r="HT451" s="1602"/>
      <c r="HU451" s="1602"/>
      <c r="HV451" s="1602"/>
      <c r="HW451" s="1602"/>
      <c r="HX451" s="1602"/>
      <c r="HY451" s="1602"/>
      <c r="HZ451" s="1602"/>
      <c r="IA451" s="1602"/>
      <c r="IB451" s="1602"/>
      <c r="IC451" s="1602"/>
      <c r="ID451" s="1602"/>
      <c r="IE451" s="1602"/>
      <c r="IF451" s="1602"/>
      <c r="IG451" s="1602"/>
      <c r="IH451" s="1602"/>
      <c r="II451" s="1602"/>
      <c r="IJ451" s="1602"/>
      <c r="IK451" s="1602"/>
      <c r="IL451" s="1602"/>
      <c r="IM451" s="1602"/>
      <c r="IN451" s="1602"/>
      <c r="IO451" s="1602"/>
      <c r="IP451" s="1602"/>
      <c r="IQ451" s="1602"/>
      <c r="IR451" s="1602"/>
      <c r="IS451" s="1602"/>
      <c r="IT451" s="1602"/>
      <c r="IU451" s="1602"/>
      <c r="IV451" s="1602"/>
      <c r="IW451" s="1602"/>
      <c r="IX451" s="1602"/>
      <c r="IY451" s="1602"/>
      <c r="IZ451" s="1602"/>
      <c r="JA451" s="1602"/>
      <c r="JB451" s="1602"/>
      <c r="JC451" s="1602"/>
      <c r="JD451" s="1602"/>
      <c r="JE451" s="1602"/>
      <c r="JF451" s="1602"/>
      <c r="JG451" s="1602"/>
      <c r="JH451" s="1602"/>
      <c r="JI451" s="1602"/>
      <c r="JJ451" s="1602"/>
      <c r="JK451" s="1602"/>
      <c r="JL451" s="1602"/>
      <c r="JM451" s="1602"/>
      <c r="JN451" s="1602"/>
      <c r="JO451" s="1602"/>
      <c r="JP451" s="1602"/>
    </row>
    <row r="452" spans="100:276" s="1689" customFormat="1" ht="15" hidden="1" customHeight="1" x14ac:dyDescent="0.25">
      <c r="CV452" s="1602"/>
      <c r="CW452" s="1602"/>
      <c r="CX452" s="1602"/>
      <c r="CY452" s="1602"/>
      <c r="CZ452" s="1602"/>
      <c r="DA452" s="1602"/>
      <c r="DB452" s="1602"/>
      <c r="DC452" s="1602"/>
      <c r="DD452" s="1602"/>
      <c r="DE452" s="1602"/>
      <c r="DF452" s="1602"/>
      <c r="DG452" s="1602"/>
      <c r="DH452" s="1602"/>
      <c r="DI452" s="1602"/>
      <c r="DJ452" s="1602"/>
      <c r="DK452" s="1602"/>
      <c r="DL452" s="1602"/>
      <c r="DM452" s="1602"/>
      <c r="DN452" s="1602"/>
      <c r="DO452" s="1602"/>
      <c r="DP452" s="1602"/>
      <c r="DQ452" s="1602"/>
      <c r="DR452" s="1602"/>
      <c r="DS452" s="1602"/>
      <c r="DT452" s="1602"/>
      <c r="DU452" s="1602"/>
      <c r="DV452" s="1602"/>
      <c r="DW452" s="1602"/>
      <c r="DX452" s="1602"/>
      <c r="DY452" s="1602"/>
      <c r="DZ452" s="1602"/>
      <c r="EA452" s="1602"/>
      <c r="EB452" s="1602"/>
      <c r="EC452" s="1602"/>
      <c r="ED452" s="1602"/>
      <c r="EE452" s="1602"/>
      <c r="EF452" s="1602"/>
      <c r="EG452" s="1602"/>
      <c r="EH452" s="1602"/>
      <c r="EI452" s="1602"/>
      <c r="EJ452" s="1602"/>
      <c r="EK452" s="1602"/>
      <c r="EL452" s="1602"/>
      <c r="EM452" s="1602"/>
      <c r="EN452" s="1602"/>
      <c r="EO452" s="1602"/>
      <c r="EP452" s="1602"/>
      <c r="EQ452" s="1602"/>
      <c r="ER452" s="1602"/>
      <c r="ES452" s="1602"/>
      <c r="ET452" s="1602"/>
      <c r="EU452" s="1602"/>
      <c r="EV452" s="1602"/>
      <c r="EW452" s="1602"/>
      <c r="EX452" s="1602"/>
      <c r="EY452" s="1602"/>
      <c r="EZ452" s="1602"/>
      <c r="FA452" s="1602"/>
      <c r="FB452" s="1602"/>
      <c r="FC452" s="1602"/>
      <c r="FD452" s="1602"/>
      <c r="FE452" s="1602"/>
      <c r="FF452" s="1602"/>
      <c r="FG452" s="1602"/>
      <c r="FH452" s="1602"/>
      <c r="FI452" s="1602"/>
      <c r="FJ452" s="1602"/>
      <c r="FK452" s="1602"/>
      <c r="FL452" s="1602"/>
      <c r="FM452" s="1602"/>
      <c r="FN452" s="1602"/>
      <c r="FO452" s="1602"/>
      <c r="FP452" s="1602"/>
      <c r="FQ452" s="1602"/>
      <c r="FR452" s="1602"/>
      <c r="FS452" s="1602"/>
      <c r="FT452" s="1602"/>
      <c r="FU452" s="1602"/>
      <c r="FV452" s="1602"/>
      <c r="FW452" s="1602"/>
      <c r="FX452" s="1602"/>
      <c r="FY452" s="1602"/>
      <c r="FZ452" s="1602"/>
      <c r="GA452" s="1602"/>
      <c r="GB452" s="1602"/>
      <c r="GC452" s="1602"/>
      <c r="GD452" s="1602"/>
      <c r="GE452" s="1602"/>
      <c r="GF452" s="1602"/>
      <c r="GG452" s="1602"/>
      <c r="GH452" s="1602"/>
      <c r="GI452" s="1602"/>
      <c r="GJ452" s="1602"/>
      <c r="GK452" s="1602"/>
      <c r="GL452" s="1602"/>
      <c r="GM452" s="1602"/>
      <c r="GN452" s="1602"/>
      <c r="GO452" s="1602"/>
      <c r="GP452" s="1602"/>
      <c r="GQ452" s="1602"/>
      <c r="GR452" s="1602"/>
      <c r="GS452" s="1602"/>
      <c r="GT452" s="1602"/>
      <c r="GU452" s="1602"/>
      <c r="GV452" s="1602"/>
      <c r="GW452" s="1602"/>
      <c r="GX452" s="1602"/>
      <c r="GY452" s="1602"/>
      <c r="GZ452" s="1602"/>
      <c r="HA452" s="1602"/>
      <c r="HB452" s="1602"/>
      <c r="HC452" s="1602"/>
      <c r="HD452" s="1602"/>
      <c r="HE452" s="1602"/>
      <c r="HF452" s="1602"/>
      <c r="HG452" s="1602"/>
      <c r="HH452" s="1602"/>
      <c r="HI452" s="1602"/>
      <c r="HJ452" s="1602"/>
      <c r="HK452" s="1602"/>
      <c r="HL452" s="1602"/>
      <c r="HM452" s="1602"/>
      <c r="HN452" s="1602"/>
      <c r="HO452" s="1602"/>
      <c r="HP452" s="1602"/>
      <c r="HQ452" s="1602"/>
      <c r="HR452" s="1602"/>
      <c r="HS452" s="1602"/>
      <c r="HT452" s="1602"/>
      <c r="HU452" s="1602"/>
      <c r="HV452" s="1602"/>
      <c r="HW452" s="1602"/>
      <c r="HX452" s="1602"/>
      <c r="HY452" s="1602"/>
      <c r="HZ452" s="1602"/>
      <c r="IA452" s="1602"/>
      <c r="IB452" s="1602"/>
      <c r="IC452" s="1602"/>
      <c r="ID452" s="1602"/>
      <c r="IE452" s="1602"/>
      <c r="IF452" s="1602"/>
      <c r="IG452" s="1602"/>
      <c r="IH452" s="1602"/>
      <c r="II452" s="1602"/>
      <c r="IJ452" s="1602"/>
      <c r="IK452" s="1602"/>
      <c r="IL452" s="1602"/>
      <c r="IM452" s="1602"/>
      <c r="IN452" s="1602"/>
      <c r="IO452" s="1602"/>
      <c r="IP452" s="1602"/>
      <c r="IQ452" s="1602"/>
      <c r="IR452" s="1602"/>
      <c r="IS452" s="1602"/>
      <c r="IT452" s="1602"/>
      <c r="IU452" s="1602"/>
      <c r="IV452" s="1602"/>
      <c r="IW452" s="1602"/>
      <c r="IX452" s="1602"/>
      <c r="IY452" s="1602"/>
      <c r="IZ452" s="1602"/>
      <c r="JA452" s="1602"/>
      <c r="JB452" s="1602"/>
      <c r="JC452" s="1602"/>
      <c r="JD452" s="1602"/>
      <c r="JE452" s="1602"/>
      <c r="JF452" s="1602"/>
      <c r="JG452" s="1602"/>
      <c r="JH452" s="1602"/>
      <c r="JI452" s="1602"/>
      <c r="JJ452" s="1602"/>
      <c r="JK452" s="1602"/>
      <c r="JL452" s="1602"/>
      <c r="JM452" s="1602"/>
      <c r="JN452" s="1602"/>
      <c r="JO452" s="1602"/>
      <c r="JP452" s="1602"/>
    </row>
    <row r="453" spans="100:276" s="1689" customFormat="1" ht="15" hidden="1" customHeight="1" x14ac:dyDescent="0.25">
      <c r="CV453" s="1602"/>
      <c r="CW453" s="1602"/>
      <c r="CX453" s="1602"/>
      <c r="CY453" s="1602"/>
      <c r="CZ453" s="1602"/>
      <c r="DA453" s="1602"/>
      <c r="DB453" s="1602"/>
      <c r="DC453" s="1602"/>
      <c r="DD453" s="1602"/>
      <c r="DE453" s="1602"/>
      <c r="DF453" s="1602"/>
      <c r="DG453" s="1602"/>
      <c r="DH453" s="1602"/>
      <c r="DI453" s="1602"/>
      <c r="DJ453" s="1602"/>
      <c r="DK453" s="1602"/>
      <c r="DL453" s="1602"/>
      <c r="DM453" s="1602"/>
      <c r="DN453" s="1602"/>
      <c r="DO453" s="1602"/>
      <c r="DP453" s="1602"/>
      <c r="DQ453" s="1602"/>
      <c r="DR453" s="1602"/>
      <c r="DS453" s="1602"/>
      <c r="DT453" s="1602"/>
      <c r="DU453" s="1602"/>
      <c r="DV453" s="1602"/>
      <c r="DW453" s="1602"/>
      <c r="DX453" s="1602"/>
      <c r="DY453" s="1602"/>
      <c r="DZ453" s="1602"/>
      <c r="EA453" s="1602"/>
      <c r="EB453" s="1602"/>
      <c r="EC453" s="1602"/>
      <c r="ED453" s="1602"/>
      <c r="EE453" s="1602"/>
      <c r="EF453" s="1602"/>
      <c r="EG453" s="1602"/>
      <c r="EH453" s="1602"/>
      <c r="EI453" s="1602"/>
      <c r="EJ453" s="1602"/>
      <c r="EK453" s="1602"/>
      <c r="EL453" s="1602"/>
      <c r="EM453" s="1602"/>
      <c r="EN453" s="1602"/>
      <c r="EO453" s="1602"/>
      <c r="EP453" s="1602"/>
      <c r="EQ453" s="1602"/>
      <c r="ER453" s="1602"/>
      <c r="ES453" s="1602"/>
      <c r="ET453" s="1602"/>
      <c r="EU453" s="1602"/>
      <c r="EV453" s="1602"/>
      <c r="EW453" s="1602"/>
      <c r="EX453" s="1602"/>
      <c r="EY453" s="1602"/>
      <c r="EZ453" s="1602"/>
      <c r="FA453" s="1602"/>
      <c r="FB453" s="1602"/>
      <c r="FC453" s="1602"/>
      <c r="FD453" s="1602"/>
      <c r="FE453" s="1602"/>
      <c r="FF453" s="1602"/>
      <c r="FG453" s="1602"/>
      <c r="FH453" s="1602"/>
      <c r="FI453" s="1602"/>
      <c r="FJ453" s="1602"/>
      <c r="FK453" s="1602"/>
      <c r="FL453" s="1602"/>
      <c r="FM453" s="1602"/>
      <c r="FN453" s="1602"/>
      <c r="FO453" s="1602"/>
      <c r="FP453" s="1602"/>
      <c r="FQ453" s="1602"/>
      <c r="FR453" s="1602"/>
      <c r="FS453" s="1602"/>
      <c r="FT453" s="1602"/>
      <c r="FU453" s="1602"/>
      <c r="FV453" s="1602"/>
      <c r="FW453" s="1602"/>
      <c r="FX453" s="1602"/>
      <c r="FY453" s="1602"/>
      <c r="FZ453" s="1602"/>
      <c r="GA453" s="1602"/>
      <c r="GB453" s="1602"/>
      <c r="GC453" s="1602"/>
      <c r="GD453" s="1602"/>
      <c r="GE453" s="1602"/>
      <c r="GF453" s="1602"/>
      <c r="GG453" s="1602"/>
      <c r="GH453" s="1602"/>
      <c r="GI453" s="1602"/>
      <c r="GJ453" s="1602"/>
      <c r="GK453" s="1602"/>
      <c r="GL453" s="1602"/>
      <c r="GM453" s="1602"/>
      <c r="GN453" s="1602"/>
      <c r="GO453" s="1602"/>
      <c r="GP453" s="1602"/>
      <c r="GQ453" s="1602"/>
      <c r="GR453" s="1602"/>
      <c r="GS453" s="1602"/>
      <c r="GT453" s="1602"/>
      <c r="GU453" s="1602"/>
      <c r="GV453" s="1602"/>
      <c r="GW453" s="1602"/>
      <c r="GX453" s="1602"/>
      <c r="GY453" s="1602"/>
      <c r="GZ453" s="1602"/>
      <c r="HA453" s="1602"/>
      <c r="HB453" s="1602"/>
      <c r="HC453" s="1602"/>
      <c r="HD453" s="1602"/>
      <c r="HE453" s="1602"/>
      <c r="HF453" s="1602"/>
      <c r="HG453" s="1602"/>
      <c r="HH453" s="1602"/>
      <c r="HI453" s="1602"/>
      <c r="HJ453" s="1602"/>
      <c r="HK453" s="1602"/>
      <c r="HL453" s="1602"/>
      <c r="HM453" s="1602"/>
      <c r="HN453" s="1602"/>
      <c r="HO453" s="1602"/>
      <c r="HP453" s="1602"/>
      <c r="HQ453" s="1602"/>
      <c r="HR453" s="1602"/>
      <c r="HS453" s="1602"/>
      <c r="HT453" s="1602"/>
      <c r="HU453" s="1602"/>
      <c r="HV453" s="1602"/>
      <c r="HW453" s="1602"/>
      <c r="HX453" s="1602"/>
      <c r="HY453" s="1602"/>
      <c r="HZ453" s="1602"/>
      <c r="IA453" s="1602"/>
      <c r="IB453" s="1602"/>
      <c r="IC453" s="1602"/>
      <c r="ID453" s="1602"/>
      <c r="IE453" s="1602"/>
      <c r="IF453" s="1602"/>
      <c r="IG453" s="1602"/>
      <c r="IH453" s="1602"/>
      <c r="II453" s="1602"/>
      <c r="IJ453" s="1602"/>
      <c r="IK453" s="1602"/>
      <c r="IL453" s="1602"/>
      <c r="IM453" s="1602"/>
      <c r="IN453" s="1602"/>
      <c r="IO453" s="1602"/>
      <c r="IP453" s="1602"/>
      <c r="IQ453" s="1602"/>
      <c r="IR453" s="1602"/>
      <c r="IS453" s="1602"/>
      <c r="IT453" s="1602"/>
      <c r="IU453" s="1602"/>
      <c r="IV453" s="1602"/>
      <c r="IW453" s="1602"/>
      <c r="IX453" s="1602"/>
      <c r="IY453" s="1602"/>
      <c r="IZ453" s="1602"/>
      <c r="JA453" s="1602"/>
      <c r="JB453" s="1602"/>
      <c r="JC453" s="1602"/>
      <c r="JD453" s="1602"/>
      <c r="JE453" s="1602"/>
      <c r="JF453" s="1602"/>
      <c r="JG453" s="1602"/>
      <c r="JH453" s="1602"/>
      <c r="JI453" s="1602"/>
      <c r="JJ453" s="1602"/>
      <c r="JK453" s="1602"/>
      <c r="JL453" s="1602"/>
      <c r="JM453" s="1602"/>
      <c r="JN453" s="1602"/>
      <c r="JO453" s="1602"/>
      <c r="JP453" s="1602"/>
    </row>
    <row r="454" spans="100:276" s="1689" customFormat="1" ht="15" hidden="1" customHeight="1" x14ac:dyDescent="0.25">
      <c r="CV454" s="1602"/>
      <c r="CW454" s="1602"/>
      <c r="CX454" s="1602"/>
      <c r="CY454" s="1602"/>
      <c r="CZ454" s="1602"/>
      <c r="DA454" s="1602"/>
      <c r="DB454" s="1602"/>
      <c r="DC454" s="1602"/>
      <c r="DD454" s="1602"/>
      <c r="DE454" s="1602"/>
      <c r="DF454" s="1602"/>
      <c r="DG454" s="1602"/>
      <c r="DH454" s="1602"/>
      <c r="DI454" s="1602"/>
      <c r="DJ454" s="1602"/>
      <c r="DK454" s="1602"/>
      <c r="DL454" s="1602"/>
      <c r="DM454" s="1602"/>
      <c r="DN454" s="1602"/>
      <c r="DO454" s="1602"/>
      <c r="DP454" s="1602"/>
      <c r="DQ454" s="1602"/>
      <c r="DR454" s="1602"/>
      <c r="DS454" s="1602"/>
      <c r="DT454" s="1602"/>
      <c r="DU454" s="1602"/>
      <c r="DV454" s="1602"/>
      <c r="DW454" s="1602"/>
      <c r="DX454" s="1602"/>
      <c r="DY454" s="1602"/>
      <c r="DZ454" s="1602"/>
      <c r="EA454" s="1602"/>
      <c r="EB454" s="1602"/>
      <c r="EC454" s="1602"/>
      <c r="ED454" s="1602"/>
      <c r="EE454" s="1602"/>
      <c r="EF454" s="1602"/>
      <c r="EG454" s="1602"/>
      <c r="EH454" s="1602"/>
      <c r="EI454" s="1602"/>
      <c r="EJ454" s="1602"/>
      <c r="EK454" s="1602"/>
      <c r="EL454" s="1602"/>
      <c r="EM454" s="1602"/>
      <c r="EN454" s="1602"/>
      <c r="EO454" s="1602"/>
      <c r="EP454" s="1602"/>
      <c r="EQ454" s="1602"/>
      <c r="ER454" s="1602"/>
      <c r="ES454" s="1602"/>
      <c r="ET454" s="1602"/>
      <c r="EU454" s="1602"/>
      <c r="EV454" s="1602"/>
      <c r="EW454" s="1602"/>
      <c r="EX454" s="1602"/>
      <c r="EY454" s="1602"/>
      <c r="EZ454" s="1602"/>
      <c r="FA454" s="1602"/>
      <c r="FB454" s="1602"/>
      <c r="FC454" s="1602"/>
      <c r="FD454" s="1602"/>
      <c r="FE454" s="1602"/>
      <c r="FF454" s="1602"/>
      <c r="FG454" s="1602"/>
      <c r="FH454" s="1602"/>
      <c r="FI454" s="1602"/>
      <c r="FJ454" s="1602"/>
      <c r="FK454" s="1602"/>
      <c r="FL454" s="1602"/>
      <c r="FM454" s="1602"/>
      <c r="FN454" s="1602"/>
      <c r="FO454" s="1602"/>
      <c r="FP454" s="1602"/>
      <c r="FQ454" s="1602"/>
      <c r="FR454" s="1602"/>
      <c r="FS454" s="1602"/>
      <c r="FT454" s="1602"/>
      <c r="FU454" s="1602"/>
      <c r="FV454" s="1602"/>
      <c r="FW454" s="1602"/>
      <c r="FX454" s="1602"/>
      <c r="FY454" s="1602"/>
      <c r="FZ454" s="1602"/>
      <c r="GA454" s="1602"/>
      <c r="GB454" s="1602"/>
      <c r="GC454" s="1602"/>
      <c r="GD454" s="1602"/>
      <c r="GE454" s="1602"/>
      <c r="GF454" s="1602"/>
      <c r="GG454" s="1602"/>
      <c r="GH454" s="1602"/>
      <c r="GI454" s="1602"/>
      <c r="GJ454" s="1602"/>
      <c r="GK454" s="1602"/>
      <c r="GL454" s="1602"/>
      <c r="GM454" s="1602"/>
      <c r="GN454" s="1602"/>
      <c r="GO454" s="1602"/>
      <c r="GP454" s="1602"/>
      <c r="GQ454" s="1602"/>
      <c r="GR454" s="1602"/>
      <c r="GS454" s="1602"/>
      <c r="GT454" s="1602"/>
      <c r="GU454" s="1602"/>
      <c r="GV454" s="1602"/>
      <c r="GW454" s="1602"/>
      <c r="GX454" s="1602"/>
      <c r="GY454" s="1602"/>
      <c r="GZ454" s="1602"/>
      <c r="HA454" s="1602"/>
      <c r="HB454" s="1602"/>
      <c r="HC454" s="1602"/>
      <c r="HD454" s="1602"/>
      <c r="HE454" s="1602"/>
      <c r="HF454" s="1602"/>
      <c r="HG454" s="1602"/>
      <c r="HH454" s="1602"/>
      <c r="HI454" s="1602"/>
      <c r="HJ454" s="1602"/>
      <c r="HK454" s="1602"/>
      <c r="HL454" s="1602"/>
      <c r="HM454" s="1602"/>
      <c r="HN454" s="1602"/>
      <c r="HO454" s="1602"/>
      <c r="HP454" s="1602"/>
      <c r="HQ454" s="1602"/>
      <c r="HR454" s="1602"/>
      <c r="HS454" s="1602"/>
      <c r="HT454" s="1602"/>
      <c r="HU454" s="1602"/>
      <c r="HV454" s="1602"/>
      <c r="HW454" s="1602"/>
      <c r="HX454" s="1602"/>
      <c r="HY454" s="1602"/>
      <c r="HZ454" s="1602"/>
      <c r="IA454" s="1602"/>
      <c r="IB454" s="1602"/>
      <c r="IC454" s="1602"/>
      <c r="ID454" s="1602"/>
      <c r="IE454" s="1602"/>
      <c r="IF454" s="1602"/>
      <c r="IG454" s="1602"/>
      <c r="IH454" s="1602"/>
      <c r="II454" s="1602"/>
      <c r="IJ454" s="1602"/>
      <c r="IK454" s="1602"/>
      <c r="IL454" s="1602"/>
      <c r="IM454" s="1602"/>
      <c r="IN454" s="1602"/>
      <c r="IO454" s="1602"/>
      <c r="IP454" s="1602"/>
      <c r="IQ454" s="1602"/>
      <c r="IR454" s="1602"/>
      <c r="IS454" s="1602"/>
      <c r="IT454" s="1602"/>
      <c r="IU454" s="1602"/>
      <c r="IV454" s="1602"/>
      <c r="IW454" s="1602"/>
      <c r="IX454" s="1602"/>
      <c r="IY454" s="1602"/>
      <c r="IZ454" s="1602"/>
      <c r="JA454" s="1602"/>
      <c r="JB454" s="1602"/>
      <c r="JC454" s="1602"/>
      <c r="JD454" s="1602"/>
      <c r="JE454" s="1602"/>
      <c r="JF454" s="1602"/>
      <c r="JG454" s="1602"/>
      <c r="JH454" s="1602"/>
      <c r="JI454" s="1602"/>
      <c r="JJ454" s="1602"/>
      <c r="JK454" s="1602"/>
      <c r="JL454" s="1602"/>
      <c r="JM454" s="1602"/>
      <c r="JN454" s="1602"/>
      <c r="JO454" s="1602"/>
      <c r="JP454" s="1602"/>
    </row>
    <row r="455" spans="100:276" s="1689" customFormat="1" ht="15" hidden="1" customHeight="1" x14ac:dyDescent="0.25">
      <c r="CV455" s="1602"/>
      <c r="CW455" s="1602"/>
      <c r="CX455" s="1602"/>
      <c r="CY455" s="1602"/>
      <c r="CZ455" s="1602"/>
      <c r="DA455" s="1602"/>
      <c r="DB455" s="1602"/>
      <c r="DC455" s="1602"/>
      <c r="DD455" s="1602"/>
      <c r="DE455" s="1602"/>
      <c r="DF455" s="1602"/>
      <c r="DG455" s="1602"/>
      <c r="DH455" s="1602"/>
      <c r="DI455" s="1602"/>
      <c r="DJ455" s="1602"/>
      <c r="DK455" s="1602"/>
      <c r="DL455" s="1602"/>
      <c r="DM455" s="1602"/>
      <c r="DN455" s="1602"/>
      <c r="DO455" s="1602"/>
      <c r="DP455" s="1602"/>
      <c r="DQ455" s="1602"/>
      <c r="DR455" s="1602"/>
      <c r="DS455" s="1602"/>
      <c r="DT455" s="1602"/>
      <c r="DU455" s="1602"/>
      <c r="DV455" s="1602"/>
      <c r="DW455" s="1602"/>
      <c r="DX455" s="1602"/>
      <c r="DY455" s="1602"/>
      <c r="DZ455" s="1602"/>
      <c r="EA455" s="1602"/>
      <c r="EB455" s="1602"/>
      <c r="EC455" s="1602"/>
      <c r="ED455" s="1602"/>
      <c r="EE455" s="1602"/>
      <c r="EF455" s="1602"/>
      <c r="EG455" s="1602"/>
      <c r="EH455" s="1602"/>
      <c r="EI455" s="1602"/>
      <c r="EJ455" s="1602"/>
      <c r="EK455" s="1602"/>
      <c r="EL455" s="1602"/>
      <c r="EM455" s="1602"/>
      <c r="EN455" s="1602"/>
      <c r="EO455" s="1602"/>
      <c r="EP455" s="1602"/>
      <c r="EQ455" s="1602"/>
      <c r="ER455" s="1602"/>
      <c r="ES455" s="1602"/>
      <c r="ET455" s="1602"/>
      <c r="EU455" s="1602"/>
      <c r="EV455" s="1602"/>
      <c r="EW455" s="1602"/>
      <c r="EX455" s="1602"/>
      <c r="EY455" s="1602"/>
      <c r="EZ455" s="1602"/>
      <c r="FA455" s="1602"/>
      <c r="FB455" s="1602"/>
      <c r="FC455" s="1602"/>
      <c r="FD455" s="1602"/>
      <c r="FE455" s="1602"/>
      <c r="FF455" s="1602"/>
      <c r="FG455" s="1602"/>
      <c r="FH455" s="1602"/>
      <c r="FI455" s="1602"/>
      <c r="FJ455" s="1602"/>
      <c r="FK455" s="1602"/>
      <c r="FL455" s="1602"/>
      <c r="FM455" s="1602"/>
      <c r="FN455" s="1602"/>
      <c r="FO455" s="1602"/>
      <c r="FP455" s="1602"/>
      <c r="FQ455" s="1602"/>
      <c r="FR455" s="1602"/>
      <c r="FS455" s="1602"/>
      <c r="FT455" s="1602"/>
      <c r="FU455" s="1602"/>
      <c r="FV455" s="1602"/>
      <c r="FW455" s="1602"/>
      <c r="FX455" s="1602"/>
      <c r="FY455" s="1602"/>
      <c r="FZ455" s="1602"/>
      <c r="GA455" s="1602"/>
      <c r="GB455" s="1602"/>
      <c r="GC455" s="1602"/>
      <c r="GD455" s="1602"/>
      <c r="GE455" s="1602"/>
      <c r="GF455" s="1602"/>
      <c r="GG455" s="1602"/>
      <c r="GH455" s="1602"/>
      <c r="GI455" s="1602"/>
      <c r="GJ455" s="1602"/>
      <c r="GK455" s="1602"/>
      <c r="GL455" s="1602"/>
      <c r="GM455" s="1602"/>
      <c r="GN455" s="1602"/>
      <c r="GO455" s="1602"/>
      <c r="GP455" s="1602"/>
      <c r="GQ455" s="1602"/>
      <c r="GR455" s="1602"/>
      <c r="GS455" s="1602"/>
      <c r="GT455" s="1602"/>
      <c r="GU455" s="1602"/>
      <c r="GV455" s="1602"/>
      <c r="GW455" s="1602"/>
      <c r="GX455" s="1602"/>
      <c r="GY455" s="1602"/>
      <c r="GZ455" s="1602"/>
      <c r="HA455" s="1602"/>
      <c r="HB455" s="1602"/>
      <c r="HC455" s="1602"/>
      <c r="HD455" s="1602"/>
      <c r="HE455" s="1602"/>
      <c r="HF455" s="1602"/>
      <c r="HG455" s="1602"/>
      <c r="HH455" s="1602"/>
      <c r="HI455" s="1602"/>
      <c r="HJ455" s="1602"/>
      <c r="HK455" s="1602"/>
      <c r="HL455" s="1602"/>
      <c r="HM455" s="1602"/>
      <c r="HN455" s="1602"/>
      <c r="HO455" s="1602"/>
      <c r="HP455" s="1602"/>
      <c r="HQ455" s="1602"/>
      <c r="HR455" s="1602"/>
      <c r="HS455" s="1602"/>
      <c r="HT455" s="1602"/>
      <c r="HU455" s="1602"/>
      <c r="HV455" s="1602"/>
      <c r="HW455" s="1602"/>
      <c r="HX455" s="1602"/>
      <c r="HY455" s="1602"/>
      <c r="HZ455" s="1602"/>
      <c r="IA455" s="1602"/>
      <c r="IB455" s="1602"/>
      <c r="IC455" s="1602"/>
      <c r="ID455" s="1602"/>
      <c r="IE455" s="1602"/>
      <c r="IF455" s="1602"/>
      <c r="IG455" s="1602"/>
      <c r="IH455" s="1602"/>
      <c r="II455" s="1602"/>
      <c r="IJ455" s="1602"/>
      <c r="IK455" s="1602"/>
      <c r="IL455" s="1602"/>
      <c r="IM455" s="1602"/>
      <c r="IN455" s="1602"/>
      <c r="IO455" s="1602"/>
      <c r="IP455" s="1602"/>
      <c r="IQ455" s="1602"/>
      <c r="IR455" s="1602"/>
      <c r="IS455" s="1602"/>
      <c r="IT455" s="1602"/>
      <c r="IU455" s="1602"/>
      <c r="IV455" s="1602"/>
      <c r="IW455" s="1602"/>
      <c r="IX455" s="1602"/>
      <c r="IY455" s="1602"/>
      <c r="IZ455" s="1602"/>
      <c r="JA455" s="1602"/>
      <c r="JB455" s="1602"/>
      <c r="JC455" s="1602"/>
      <c r="JD455" s="1602"/>
      <c r="JE455" s="1602"/>
      <c r="JF455" s="1602"/>
      <c r="JG455" s="1602"/>
      <c r="JH455" s="1602"/>
      <c r="JI455" s="1602"/>
      <c r="JJ455" s="1602"/>
      <c r="JK455" s="1602"/>
      <c r="JL455" s="1602"/>
      <c r="JM455" s="1602"/>
      <c r="JN455" s="1602"/>
      <c r="JO455" s="1602"/>
      <c r="JP455" s="1602"/>
    </row>
    <row r="456" spans="100:276" s="1689" customFormat="1" ht="15" hidden="1" customHeight="1" x14ac:dyDescent="0.25">
      <c r="CV456" s="1602"/>
      <c r="CW456" s="1602"/>
      <c r="CX456" s="1602"/>
      <c r="CY456" s="1602"/>
      <c r="CZ456" s="1602"/>
      <c r="DA456" s="1602"/>
      <c r="DB456" s="1602"/>
      <c r="DC456" s="1602"/>
      <c r="DD456" s="1602"/>
      <c r="DE456" s="1602"/>
      <c r="DF456" s="1602"/>
      <c r="DG456" s="1602"/>
      <c r="DH456" s="1602"/>
      <c r="DI456" s="1602"/>
      <c r="DJ456" s="1602"/>
      <c r="DK456" s="1602"/>
      <c r="DL456" s="1602"/>
      <c r="DM456" s="1602"/>
      <c r="DN456" s="1602"/>
      <c r="DO456" s="1602"/>
      <c r="DP456" s="1602"/>
      <c r="DQ456" s="1602"/>
      <c r="DR456" s="1602"/>
      <c r="DS456" s="1602"/>
      <c r="DT456" s="1602"/>
      <c r="DU456" s="1602"/>
      <c r="DV456" s="1602"/>
      <c r="DW456" s="1602"/>
      <c r="DX456" s="1602"/>
      <c r="DY456" s="1602"/>
      <c r="DZ456" s="1602"/>
      <c r="EA456" s="1602"/>
      <c r="EB456" s="1602"/>
      <c r="EC456" s="1602"/>
      <c r="ED456" s="1602"/>
      <c r="EE456" s="1602"/>
      <c r="EF456" s="1602"/>
      <c r="EG456" s="1602"/>
      <c r="EH456" s="1602"/>
      <c r="EI456" s="1602"/>
      <c r="EJ456" s="1602"/>
      <c r="EK456" s="1602"/>
      <c r="EL456" s="1602"/>
      <c r="EM456" s="1602"/>
      <c r="EN456" s="1602"/>
      <c r="EO456" s="1602"/>
      <c r="EP456" s="1602"/>
      <c r="EQ456" s="1602"/>
      <c r="ER456" s="1602"/>
      <c r="ES456" s="1602"/>
      <c r="ET456" s="1602"/>
      <c r="EU456" s="1602"/>
      <c r="EV456" s="1602"/>
      <c r="EW456" s="1602"/>
      <c r="EX456" s="1602"/>
      <c r="EY456" s="1602"/>
      <c r="EZ456" s="1602"/>
      <c r="FA456" s="1602"/>
      <c r="FB456" s="1602"/>
      <c r="FC456" s="1602"/>
      <c r="FD456" s="1602"/>
      <c r="FE456" s="1602"/>
      <c r="FF456" s="1602"/>
      <c r="FG456" s="1602"/>
      <c r="FH456" s="1602"/>
      <c r="FI456" s="1602"/>
      <c r="FJ456" s="1602"/>
      <c r="FK456" s="1602"/>
      <c r="FL456" s="1602"/>
      <c r="FM456" s="1602"/>
      <c r="FN456" s="1602"/>
      <c r="FO456" s="1602"/>
      <c r="FP456" s="1602"/>
      <c r="FQ456" s="1602"/>
      <c r="FR456" s="1602"/>
      <c r="FS456" s="1602"/>
      <c r="FT456" s="1602"/>
      <c r="FU456" s="1602"/>
      <c r="FV456" s="1602"/>
      <c r="FW456" s="1602"/>
      <c r="FX456" s="1602"/>
      <c r="FY456" s="1602"/>
      <c r="FZ456" s="1602"/>
      <c r="GA456" s="1602"/>
      <c r="GB456" s="1602"/>
      <c r="GC456" s="1602"/>
      <c r="GD456" s="1602"/>
      <c r="GE456" s="1602"/>
      <c r="GF456" s="1602"/>
      <c r="GG456" s="1602"/>
      <c r="GH456" s="1602"/>
      <c r="GI456" s="1602"/>
      <c r="GJ456" s="1602"/>
      <c r="GK456" s="1602"/>
      <c r="GL456" s="1602"/>
      <c r="GM456" s="1602"/>
      <c r="GN456" s="1602"/>
      <c r="GO456" s="1602"/>
      <c r="GP456" s="1602"/>
      <c r="GQ456" s="1602"/>
      <c r="GR456" s="1602"/>
      <c r="GS456" s="1602"/>
      <c r="GT456" s="1602"/>
      <c r="GU456" s="1602"/>
      <c r="GV456" s="1602"/>
      <c r="GW456" s="1602"/>
      <c r="GX456" s="1602"/>
      <c r="GY456" s="1602"/>
      <c r="GZ456" s="1602"/>
      <c r="HA456" s="1602"/>
      <c r="HB456" s="1602"/>
      <c r="HC456" s="1602"/>
      <c r="HD456" s="1602"/>
      <c r="HE456" s="1602"/>
      <c r="HF456" s="1602"/>
      <c r="HG456" s="1602"/>
      <c r="HH456" s="1602"/>
      <c r="HI456" s="1602"/>
      <c r="HJ456" s="1602"/>
      <c r="HK456" s="1602"/>
      <c r="HL456" s="1602"/>
      <c r="HM456" s="1602"/>
      <c r="HN456" s="1602"/>
      <c r="HO456" s="1602"/>
      <c r="HP456" s="1602"/>
      <c r="HQ456" s="1602"/>
      <c r="HR456" s="1602"/>
      <c r="HS456" s="1602"/>
      <c r="HT456" s="1602"/>
      <c r="HU456" s="1602"/>
      <c r="HV456" s="1602"/>
      <c r="HW456" s="1602"/>
      <c r="HX456" s="1602"/>
      <c r="HY456" s="1602"/>
      <c r="HZ456" s="1602"/>
      <c r="IA456" s="1602"/>
      <c r="IB456" s="1602"/>
      <c r="IC456" s="1602"/>
      <c r="ID456" s="1602"/>
      <c r="IE456" s="1602"/>
      <c r="IF456" s="1602"/>
      <c r="IG456" s="1602"/>
      <c r="IH456" s="1602"/>
      <c r="II456" s="1602"/>
      <c r="IJ456" s="1602"/>
      <c r="IK456" s="1602"/>
      <c r="IL456" s="1602"/>
      <c r="IM456" s="1602"/>
      <c r="IN456" s="1602"/>
      <c r="IO456" s="1602"/>
      <c r="IP456" s="1602"/>
      <c r="IQ456" s="1602"/>
      <c r="IR456" s="1602"/>
      <c r="IS456" s="1602"/>
      <c r="IT456" s="1602"/>
      <c r="IU456" s="1602"/>
      <c r="IV456" s="1602"/>
      <c r="IW456" s="1602"/>
      <c r="IX456" s="1602"/>
      <c r="IY456" s="1602"/>
      <c r="IZ456" s="1602"/>
      <c r="JA456" s="1602"/>
      <c r="JB456" s="1602"/>
      <c r="JC456" s="1602"/>
      <c r="JD456" s="1602"/>
      <c r="JE456" s="1602"/>
      <c r="JF456" s="1602"/>
      <c r="JG456" s="1602"/>
      <c r="JH456" s="1602"/>
      <c r="JI456" s="1602"/>
      <c r="JJ456" s="1602"/>
      <c r="JK456" s="1602"/>
      <c r="JL456" s="1602"/>
      <c r="JM456" s="1602"/>
      <c r="JN456" s="1602"/>
      <c r="JO456" s="1602"/>
      <c r="JP456" s="1602"/>
    </row>
    <row r="457" spans="100:276" s="1689" customFormat="1" ht="15" hidden="1" customHeight="1" x14ac:dyDescent="0.25">
      <c r="CV457" s="1602"/>
      <c r="CW457" s="1602"/>
      <c r="CX457" s="1602"/>
      <c r="CY457" s="1602"/>
      <c r="CZ457" s="1602"/>
      <c r="DA457" s="1602"/>
      <c r="DB457" s="1602"/>
      <c r="DC457" s="1602"/>
      <c r="DD457" s="1602"/>
      <c r="DE457" s="1602"/>
      <c r="DF457" s="1602"/>
      <c r="DG457" s="1602"/>
      <c r="DH457" s="1602"/>
      <c r="DI457" s="1602"/>
      <c r="DJ457" s="1602"/>
      <c r="DK457" s="1602"/>
      <c r="DL457" s="1602"/>
      <c r="DM457" s="1602"/>
      <c r="DN457" s="1602"/>
      <c r="DO457" s="1602"/>
      <c r="DP457" s="1602"/>
      <c r="DQ457" s="1602"/>
      <c r="DR457" s="1602"/>
      <c r="DS457" s="1602"/>
      <c r="DT457" s="1602"/>
      <c r="DU457" s="1602"/>
      <c r="DV457" s="1602"/>
      <c r="DW457" s="1602"/>
      <c r="DX457" s="1602"/>
      <c r="DY457" s="1602"/>
      <c r="DZ457" s="1602"/>
      <c r="EA457" s="1602"/>
      <c r="EB457" s="1602"/>
      <c r="EC457" s="1602"/>
      <c r="ED457" s="1602"/>
      <c r="EE457" s="1602"/>
      <c r="EF457" s="1602"/>
      <c r="EG457" s="1602"/>
      <c r="EH457" s="1602"/>
      <c r="EI457" s="1602"/>
      <c r="EJ457" s="1602"/>
      <c r="EK457" s="1602"/>
      <c r="EL457" s="1602"/>
      <c r="EM457" s="1602"/>
      <c r="EN457" s="1602"/>
      <c r="EO457" s="1602"/>
      <c r="EP457" s="1602"/>
      <c r="EQ457" s="1602"/>
      <c r="ER457" s="1602"/>
      <c r="ES457" s="1602"/>
      <c r="ET457" s="1602"/>
      <c r="EU457" s="1602"/>
      <c r="EV457" s="1602"/>
      <c r="EW457" s="1602"/>
      <c r="EX457" s="1602"/>
      <c r="EY457" s="1602"/>
      <c r="EZ457" s="1602"/>
      <c r="FA457" s="1602"/>
      <c r="FB457" s="1602"/>
      <c r="FC457" s="1602"/>
      <c r="FD457" s="1602"/>
      <c r="FE457" s="1602"/>
      <c r="FF457" s="1602"/>
      <c r="FG457" s="1602"/>
      <c r="FH457" s="1602"/>
      <c r="FI457" s="1602"/>
      <c r="FJ457" s="1602"/>
      <c r="FK457" s="1602"/>
      <c r="FL457" s="1602"/>
      <c r="FM457" s="1602"/>
      <c r="FN457" s="1602"/>
      <c r="FO457" s="1602"/>
      <c r="FP457" s="1602"/>
      <c r="FQ457" s="1602"/>
      <c r="FR457" s="1602"/>
      <c r="FS457" s="1602"/>
      <c r="FT457" s="1602"/>
      <c r="FU457" s="1602"/>
      <c r="FV457" s="1602"/>
      <c r="FW457" s="1602"/>
      <c r="FX457" s="1602"/>
      <c r="FY457" s="1602"/>
      <c r="FZ457" s="1602"/>
      <c r="GA457" s="1602"/>
      <c r="GB457" s="1602"/>
      <c r="GC457" s="1602"/>
      <c r="GD457" s="1602"/>
      <c r="GE457" s="1602"/>
      <c r="GF457" s="1602"/>
      <c r="GG457" s="1602"/>
      <c r="GH457" s="1602"/>
      <c r="GI457" s="1602"/>
      <c r="GJ457" s="1602"/>
      <c r="GK457" s="1602"/>
      <c r="GL457" s="1602"/>
      <c r="GM457" s="1602"/>
      <c r="GN457" s="1602"/>
      <c r="GO457" s="1602"/>
      <c r="GP457" s="1602"/>
      <c r="GQ457" s="1602"/>
      <c r="GR457" s="1602"/>
      <c r="GS457" s="1602"/>
      <c r="GT457" s="1602"/>
      <c r="GU457" s="1602"/>
      <c r="GV457" s="1602"/>
      <c r="GW457" s="1602"/>
      <c r="GX457" s="1602"/>
      <c r="GY457" s="1602"/>
      <c r="GZ457" s="1602"/>
      <c r="HA457" s="1602"/>
      <c r="HB457" s="1602"/>
      <c r="HC457" s="1602"/>
      <c r="HD457" s="1602"/>
      <c r="HE457" s="1602"/>
      <c r="HF457" s="1602"/>
      <c r="HG457" s="1602"/>
      <c r="HH457" s="1602"/>
      <c r="HI457" s="1602"/>
      <c r="HJ457" s="1602"/>
      <c r="HK457" s="1602"/>
      <c r="HL457" s="1602"/>
      <c r="HM457" s="1602"/>
      <c r="HN457" s="1602"/>
      <c r="HO457" s="1602"/>
      <c r="HP457" s="1602"/>
      <c r="HQ457" s="1602"/>
      <c r="HR457" s="1602"/>
      <c r="HS457" s="1602"/>
      <c r="HT457" s="1602"/>
      <c r="HU457" s="1602"/>
      <c r="HV457" s="1602"/>
      <c r="HW457" s="1602"/>
      <c r="HX457" s="1602"/>
      <c r="HY457" s="1602"/>
      <c r="HZ457" s="1602"/>
      <c r="IA457" s="1602"/>
      <c r="IB457" s="1602"/>
      <c r="IC457" s="1602"/>
      <c r="ID457" s="1602"/>
      <c r="IE457" s="1602"/>
      <c r="IF457" s="1602"/>
      <c r="IG457" s="1602"/>
      <c r="IH457" s="1602"/>
      <c r="II457" s="1602"/>
      <c r="IJ457" s="1602"/>
      <c r="IK457" s="1602"/>
      <c r="IL457" s="1602"/>
      <c r="IM457" s="1602"/>
      <c r="IN457" s="1602"/>
      <c r="IO457" s="1602"/>
      <c r="IP457" s="1602"/>
      <c r="IQ457" s="1602"/>
      <c r="IR457" s="1602"/>
      <c r="IS457" s="1602"/>
      <c r="IT457" s="1602"/>
      <c r="IU457" s="1602"/>
      <c r="IV457" s="1602"/>
      <c r="IW457" s="1602"/>
      <c r="IX457" s="1602"/>
      <c r="IY457" s="1602"/>
      <c r="IZ457" s="1602"/>
      <c r="JA457" s="1602"/>
      <c r="JB457" s="1602"/>
      <c r="JC457" s="1602"/>
      <c r="JD457" s="1602"/>
      <c r="JE457" s="1602"/>
      <c r="JF457" s="1602"/>
      <c r="JG457" s="1602"/>
      <c r="JH457" s="1602"/>
      <c r="JI457" s="1602"/>
      <c r="JJ457" s="1602"/>
      <c r="JK457" s="1602"/>
      <c r="JL457" s="1602"/>
      <c r="JM457" s="1602"/>
      <c r="JN457" s="1602"/>
      <c r="JO457" s="1602"/>
      <c r="JP457" s="1602"/>
    </row>
    <row r="458" spans="100:276" s="1689" customFormat="1" ht="15" hidden="1" customHeight="1" x14ac:dyDescent="0.25">
      <c r="CV458" s="1602"/>
      <c r="CW458" s="1602"/>
      <c r="CX458" s="1602"/>
      <c r="CY458" s="1602"/>
      <c r="CZ458" s="1602"/>
      <c r="DA458" s="1602"/>
      <c r="DB458" s="1602"/>
      <c r="DC458" s="1602"/>
      <c r="DD458" s="1602"/>
      <c r="DE458" s="1602"/>
      <c r="DF458" s="1602"/>
      <c r="DG458" s="1602"/>
      <c r="DH458" s="1602"/>
      <c r="DI458" s="1602"/>
      <c r="DJ458" s="1602"/>
      <c r="DK458" s="1602"/>
      <c r="DL458" s="1602"/>
      <c r="DM458" s="1602"/>
      <c r="DN458" s="1602"/>
      <c r="DO458" s="1602"/>
      <c r="DP458" s="1602"/>
      <c r="DQ458" s="1602"/>
      <c r="DR458" s="1602"/>
      <c r="DS458" s="1602"/>
      <c r="DT458" s="1602"/>
      <c r="DU458" s="1602"/>
      <c r="DV458" s="1602"/>
      <c r="DW458" s="1602"/>
      <c r="DX458" s="1602"/>
      <c r="DY458" s="1602"/>
      <c r="DZ458" s="1602"/>
      <c r="EA458" s="1602"/>
      <c r="EB458" s="1602"/>
      <c r="EC458" s="1602"/>
      <c r="ED458" s="1602"/>
      <c r="EE458" s="1602"/>
      <c r="EF458" s="1602"/>
      <c r="EG458" s="1602"/>
      <c r="EH458" s="1602"/>
      <c r="EI458" s="1602"/>
      <c r="EJ458" s="1602"/>
      <c r="EK458" s="1602"/>
      <c r="EL458" s="1602"/>
      <c r="EM458" s="1602"/>
      <c r="EN458" s="1602"/>
      <c r="EO458" s="1602"/>
      <c r="EP458" s="1602"/>
      <c r="EQ458" s="1602"/>
      <c r="ER458" s="1602"/>
      <c r="ES458" s="1602"/>
      <c r="ET458" s="1602"/>
      <c r="EU458" s="1602"/>
      <c r="EV458" s="1602"/>
      <c r="EW458" s="1602"/>
      <c r="EX458" s="1602"/>
      <c r="EY458" s="1602"/>
      <c r="EZ458" s="1602"/>
      <c r="FA458" s="1602"/>
      <c r="FB458" s="1602"/>
      <c r="FC458" s="1602"/>
      <c r="FD458" s="1602"/>
      <c r="FE458" s="1602"/>
      <c r="FF458" s="1602"/>
      <c r="FG458" s="1602"/>
      <c r="FH458" s="1602"/>
      <c r="FI458" s="1602"/>
      <c r="FJ458" s="1602"/>
      <c r="FK458" s="1602"/>
      <c r="FL458" s="1602"/>
      <c r="FM458" s="1602"/>
      <c r="FN458" s="1602"/>
      <c r="FO458" s="1602"/>
      <c r="FP458" s="1602"/>
      <c r="FQ458" s="1602"/>
      <c r="FR458" s="1602"/>
      <c r="FS458" s="1602"/>
      <c r="FT458" s="1602"/>
      <c r="FU458" s="1602"/>
      <c r="FV458" s="1602"/>
      <c r="FW458" s="1602"/>
      <c r="FX458" s="1602"/>
      <c r="FY458" s="1602"/>
      <c r="FZ458" s="1602"/>
      <c r="GA458" s="1602"/>
      <c r="GB458" s="1602"/>
      <c r="GC458" s="1602"/>
      <c r="GD458" s="1602"/>
      <c r="GE458" s="1602"/>
      <c r="GF458" s="1602"/>
      <c r="GG458" s="1602"/>
      <c r="GH458" s="1602"/>
      <c r="GI458" s="1602"/>
      <c r="GJ458" s="1602"/>
      <c r="GK458" s="1602"/>
      <c r="GL458" s="1602"/>
      <c r="GM458" s="1602"/>
      <c r="GN458" s="1602"/>
      <c r="GO458" s="1602"/>
      <c r="GP458" s="1602"/>
      <c r="GQ458" s="1602"/>
      <c r="GR458" s="1602"/>
      <c r="GS458" s="1602"/>
      <c r="GT458" s="1602"/>
      <c r="GU458" s="1602"/>
      <c r="GV458" s="1602"/>
      <c r="GW458" s="1602"/>
      <c r="GX458" s="1602"/>
      <c r="GY458" s="1602"/>
      <c r="GZ458" s="1602"/>
      <c r="HA458" s="1602"/>
      <c r="HB458" s="1602"/>
      <c r="HC458" s="1602"/>
      <c r="HD458" s="1602"/>
      <c r="HE458" s="1602"/>
      <c r="HF458" s="1602"/>
      <c r="HG458" s="1602"/>
      <c r="HH458" s="1602"/>
      <c r="HI458" s="1602"/>
      <c r="HJ458" s="1602"/>
      <c r="HK458" s="1602"/>
      <c r="HL458" s="1602"/>
      <c r="HM458" s="1602"/>
      <c r="HN458" s="1602"/>
      <c r="HO458" s="1602"/>
      <c r="HP458" s="1602"/>
      <c r="HQ458" s="1602"/>
      <c r="HR458" s="1602"/>
      <c r="HS458" s="1602"/>
      <c r="HT458" s="1602"/>
      <c r="HU458" s="1602"/>
      <c r="HV458" s="1602"/>
      <c r="HW458" s="1602"/>
      <c r="HX458" s="1602"/>
      <c r="HY458" s="1602"/>
      <c r="HZ458" s="1602"/>
      <c r="IA458" s="1602"/>
      <c r="IB458" s="1602"/>
      <c r="IC458" s="1602"/>
      <c r="ID458" s="1602"/>
      <c r="IE458" s="1602"/>
      <c r="IF458" s="1602"/>
      <c r="IG458" s="1602"/>
      <c r="IH458" s="1602"/>
      <c r="II458" s="1602"/>
      <c r="IJ458" s="1602"/>
      <c r="IK458" s="1602"/>
      <c r="IL458" s="1602"/>
      <c r="IM458" s="1602"/>
      <c r="IN458" s="1602"/>
      <c r="IO458" s="1602"/>
      <c r="IP458" s="1602"/>
      <c r="IQ458" s="1602"/>
      <c r="IR458" s="1602"/>
      <c r="IS458" s="1602"/>
      <c r="IT458" s="1602"/>
      <c r="IU458" s="1602"/>
      <c r="IV458" s="1602"/>
      <c r="IW458" s="1602"/>
      <c r="IX458" s="1602"/>
      <c r="IY458" s="1602"/>
      <c r="IZ458" s="1602"/>
      <c r="JA458" s="1602"/>
      <c r="JB458" s="1602"/>
      <c r="JC458" s="1602"/>
      <c r="JD458" s="1602"/>
      <c r="JE458" s="1602"/>
      <c r="JF458" s="1602"/>
      <c r="JG458" s="1602"/>
      <c r="JH458" s="1602"/>
      <c r="JI458" s="1602"/>
      <c r="JJ458" s="1602"/>
      <c r="JK458" s="1602"/>
      <c r="JL458" s="1602"/>
      <c r="JM458" s="1602"/>
      <c r="JN458" s="1602"/>
      <c r="JO458" s="1602"/>
      <c r="JP458" s="1602"/>
    </row>
    <row r="459" spans="100:276" s="1689" customFormat="1" ht="15" hidden="1" customHeight="1" x14ac:dyDescent="0.25">
      <c r="CV459" s="1602"/>
      <c r="CW459" s="1602"/>
      <c r="CX459" s="1602"/>
      <c r="CY459" s="1602"/>
      <c r="CZ459" s="1602"/>
      <c r="DA459" s="1602"/>
      <c r="DB459" s="1602"/>
      <c r="DC459" s="1602"/>
      <c r="DD459" s="1602"/>
      <c r="DE459" s="1602"/>
      <c r="DF459" s="1602"/>
      <c r="DG459" s="1602"/>
      <c r="DH459" s="1602"/>
      <c r="DI459" s="1602"/>
      <c r="DJ459" s="1602"/>
      <c r="DK459" s="1602"/>
      <c r="DL459" s="1602"/>
      <c r="DM459" s="1602"/>
      <c r="DN459" s="1602"/>
      <c r="DO459" s="1602"/>
      <c r="DP459" s="1602"/>
      <c r="DQ459" s="1602"/>
      <c r="DR459" s="1602"/>
      <c r="DS459" s="1602"/>
      <c r="DT459" s="1602"/>
      <c r="DU459" s="1602"/>
      <c r="DV459" s="1602"/>
      <c r="DW459" s="1602"/>
      <c r="DX459" s="1602"/>
      <c r="DY459" s="1602"/>
      <c r="DZ459" s="1602"/>
      <c r="EA459" s="1602"/>
      <c r="EB459" s="1602"/>
      <c r="EC459" s="1602"/>
      <c r="ED459" s="1602"/>
      <c r="EE459" s="1602"/>
      <c r="EF459" s="1602"/>
      <c r="EG459" s="1602"/>
      <c r="EH459" s="1602"/>
      <c r="EI459" s="1602"/>
      <c r="EJ459" s="1602"/>
      <c r="EK459" s="1602"/>
      <c r="EL459" s="1602"/>
      <c r="EM459" s="1602"/>
      <c r="EN459" s="1602"/>
      <c r="EO459" s="1602"/>
      <c r="EP459" s="1602"/>
      <c r="EQ459" s="1602"/>
      <c r="ER459" s="1602"/>
      <c r="ES459" s="1602"/>
      <c r="ET459" s="1602"/>
      <c r="EU459" s="1602"/>
      <c r="EV459" s="1602"/>
      <c r="EW459" s="1602"/>
      <c r="EX459" s="1602"/>
      <c r="EY459" s="1602"/>
      <c r="EZ459" s="1602"/>
      <c r="FA459" s="1602"/>
      <c r="FB459" s="1602"/>
      <c r="FC459" s="1602"/>
      <c r="FD459" s="1602"/>
      <c r="FE459" s="1602"/>
      <c r="FF459" s="1602"/>
      <c r="FG459" s="1602"/>
      <c r="FH459" s="1602"/>
      <c r="FI459" s="1602"/>
      <c r="FJ459" s="1602"/>
      <c r="FK459" s="1602"/>
      <c r="FL459" s="1602"/>
      <c r="FM459" s="1602"/>
      <c r="FN459" s="1602"/>
      <c r="FO459" s="1602"/>
      <c r="FP459" s="1602"/>
      <c r="FQ459" s="1602"/>
      <c r="FR459" s="1602"/>
      <c r="FS459" s="1602"/>
      <c r="FT459" s="1602"/>
      <c r="FU459" s="1602"/>
      <c r="FV459" s="1602"/>
      <c r="FW459" s="1602"/>
      <c r="FX459" s="1602"/>
      <c r="FY459" s="1602"/>
      <c r="FZ459" s="1602"/>
      <c r="GA459" s="1602"/>
      <c r="GB459" s="1602"/>
      <c r="GC459" s="1602"/>
      <c r="GD459" s="1602"/>
      <c r="GE459" s="1602"/>
      <c r="GF459" s="1602"/>
      <c r="GG459" s="1602"/>
      <c r="GH459" s="1602"/>
      <c r="GI459" s="1602"/>
      <c r="GJ459" s="1602"/>
      <c r="GK459" s="1602"/>
      <c r="GL459" s="1602"/>
      <c r="GM459" s="1602"/>
      <c r="GN459" s="1602"/>
      <c r="GO459" s="1602"/>
      <c r="GP459" s="1602"/>
      <c r="GQ459" s="1602"/>
      <c r="GR459" s="1602"/>
      <c r="GS459" s="1602"/>
      <c r="GT459" s="1602"/>
      <c r="GU459" s="1602"/>
      <c r="GV459" s="1602"/>
      <c r="GW459" s="1602"/>
      <c r="GX459" s="1602"/>
      <c r="GY459" s="1602"/>
      <c r="GZ459" s="1602"/>
      <c r="HA459" s="1602"/>
      <c r="HB459" s="1602"/>
      <c r="HC459" s="1602"/>
      <c r="HD459" s="1602"/>
      <c r="HE459" s="1602"/>
      <c r="HF459" s="1602"/>
      <c r="HG459" s="1602"/>
      <c r="HH459" s="1602"/>
      <c r="HI459" s="1602"/>
      <c r="HJ459" s="1602"/>
      <c r="HK459" s="1602"/>
      <c r="HL459" s="1602"/>
      <c r="HM459" s="1602"/>
      <c r="HN459" s="1602"/>
      <c r="HO459" s="1602"/>
      <c r="HP459" s="1602"/>
      <c r="HQ459" s="1602"/>
      <c r="HR459" s="1602"/>
      <c r="HS459" s="1602"/>
      <c r="HT459" s="1602"/>
      <c r="HU459" s="1602"/>
      <c r="HV459" s="1602"/>
      <c r="HW459" s="1602"/>
      <c r="HX459" s="1602"/>
      <c r="HY459" s="1602"/>
      <c r="HZ459" s="1602"/>
      <c r="IA459" s="1602"/>
      <c r="IB459" s="1602"/>
      <c r="IC459" s="1602"/>
      <c r="ID459" s="1602"/>
      <c r="IE459" s="1602"/>
      <c r="IF459" s="1602"/>
      <c r="IG459" s="1602"/>
      <c r="IH459" s="1602"/>
      <c r="II459" s="1602"/>
      <c r="IJ459" s="1602"/>
      <c r="IK459" s="1602"/>
      <c r="IL459" s="1602"/>
      <c r="IM459" s="1602"/>
      <c r="IN459" s="1602"/>
      <c r="IO459" s="1602"/>
      <c r="IP459" s="1602"/>
      <c r="IQ459" s="1602"/>
      <c r="IR459" s="1602"/>
      <c r="IS459" s="1602"/>
      <c r="IT459" s="1602"/>
      <c r="IU459" s="1602"/>
      <c r="IV459" s="1602"/>
      <c r="IW459" s="1602"/>
      <c r="IX459" s="1602"/>
      <c r="IY459" s="1602"/>
      <c r="IZ459" s="1602"/>
      <c r="JA459" s="1602"/>
      <c r="JB459" s="1602"/>
      <c r="JC459" s="1602"/>
      <c r="JD459" s="1602"/>
      <c r="JE459" s="1602"/>
      <c r="JF459" s="1602"/>
      <c r="JG459" s="1602"/>
      <c r="JH459" s="1602"/>
      <c r="JI459" s="1602"/>
      <c r="JJ459" s="1602"/>
      <c r="JK459" s="1602"/>
      <c r="JL459" s="1602"/>
      <c r="JM459" s="1602"/>
      <c r="JN459" s="1602"/>
      <c r="JO459" s="1602"/>
      <c r="JP459" s="1602"/>
    </row>
    <row r="460" spans="100:276" s="1689" customFormat="1" ht="15" hidden="1" customHeight="1" x14ac:dyDescent="0.25">
      <c r="CV460" s="1602"/>
      <c r="CW460" s="1602"/>
      <c r="CX460" s="1602"/>
      <c r="CY460" s="1602"/>
      <c r="CZ460" s="1602"/>
      <c r="DA460" s="1602"/>
      <c r="DB460" s="1602"/>
      <c r="DC460" s="1602"/>
      <c r="DD460" s="1602"/>
      <c r="DE460" s="1602"/>
      <c r="DF460" s="1602"/>
      <c r="DG460" s="1602"/>
      <c r="DH460" s="1602"/>
      <c r="DI460" s="1602"/>
      <c r="DJ460" s="1602"/>
      <c r="DK460" s="1602"/>
      <c r="DL460" s="1602"/>
      <c r="DM460" s="1602"/>
      <c r="DN460" s="1602"/>
      <c r="DO460" s="1602"/>
      <c r="DP460" s="1602"/>
      <c r="DQ460" s="1602"/>
      <c r="DR460" s="1602"/>
      <c r="DS460" s="1602"/>
      <c r="DT460" s="1602"/>
      <c r="DU460" s="1602"/>
      <c r="DV460" s="1602"/>
      <c r="DW460" s="1602"/>
      <c r="DX460" s="1602"/>
      <c r="DY460" s="1602"/>
      <c r="DZ460" s="1602"/>
      <c r="EA460" s="1602"/>
      <c r="EB460" s="1602"/>
      <c r="EC460" s="1602"/>
      <c r="ED460" s="1602"/>
      <c r="EE460" s="1602"/>
      <c r="EF460" s="1602"/>
      <c r="EG460" s="1602"/>
      <c r="EH460" s="1602"/>
      <c r="EI460" s="1602"/>
      <c r="EJ460" s="1602"/>
      <c r="EK460" s="1602"/>
      <c r="EL460" s="1602"/>
      <c r="EM460" s="1602"/>
      <c r="EN460" s="1602"/>
      <c r="EO460" s="1602"/>
      <c r="EP460" s="1602"/>
      <c r="EQ460" s="1602"/>
      <c r="ER460" s="1602"/>
      <c r="ES460" s="1602"/>
      <c r="ET460" s="1602"/>
      <c r="EU460" s="1602"/>
      <c r="EV460" s="1602"/>
      <c r="EW460" s="1602"/>
      <c r="EX460" s="1602"/>
      <c r="EY460" s="1602"/>
      <c r="EZ460" s="1602"/>
      <c r="FA460" s="1602"/>
      <c r="FB460" s="1602"/>
      <c r="FC460" s="1602"/>
      <c r="FD460" s="1602"/>
      <c r="FE460" s="1602"/>
      <c r="FF460" s="1602"/>
      <c r="FG460" s="1602"/>
      <c r="FH460" s="1602"/>
      <c r="FI460" s="1602"/>
      <c r="FJ460" s="1602"/>
      <c r="FK460" s="1602"/>
      <c r="FL460" s="1602"/>
      <c r="FM460" s="1602"/>
      <c r="FN460" s="1602"/>
      <c r="FO460" s="1602"/>
      <c r="FP460" s="1602"/>
      <c r="FQ460" s="1602"/>
      <c r="FR460" s="1602"/>
      <c r="FS460" s="1602"/>
      <c r="FT460" s="1602"/>
      <c r="FU460" s="1602"/>
      <c r="FV460" s="1602"/>
      <c r="FW460" s="1602"/>
      <c r="FX460" s="1602"/>
      <c r="FY460" s="1602"/>
      <c r="FZ460" s="1602"/>
      <c r="GA460" s="1602"/>
      <c r="GB460" s="1602"/>
      <c r="GC460" s="1602"/>
      <c r="GD460" s="1602"/>
      <c r="GE460" s="1602"/>
      <c r="GF460" s="1602"/>
      <c r="GG460" s="1602"/>
      <c r="GH460" s="1602"/>
      <c r="GI460" s="1602"/>
      <c r="GJ460" s="1602"/>
      <c r="GK460" s="1602"/>
      <c r="GL460" s="1602"/>
      <c r="GM460" s="1602"/>
      <c r="GN460" s="1602"/>
      <c r="GO460" s="1602"/>
      <c r="GP460" s="1602"/>
      <c r="GQ460" s="1602"/>
      <c r="GR460" s="1602"/>
      <c r="GS460" s="1602"/>
      <c r="GT460" s="1602"/>
      <c r="GU460" s="1602"/>
      <c r="GV460" s="1602"/>
      <c r="GW460" s="1602"/>
      <c r="GX460" s="1602"/>
      <c r="GY460" s="1602"/>
      <c r="GZ460" s="1602"/>
      <c r="HA460" s="1602"/>
      <c r="HB460" s="1602"/>
      <c r="HC460" s="1602"/>
      <c r="HD460" s="1602"/>
      <c r="HE460" s="1602"/>
      <c r="HF460" s="1602"/>
      <c r="HG460" s="1602"/>
      <c r="HH460" s="1602"/>
      <c r="HI460" s="1602"/>
      <c r="HJ460" s="1602"/>
      <c r="HK460" s="1602"/>
      <c r="HL460" s="1602"/>
      <c r="HM460" s="1602"/>
      <c r="HN460" s="1602"/>
      <c r="HO460" s="1602"/>
      <c r="HP460" s="1602"/>
      <c r="HQ460" s="1602"/>
      <c r="HR460" s="1602"/>
      <c r="HS460" s="1602"/>
      <c r="HT460" s="1602"/>
      <c r="HU460" s="1602"/>
      <c r="HV460" s="1602"/>
      <c r="HW460" s="1602"/>
      <c r="HX460" s="1602"/>
      <c r="HY460" s="1602"/>
      <c r="HZ460" s="1602"/>
      <c r="IA460" s="1602"/>
      <c r="IB460" s="1602"/>
      <c r="IC460" s="1602"/>
      <c r="ID460" s="1602"/>
      <c r="IE460" s="1602"/>
      <c r="IF460" s="1602"/>
      <c r="IG460" s="1602"/>
      <c r="IH460" s="1602"/>
      <c r="II460" s="1602"/>
      <c r="IJ460" s="1602"/>
      <c r="IK460" s="1602"/>
      <c r="IL460" s="1602"/>
      <c r="IM460" s="1602"/>
      <c r="IN460" s="1602"/>
      <c r="IO460" s="1602"/>
      <c r="IP460" s="1602"/>
      <c r="IQ460" s="1602"/>
      <c r="IR460" s="1602"/>
      <c r="IS460" s="1602"/>
      <c r="IT460" s="1602"/>
      <c r="IU460" s="1602"/>
      <c r="IV460" s="1602"/>
      <c r="IW460" s="1602"/>
      <c r="IX460" s="1602"/>
      <c r="IY460" s="1602"/>
      <c r="IZ460" s="1602"/>
      <c r="JA460" s="1602"/>
      <c r="JB460" s="1602"/>
      <c r="JC460" s="1602"/>
      <c r="JD460" s="1602"/>
      <c r="JE460" s="1602"/>
      <c r="JF460" s="1602"/>
      <c r="JG460" s="1602"/>
      <c r="JH460" s="1602"/>
      <c r="JI460" s="1602"/>
      <c r="JJ460" s="1602"/>
      <c r="JK460" s="1602"/>
      <c r="JL460" s="1602"/>
      <c r="JM460" s="1602"/>
      <c r="JN460" s="1602"/>
      <c r="JO460" s="1602"/>
      <c r="JP460" s="1602"/>
    </row>
    <row r="461" spans="100:276" s="1689" customFormat="1" ht="15" hidden="1" customHeight="1" x14ac:dyDescent="0.25">
      <c r="CV461" s="1602"/>
      <c r="CW461" s="1602"/>
      <c r="CX461" s="1602"/>
      <c r="CY461" s="1602"/>
      <c r="CZ461" s="1602"/>
      <c r="DA461" s="1602"/>
      <c r="DB461" s="1602"/>
      <c r="DC461" s="1602"/>
      <c r="DD461" s="1602"/>
      <c r="DE461" s="1602"/>
      <c r="DF461" s="1602"/>
      <c r="DG461" s="1602"/>
      <c r="DH461" s="1602"/>
      <c r="DI461" s="1602"/>
      <c r="DJ461" s="1602"/>
      <c r="DK461" s="1602"/>
      <c r="DL461" s="1602"/>
      <c r="DM461" s="1602"/>
      <c r="DN461" s="1602"/>
      <c r="DO461" s="1602"/>
      <c r="DP461" s="1602"/>
      <c r="DQ461" s="1602"/>
      <c r="DR461" s="1602"/>
      <c r="DS461" s="1602"/>
      <c r="DT461" s="1602"/>
      <c r="DU461" s="1602"/>
      <c r="DV461" s="1602"/>
      <c r="DW461" s="1602"/>
      <c r="DX461" s="1602"/>
      <c r="DY461" s="1602"/>
      <c r="DZ461" s="1602"/>
      <c r="EA461" s="1602"/>
      <c r="EB461" s="1602"/>
      <c r="EC461" s="1602"/>
      <c r="ED461" s="1602"/>
      <c r="EE461" s="1602"/>
      <c r="EF461" s="1602"/>
      <c r="EG461" s="1602"/>
      <c r="EH461" s="1602"/>
      <c r="EI461" s="1602"/>
      <c r="EJ461" s="1602"/>
      <c r="EK461" s="1602"/>
      <c r="EL461" s="1602"/>
      <c r="EM461" s="1602"/>
      <c r="EN461" s="1602"/>
      <c r="EO461" s="1602"/>
      <c r="EP461" s="1602"/>
      <c r="EQ461" s="1602"/>
      <c r="ER461" s="1602"/>
      <c r="ES461" s="1602"/>
      <c r="ET461" s="1602"/>
      <c r="EU461" s="1602"/>
      <c r="EV461" s="1602"/>
      <c r="EW461" s="1602"/>
      <c r="EX461" s="1602"/>
      <c r="EY461" s="1602"/>
      <c r="EZ461" s="1602"/>
      <c r="FA461" s="1602"/>
      <c r="FB461" s="1602"/>
      <c r="FC461" s="1602"/>
      <c r="FD461" s="1602"/>
      <c r="FE461" s="1602"/>
      <c r="FF461" s="1602"/>
      <c r="FG461" s="1602"/>
      <c r="FH461" s="1602"/>
      <c r="FI461" s="1602"/>
      <c r="FJ461" s="1602"/>
      <c r="FK461" s="1602"/>
      <c r="FL461" s="1602"/>
      <c r="FM461" s="1602"/>
      <c r="FN461" s="1602"/>
      <c r="FO461" s="1602"/>
      <c r="FP461" s="1602"/>
      <c r="FQ461" s="1602"/>
      <c r="FR461" s="1602"/>
      <c r="FS461" s="1602"/>
      <c r="FT461" s="1602"/>
      <c r="FU461" s="1602"/>
      <c r="FV461" s="1602"/>
      <c r="FW461" s="1602"/>
      <c r="FX461" s="1602"/>
      <c r="FY461" s="1602"/>
      <c r="FZ461" s="1602"/>
      <c r="GA461" s="1602"/>
      <c r="GB461" s="1602"/>
      <c r="GC461" s="1602"/>
      <c r="GD461" s="1602"/>
      <c r="GE461" s="1602"/>
      <c r="GF461" s="1602"/>
      <c r="GG461" s="1602"/>
      <c r="GH461" s="1602"/>
      <c r="GI461" s="1602"/>
      <c r="GJ461" s="1602"/>
      <c r="GK461" s="1602"/>
      <c r="GL461" s="1602"/>
      <c r="GM461" s="1602"/>
      <c r="GN461" s="1602"/>
      <c r="GO461" s="1602"/>
      <c r="GP461" s="1602"/>
      <c r="GQ461" s="1602"/>
      <c r="GR461" s="1602"/>
      <c r="GS461" s="1602"/>
      <c r="GT461" s="1602"/>
      <c r="GU461" s="1602"/>
      <c r="GV461" s="1602"/>
      <c r="GW461" s="1602"/>
      <c r="GX461" s="1602"/>
      <c r="GY461" s="1602"/>
      <c r="GZ461" s="1602"/>
      <c r="HA461" s="1602"/>
      <c r="HB461" s="1602"/>
      <c r="HC461" s="1602"/>
      <c r="HD461" s="1602"/>
      <c r="HE461" s="1602"/>
      <c r="HF461" s="1602"/>
      <c r="HG461" s="1602"/>
      <c r="HH461" s="1602"/>
      <c r="HI461" s="1602"/>
      <c r="HJ461" s="1602"/>
      <c r="HK461" s="1602"/>
      <c r="HL461" s="1602"/>
      <c r="HM461" s="1602"/>
      <c r="HN461" s="1602"/>
      <c r="HO461" s="1602"/>
      <c r="HP461" s="1602"/>
      <c r="HQ461" s="1602"/>
      <c r="HR461" s="1602"/>
      <c r="HS461" s="1602"/>
      <c r="HT461" s="1602"/>
      <c r="HU461" s="1602"/>
      <c r="HV461" s="1602"/>
      <c r="HW461" s="1602"/>
      <c r="HX461" s="1602"/>
      <c r="HY461" s="1602"/>
      <c r="HZ461" s="1602"/>
      <c r="IA461" s="1602"/>
      <c r="IB461" s="1602"/>
      <c r="IC461" s="1602"/>
      <c r="ID461" s="1602"/>
      <c r="IE461" s="1602"/>
      <c r="IF461" s="1602"/>
      <c r="IG461" s="1602"/>
      <c r="IH461" s="1602"/>
      <c r="II461" s="1602"/>
      <c r="IJ461" s="1602"/>
      <c r="IK461" s="1602"/>
      <c r="IL461" s="1602"/>
      <c r="IM461" s="1602"/>
      <c r="IN461" s="1602"/>
      <c r="IO461" s="1602"/>
      <c r="IP461" s="1602"/>
      <c r="IQ461" s="1602"/>
      <c r="IR461" s="1602"/>
      <c r="IS461" s="1602"/>
      <c r="IT461" s="1602"/>
      <c r="IU461" s="1602"/>
      <c r="IV461" s="1602"/>
      <c r="IW461" s="1602"/>
      <c r="IX461" s="1602"/>
      <c r="IY461" s="1602"/>
      <c r="IZ461" s="1602"/>
      <c r="JA461" s="1602"/>
      <c r="JB461" s="1602"/>
      <c r="JC461" s="1602"/>
      <c r="JD461" s="1602"/>
      <c r="JE461" s="1602"/>
      <c r="JF461" s="1602"/>
      <c r="JG461" s="1602"/>
      <c r="JH461" s="1602"/>
      <c r="JI461" s="1602"/>
      <c r="JJ461" s="1602"/>
      <c r="JK461" s="1602"/>
      <c r="JL461" s="1602"/>
      <c r="JM461" s="1602"/>
      <c r="JN461" s="1602"/>
      <c r="JO461" s="1602"/>
      <c r="JP461" s="1602"/>
    </row>
    <row r="462" spans="100:276" s="1689" customFormat="1" ht="15" hidden="1" customHeight="1" x14ac:dyDescent="0.25">
      <c r="CV462" s="1602"/>
      <c r="CW462" s="1602"/>
      <c r="CX462" s="1602"/>
      <c r="CY462" s="1602"/>
      <c r="CZ462" s="1602"/>
      <c r="DA462" s="1602"/>
      <c r="DB462" s="1602"/>
      <c r="DC462" s="1602"/>
      <c r="DD462" s="1602"/>
      <c r="DE462" s="1602"/>
      <c r="DF462" s="1602"/>
      <c r="DG462" s="1602"/>
      <c r="DH462" s="1602"/>
      <c r="DI462" s="1602"/>
      <c r="DJ462" s="1602"/>
      <c r="DK462" s="1602"/>
      <c r="DL462" s="1602"/>
      <c r="DM462" s="1602"/>
      <c r="DN462" s="1602"/>
      <c r="DO462" s="1602"/>
      <c r="DP462" s="1602"/>
      <c r="DQ462" s="1602"/>
      <c r="DR462" s="1602"/>
      <c r="DS462" s="1602"/>
      <c r="DT462" s="1602"/>
      <c r="DU462" s="1602"/>
      <c r="DV462" s="1602"/>
      <c r="DW462" s="1602"/>
      <c r="DX462" s="1602"/>
      <c r="DY462" s="1602"/>
      <c r="DZ462" s="1602"/>
      <c r="EA462" s="1602"/>
      <c r="EB462" s="1602"/>
      <c r="EC462" s="1602"/>
      <c r="ED462" s="1602"/>
      <c r="EE462" s="1602"/>
      <c r="EF462" s="1602"/>
      <c r="EG462" s="1602"/>
      <c r="EH462" s="1602"/>
      <c r="EI462" s="1602"/>
      <c r="EJ462" s="1602"/>
      <c r="EK462" s="1602"/>
      <c r="EL462" s="1602"/>
      <c r="EM462" s="1602"/>
      <c r="EN462" s="1602"/>
      <c r="EO462" s="1602"/>
      <c r="EP462" s="1602"/>
      <c r="EQ462" s="1602"/>
      <c r="ER462" s="1602"/>
      <c r="ES462" s="1602"/>
      <c r="ET462" s="1602"/>
      <c r="EU462" s="1602"/>
      <c r="EV462" s="1602"/>
      <c r="EW462" s="1602"/>
      <c r="EX462" s="1602"/>
      <c r="EY462" s="1602"/>
      <c r="EZ462" s="1602"/>
      <c r="FA462" s="1602"/>
      <c r="FB462" s="1602"/>
      <c r="FC462" s="1602"/>
      <c r="FD462" s="1602"/>
      <c r="FE462" s="1602"/>
      <c r="FF462" s="1602"/>
      <c r="FG462" s="1602"/>
      <c r="FH462" s="1602"/>
      <c r="FI462" s="1602"/>
      <c r="FJ462" s="1602"/>
      <c r="FK462" s="1602"/>
      <c r="FL462" s="1602"/>
      <c r="FM462" s="1602"/>
      <c r="FN462" s="1602"/>
      <c r="FO462" s="1602"/>
      <c r="FP462" s="1602"/>
      <c r="FQ462" s="1602"/>
      <c r="FR462" s="1602"/>
      <c r="FS462" s="1602"/>
      <c r="FT462" s="1602"/>
      <c r="FU462" s="1602"/>
      <c r="FV462" s="1602"/>
      <c r="FW462" s="1602"/>
      <c r="FX462" s="1602"/>
      <c r="FY462" s="1602"/>
      <c r="FZ462" s="1602"/>
      <c r="GA462" s="1602"/>
      <c r="GB462" s="1602"/>
      <c r="GC462" s="1602"/>
      <c r="GD462" s="1602"/>
      <c r="GE462" s="1602"/>
      <c r="GF462" s="1602"/>
      <c r="GG462" s="1602"/>
      <c r="GH462" s="1602"/>
      <c r="GI462" s="1602"/>
      <c r="GJ462" s="1602"/>
      <c r="GK462" s="1602"/>
      <c r="GL462" s="1602"/>
      <c r="GM462" s="1602"/>
      <c r="GN462" s="1602"/>
      <c r="GO462" s="1602"/>
      <c r="GP462" s="1602"/>
      <c r="GQ462" s="1602"/>
      <c r="GR462" s="1602"/>
      <c r="GS462" s="1602"/>
      <c r="GT462" s="1602"/>
      <c r="GU462" s="1602"/>
      <c r="GV462" s="1602"/>
      <c r="GW462" s="1602"/>
      <c r="GX462" s="1602"/>
      <c r="GY462" s="1602"/>
      <c r="GZ462" s="1602"/>
      <c r="HA462" s="1602"/>
      <c r="HB462" s="1602"/>
      <c r="HC462" s="1602"/>
      <c r="HD462" s="1602"/>
      <c r="HE462" s="1602"/>
      <c r="HF462" s="1602"/>
      <c r="HG462" s="1602"/>
      <c r="HH462" s="1602"/>
      <c r="HI462" s="1602"/>
      <c r="HJ462" s="1602"/>
      <c r="HK462" s="1602"/>
      <c r="HL462" s="1602"/>
      <c r="HM462" s="1602"/>
      <c r="HN462" s="1602"/>
      <c r="HO462" s="1602"/>
      <c r="HP462" s="1602"/>
      <c r="HQ462" s="1602"/>
      <c r="HR462" s="1602"/>
      <c r="HS462" s="1602"/>
      <c r="HT462" s="1602"/>
      <c r="HU462" s="1602"/>
      <c r="HV462" s="1602"/>
      <c r="HW462" s="1602"/>
      <c r="HX462" s="1602"/>
      <c r="HY462" s="1602"/>
      <c r="HZ462" s="1602"/>
      <c r="IA462" s="1602"/>
      <c r="IB462" s="1602"/>
      <c r="IC462" s="1602"/>
      <c r="ID462" s="1602"/>
      <c r="IE462" s="1602"/>
      <c r="IF462" s="1602"/>
      <c r="IG462" s="1602"/>
      <c r="IH462" s="1602"/>
      <c r="II462" s="1602"/>
      <c r="IJ462" s="1602"/>
      <c r="IK462" s="1602"/>
      <c r="IL462" s="1602"/>
      <c r="IM462" s="1602"/>
      <c r="IN462" s="1602"/>
      <c r="IO462" s="1602"/>
      <c r="IP462" s="1602"/>
      <c r="IQ462" s="1602"/>
      <c r="IR462" s="1602"/>
      <c r="IS462" s="1602"/>
      <c r="IT462" s="1602"/>
      <c r="IU462" s="1602"/>
      <c r="IV462" s="1602"/>
      <c r="IW462" s="1602"/>
      <c r="IX462" s="1602"/>
      <c r="IY462" s="1602"/>
      <c r="IZ462" s="1602"/>
      <c r="JA462" s="1602"/>
      <c r="JB462" s="1602"/>
      <c r="JC462" s="1602"/>
      <c r="JD462" s="1602"/>
      <c r="JE462" s="1602"/>
      <c r="JF462" s="1602"/>
      <c r="JG462" s="1602"/>
      <c r="JH462" s="1602"/>
      <c r="JI462" s="1602"/>
      <c r="JJ462" s="1602"/>
      <c r="JK462" s="1602"/>
      <c r="JL462" s="1602"/>
      <c r="JM462" s="1602"/>
      <c r="JN462" s="1602"/>
      <c r="JO462" s="1602"/>
      <c r="JP462" s="1602"/>
    </row>
    <row r="463" spans="100:276" s="1689" customFormat="1" ht="15" hidden="1" customHeight="1" x14ac:dyDescent="0.25">
      <c r="CV463" s="1602"/>
      <c r="CW463" s="1602"/>
      <c r="CX463" s="1602"/>
      <c r="CY463" s="1602"/>
      <c r="CZ463" s="1602"/>
      <c r="DA463" s="1602"/>
      <c r="DB463" s="1602"/>
      <c r="DC463" s="1602"/>
      <c r="DD463" s="1602"/>
      <c r="DE463" s="1602"/>
      <c r="DF463" s="1602"/>
      <c r="DG463" s="1602"/>
      <c r="DH463" s="1602"/>
      <c r="DI463" s="1602"/>
      <c r="DJ463" s="1602"/>
      <c r="DK463" s="1602"/>
      <c r="DL463" s="1602"/>
      <c r="DM463" s="1602"/>
      <c r="DN463" s="1602"/>
      <c r="DO463" s="1602"/>
      <c r="DP463" s="1602"/>
      <c r="DQ463" s="1602"/>
      <c r="DR463" s="1602"/>
      <c r="DS463" s="1602"/>
      <c r="DT463" s="1602"/>
      <c r="DU463" s="1602"/>
      <c r="DV463" s="1602"/>
      <c r="DW463" s="1602"/>
      <c r="DX463" s="1602"/>
      <c r="DY463" s="1602"/>
      <c r="DZ463" s="1602"/>
      <c r="EA463" s="1602"/>
      <c r="EB463" s="1602"/>
      <c r="EC463" s="1602"/>
      <c r="ED463" s="1602"/>
      <c r="EE463" s="1602"/>
      <c r="EF463" s="1602"/>
      <c r="EG463" s="1602"/>
      <c r="EH463" s="1602"/>
      <c r="EI463" s="1602"/>
      <c r="EJ463" s="1602"/>
      <c r="EK463" s="1602"/>
      <c r="EL463" s="1602"/>
      <c r="EM463" s="1602"/>
      <c r="EN463" s="1602"/>
      <c r="EO463" s="1602"/>
      <c r="EP463" s="1602"/>
      <c r="EQ463" s="1602"/>
      <c r="ER463" s="1602"/>
      <c r="ES463" s="1602"/>
      <c r="ET463" s="1602"/>
      <c r="EU463" s="1602"/>
      <c r="EV463" s="1602"/>
      <c r="EW463" s="1602"/>
      <c r="EX463" s="1602"/>
      <c r="EY463" s="1602"/>
      <c r="EZ463" s="1602"/>
      <c r="FA463" s="1602"/>
      <c r="FB463" s="1602"/>
      <c r="FC463" s="1602"/>
      <c r="FD463" s="1602"/>
      <c r="FE463" s="1602"/>
      <c r="FF463" s="1602"/>
      <c r="FG463" s="1602"/>
      <c r="FH463" s="1602"/>
      <c r="FI463" s="1602"/>
      <c r="FJ463" s="1602"/>
      <c r="FK463" s="1602"/>
      <c r="FL463" s="1602"/>
      <c r="FM463" s="1602"/>
      <c r="FN463" s="1602"/>
      <c r="FO463" s="1602"/>
      <c r="FP463" s="1602"/>
      <c r="FQ463" s="1602"/>
      <c r="FR463" s="1602"/>
      <c r="FS463" s="1602"/>
      <c r="FT463" s="1602"/>
      <c r="FU463" s="1602"/>
      <c r="FV463" s="1602"/>
      <c r="FW463" s="1602"/>
      <c r="FX463" s="1602"/>
      <c r="FY463" s="1602"/>
      <c r="FZ463" s="1602"/>
      <c r="GA463" s="1602"/>
      <c r="GB463" s="1602"/>
      <c r="GC463" s="1602"/>
      <c r="GD463" s="1602"/>
      <c r="GE463" s="1602"/>
      <c r="GF463" s="1602"/>
      <c r="GG463" s="1602"/>
      <c r="GH463" s="1602"/>
      <c r="GI463" s="1602"/>
      <c r="GJ463" s="1602"/>
      <c r="GK463" s="1602"/>
      <c r="GL463" s="1602"/>
      <c r="GM463" s="1602"/>
      <c r="GN463" s="1602"/>
      <c r="GO463" s="1602"/>
      <c r="GP463" s="1602"/>
      <c r="GQ463" s="1602"/>
      <c r="GR463" s="1602"/>
      <c r="GS463" s="1602"/>
      <c r="GT463" s="1602"/>
      <c r="GU463" s="1602"/>
      <c r="GV463" s="1602"/>
      <c r="GW463" s="1602"/>
      <c r="GX463" s="1602"/>
      <c r="GY463" s="1602"/>
      <c r="GZ463" s="1602"/>
      <c r="HA463" s="1602"/>
      <c r="HB463" s="1602"/>
      <c r="HC463" s="1602"/>
      <c r="HD463" s="1602"/>
      <c r="HE463" s="1602"/>
      <c r="HF463" s="1602"/>
      <c r="HG463" s="1602"/>
      <c r="HH463" s="1602"/>
      <c r="HI463" s="1602"/>
      <c r="HJ463" s="1602"/>
      <c r="HK463" s="1602"/>
      <c r="HL463" s="1602"/>
      <c r="HM463" s="1602"/>
      <c r="HN463" s="1602"/>
      <c r="HO463" s="1602"/>
      <c r="HP463" s="1602"/>
      <c r="HQ463" s="1602"/>
      <c r="HR463" s="1602"/>
      <c r="HS463" s="1602"/>
      <c r="HT463" s="1602"/>
      <c r="HU463" s="1602"/>
      <c r="HV463" s="1602"/>
      <c r="HW463" s="1602"/>
      <c r="HX463" s="1602"/>
      <c r="HY463" s="1602"/>
      <c r="HZ463" s="1602"/>
      <c r="IA463" s="1602"/>
      <c r="IB463" s="1602"/>
      <c r="IC463" s="1602"/>
      <c r="ID463" s="1602"/>
      <c r="IE463" s="1602"/>
      <c r="IF463" s="1602"/>
      <c r="IG463" s="1602"/>
      <c r="IH463" s="1602"/>
      <c r="II463" s="1602"/>
      <c r="IJ463" s="1602"/>
      <c r="IK463" s="1602"/>
      <c r="IL463" s="1602"/>
      <c r="IM463" s="1602"/>
      <c r="IN463" s="1602"/>
      <c r="IO463" s="1602"/>
      <c r="IP463" s="1602"/>
      <c r="IQ463" s="1602"/>
      <c r="IR463" s="1602"/>
      <c r="IS463" s="1602"/>
      <c r="IT463" s="1602"/>
      <c r="IU463" s="1602"/>
      <c r="IV463" s="1602"/>
      <c r="IW463" s="1602"/>
      <c r="IX463" s="1602"/>
      <c r="IY463" s="1602"/>
      <c r="IZ463" s="1602"/>
      <c r="JA463" s="1602"/>
      <c r="JB463" s="1602"/>
      <c r="JC463" s="1602"/>
      <c r="JD463" s="1602"/>
      <c r="JE463" s="1602"/>
      <c r="JF463" s="1602"/>
      <c r="JG463" s="1602"/>
      <c r="JH463" s="1602"/>
      <c r="JI463" s="1602"/>
      <c r="JJ463" s="1602"/>
      <c r="JK463" s="1602"/>
      <c r="JL463" s="1602"/>
      <c r="JM463" s="1602"/>
      <c r="JN463" s="1602"/>
      <c r="JO463" s="1602"/>
      <c r="JP463" s="1602"/>
    </row>
    <row r="464" spans="100:276" s="1689" customFormat="1" ht="15" hidden="1" customHeight="1" x14ac:dyDescent="0.25">
      <c r="CV464" s="1602"/>
      <c r="CW464" s="1602"/>
      <c r="CX464" s="1602"/>
      <c r="CY464" s="1602"/>
      <c r="CZ464" s="1602"/>
      <c r="DA464" s="1602"/>
      <c r="DB464" s="1602"/>
      <c r="DC464" s="1602"/>
      <c r="DD464" s="1602"/>
      <c r="DE464" s="1602"/>
      <c r="DF464" s="1602"/>
      <c r="DG464" s="1602"/>
      <c r="DH464" s="1602"/>
      <c r="DI464" s="1602"/>
      <c r="DJ464" s="1602"/>
      <c r="DK464" s="1602"/>
      <c r="DL464" s="1602"/>
      <c r="DM464" s="1602"/>
      <c r="DN464" s="1602"/>
      <c r="DO464" s="1602"/>
      <c r="DP464" s="1602"/>
      <c r="DQ464" s="1602"/>
      <c r="DR464" s="1602"/>
      <c r="DS464" s="1602"/>
      <c r="DT464" s="1602"/>
      <c r="DU464" s="1602"/>
      <c r="DV464" s="1602"/>
      <c r="DW464" s="1602"/>
      <c r="DX464" s="1602"/>
      <c r="DY464" s="1602"/>
      <c r="DZ464" s="1602"/>
      <c r="EA464" s="1602"/>
      <c r="EB464" s="1602"/>
      <c r="EC464" s="1602"/>
      <c r="ED464" s="1602"/>
      <c r="EE464" s="1602"/>
      <c r="EF464" s="1602"/>
      <c r="EG464" s="1602"/>
      <c r="EH464" s="1602"/>
      <c r="EI464" s="1602"/>
      <c r="EJ464" s="1602"/>
      <c r="EK464" s="1602"/>
      <c r="EL464" s="1602"/>
      <c r="EM464" s="1602"/>
      <c r="EN464" s="1602"/>
      <c r="EO464" s="1602"/>
      <c r="EP464" s="1602"/>
      <c r="EQ464" s="1602"/>
      <c r="ER464" s="1602"/>
      <c r="ES464" s="1602"/>
      <c r="ET464" s="1602"/>
      <c r="EU464" s="1602"/>
      <c r="EV464" s="1602"/>
      <c r="EW464" s="1602"/>
      <c r="EX464" s="1602"/>
      <c r="EY464" s="1602"/>
      <c r="EZ464" s="1602"/>
      <c r="FA464" s="1602"/>
      <c r="FB464" s="1602"/>
      <c r="FC464" s="1602"/>
      <c r="FD464" s="1602"/>
      <c r="FE464" s="1602"/>
      <c r="FF464" s="1602"/>
      <c r="FG464" s="1602"/>
      <c r="FH464" s="1602"/>
      <c r="FI464" s="1602"/>
      <c r="FJ464" s="1602"/>
      <c r="FK464" s="1602"/>
      <c r="FL464" s="1602"/>
      <c r="FM464" s="1602"/>
      <c r="FN464" s="1602"/>
      <c r="FO464" s="1602"/>
      <c r="FP464" s="1602"/>
      <c r="FQ464" s="1602"/>
      <c r="FR464" s="1602"/>
      <c r="FS464" s="1602"/>
      <c r="FT464" s="1602"/>
      <c r="FU464" s="1602"/>
      <c r="FV464" s="1602"/>
      <c r="FW464" s="1602"/>
      <c r="FX464" s="1602"/>
      <c r="FY464" s="1602"/>
      <c r="FZ464" s="1602"/>
      <c r="GA464" s="1602"/>
      <c r="GB464" s="1602"/>
      <c r="GC464" s="1602"/>
      <c r="GD464" s="1602"/>
      <c r="GE464" s="1602"/>
      <c r="GF464" s="1602"/>
      <c r="GG464" s="1602"/>
      <c r="GH464" s="1602"/>
      <c r="GI464" s="1602"/>
      <c r="GJ464" s="1602"/>
      <c r="GK464" s="1602"/>
      <c r="GL464" s="1602"/>
      <c r="GM464" s="1602"/>
      <c r="GN464" s="1602"/>
      <c r="GO464" s="1602"/>
      <c r="GP464" s="1602"/>
      <c r="GQ464" s="1602"/>
      <c r="GR464" s="1602"/>
      <c r="GS464" s="1602"/>
      <c r="GT464" s="1602"/>
      <c r="GU464" s="1602"/>
      <c r="GV464" s="1602"/>
      <c r="GW464" s="1602"/>
      <c r="GX464" s="1602"/>
      <c r="GY464" s="1602"/>
      <c r="GZ464" s="1602"/>
      <c r="HA464" s="1602"/>
      <c r="HB464" s="1602"/>
      <c r="HC464" s="1602"/>
      <c r="HD464" s="1602"/>
      <c r="HE464" s="1602"/>
      <c r="HF464" s="1602"/>
      <c r="HG464" s="1602"/>
      <c r="HH464" s="1602"/>
      <c r="HI464" s="1602"/>
      <c r="HJ464" s="1602"/>
      <c r="HK464" s="1602"/>
      <c r="HL464" s="1602"/>
      <c r="HM464" s="1602"/>
      <c r="HN464" s="1602"/>
      <c r="HO464" s="1602"/>
      <c r="HP464" s="1602"/>
      <c r="HQ464" s="1602"/>
      <c r="HR464" s="1602"/>
      <c r="HS464" s="1602"/>
      <c r="HT464" s="1602"/>
      <c r="HU464" s="1602"/>
      <c r="HV464" s="1602"/>
      <c r="HW464" s="1602"/>
      <c r="HX464" s="1602"/>
      <c r="HY464" s="1602"/>
      <c r="HZ464" s="1602"/>
      <c r="IA464" s="1602"/>
      <c r="IB464" s="1602"/>
      <c r="IC464" s="1602"/>
      <c r="ID464" s="1602"/>
      <c r="IE464" s="1602"/>
      <c r="IF464" s="1602"/>
      <c r="IG464" s="1602"/>
      <c r="IH464" s="1602"/>
      <c r="II464" s="1602"/>
      <c r="IJ464" s="1602"/>
      <c r="IK464" s="1602"/>
      <c r="IL464" s="1602"/>
      <c r="IM464" s="1602"/>
      <c r="IN464" s="1602"/>
      <c r="IO464" s="1602"/>
      <c r="IP464" s="1602"/>
      <c r="IQ464" s="1602"/>
      <c r="IR464" s="1602"/>
      <c r="IS464" s="1602"/>
      <c r="IT464" s="1602"/>
      <c r="IU464" s="1602"/>
      <c r="IV464" s="1602"/>
      <c r="IW464" s="1602"/>
      <c r="IX464" s="1602"/>
      <c r="IY464" s="1602"/>
      <c r="IZ464" s="1602"/>
      <c r="JA464" s="1602"/>
      <c r="JB464" s="1602"/>
      <c r="JC464" s="1602"/>
      <c r="JD464" s="1602"/>
      <c r="JE464" s="1602"/>
      <c r="JF464" s="1602"/>
      <c r="JG464" s="1602"/>
      <c r="JH464" s="1602"/>
      <c r="JI464" s="1602"/>
      <c r="JJ464" s="1602"/>
      <c r="JK464" s="1602"/>
      <c r="JL464" s="1602"/>
      <c r="JM464" s="1602"/>
      <c r="JN464" s="1602"/>
      <c r="JO464" s="1602"/>
      <c r="JP464" s="1602"/>
    </row>
    <row r="465" spans="100:276" s="1689" customFormat="1" ht="15" hidden="1" customHeight="1" x14ac:dyDescent="0.25">
      <c r="CV465" s="1602"/>
      <c r="CW465" s="1602"/>
      <c r="CX465" s="1602"/>
      <c r="CY465" s="1602"/>
      <c r="CZ465" s="1602"/>
      <c r="DA465" s="1602"/>
      <c r="DB465" s="1602"/>
      <c r="DC465" s="1602"/>
      <c r="DD465" s="1602"/>
      <c r="DE465" s="1602"/>
      <c r="DF465" s="1602"/>
      <c r="DG465" s="1602"/>
      <c r="DH465" s="1602"/>
      <c r="DI465" s="1602"/>
      <c r="DJ465" s="1602"/>
      <c r="DK465" s="1602"/>
      <c r="DL465" s="1602"/>
      <c r="DM465" s="1602"/>
      <c r="DN465" s="1602"/>
      <c r="DO465" s="1602"/>
      <c r="DP465" s="1602"/>
      <c r="DQ465" s="1602"/>
      <c r="DR465" s="1602"/>
      <c r="DS465" s="1602"/>
      <c r="DT465" s="1602"/>
      <c r="DU465" s="1602"/>
      <c r="DV465" s="1602"/>
      <c r="DW465" s="1602"/>
      <c r="DX465" s="1602"/>
      <c r="DY465" s="1602"/>
      <c r="DZ465" s="1602"/>
      <c r="EA465" s="1602"/>
      <c r="EB465" s="1602"/>
      <c r="EC465" s="1602"/>
      <c r="ED465" s="1602"/>
      <c r="EE465" s="1602"/>
      <c r="EF465" s="1602"/>
      <c r="EG465" s="1602"/>
      <c r="EH465" s="1602"/>
      <c r="EI465" s="1602"/>
      <c r="EJ465" s="1602"/>
      <c r="EK465" s="1602"/>
      <c r="EL465" s="1602"/>
      <c r="EM465" s="1602"/>
      <c r="EN465" s="1602"/>
      <c r="EO465" s="1602"/>
      <c r="EP465" s="1602"/>
      <c r="EQ465" s="1602"/>
      <c r="ER465" s="1602"/>
      <c r="ES465" s="1602"/>
      <c r="ET465" s="1602"/>
      <c r="EU465" s="1602"/>
      <c r="EV465" s="1602"/>
      <c r="EW465" s="1602"/>
      <c r="EX465" s="1602"/>
      <c r="EY465" s="1602"/>
      <c r="EZ465" s="1602"/>
      <c r="FA465" s="1602"/>
      <c r="FB465" s="1602"/>
      <c r="FC465" s="1602"/>
      <c r="FD465" s="1602"/>
      <c r="FE465" s="1602"/>
      <c r="FF465" s="1602"/>
      <c r="FG465" s="1602"/>
      <c r="FH465" s="1602"/>
      <c r="FI465" s="1602"/>
      <c r="FJ465" s="1602"/>
      <c r="FK465" s="1602"/>
      <c r="FL465" s="1602"/>
      <c r="FM465" s="1602"/>
      <c r="FN465" s="1602"/>
      <c r="FO465" s="1602"/>
      <c r="FP465" s="1602"/>
      <c r="FQ465" s="1602"/>
      <c r="FR465" s="1602"/>
      <c r="FS465" s="1602"/>
      <c r="FT465" s="1602"/>
      <c r="FU465" s="1602"/>
      <c r="FV465" s="1602"/>
      <c r="FW465" s="1602"/>
      <c r="FX465" s="1602"/>
      <c r="FY465" s="1602"/>
      <c r="FZ465" s="1602"/>
      <c r="GA465" s="1602"/>
      <c r="GB465" s="1602"/>
      <c r="GC465" s="1602"/>
      <c r="GD465" s="1602"/>
      <c r="GE465" s="1602"/>
      <c r="GF465" s="1602"/>
      <c r="GG465" s="1602"/>
      <c r="GH465" s="1602"/>
      <c r="GI465" s="1602"/>
      <c r="GJ465" s="1602"/>
      <c r="GK465" s="1602"/>
      <c r="GL465" s="1602"/>
      <c r="GM465" s="1602"/>
      <c r="GN465" s="1602"/>
      <c r="GO465" s="1602"/>
      <c r="GP465" s="1602"/>
      <c r="GQ465" s="1602"/>
      <c r="GR465" s="1602"/>
      <c r="GS465" s="1602"/>
      <c r="GT465" s="1602"/>
      <c r="GU465" s="1602"/>
      <c r="GV465" s="1602"/>
      <c r="GW465" s="1602"/>
      <c r="GX465" s="1602"/>
      <c r="GY465" s="1602"/>
      <c r="GZ465" s="1602"/>
      <c r="HA465" s="1602"/>
      <c r="HB465" s="1602"/>
      <c r="HC465" s="1602"/>
      <c r="HD465" s="1602"/>
      <c r="HE465" s="1602"/>
      <c r="HF465" s="1602"/>
      <c r="HG465" s="1602"/>
      <c r="HH465" s="1602"/>
      <c r="HI465" s="1602"/>
      <c r="HJ465" s="1602"/>
      <c r="HK465" s="1602"/>
      <c r="HL465" s="1602"/>
      <c r="HM465" s="1602"/>
      <c r="HN465" s="1602"/>
      <c r="HO465" s="1602"/>
      <c r="HP465" s="1602"/>
      <c r="HQ465" s="1602"/>
      <c r="HR465" s="1602"/>
      <c r="HS465" s="1602"/>
      <c r="HT465" s="1602"/>
      <c r="HU465" s="1602"/>
      <c r="HV465" s="1602"/>
      <c r="HW465" s="1602"/>
      <c r="HX465" s="1602"/>
      <c r="HY465" s="1602"/>
      <c r="HZ465" s="1602"/>
      <c r="IA465" s="1602"/>
      <c r="IB465" s="1602"/>
      <c r="IC465" s="1602"/>
      <c r="ID465" s="1602"/>
      <c r="IE465" s="1602"/>
      <c r="IF465" s="1602"/>
      <c r="IG465" s="1602"/>
      <c r="IH465" s="1602"/>
      <c r="II465" s="1602"/>
      <c r="IJ465" s="1602"/>
      <c r="IK465" s="1602"/>
      <c r="IL465" s="1602"/>
      <c r="IM465" s="1602"/>
      <c r="IN465" s="1602"/>
      <c r="IO465" s="1602"/>
      <c r="IP465" s="1602"/>
      <c r="IQ465" s="1602"/>
      <c r="IR465" s="1602"/>
      <c r="IS465" s="1602"/>
      <c r="IT465" s="1602"/>
      <c r="IU465" s="1602"/>
      <c r="IV465" s="1602"/>
      <c r="IW465" s="1602"/>
      <c r="IX465" s="1602"/>
      <c r="IY465" s="1602"/>
      <c r="IZ465" s="1602"/>
      <c r="JA465" s="1602"/>
      <c r="JB465" s="1602"/>
      <c r="JC465" s="1602"/>
      <c r="JD465" s="1602"/>
      <c r="JE465" s="1602"/>
      <c r="JF465" s="1602"/>
      <c r="JG465" s="1602"/>
      <c r="JH465" s="1602"/>
      <c r="JI465" s="1602"/>
      <c r="JJ465" s="1602"/>
      <c r="JK465" s="1602"/>
      <c r="JL465" s="1602"/>
      <c r="JM465" s="1602"/>
      <c r="JN465" s="1602"/>
      <c r="JO465" s="1602"/>
      <c r="JP465" s="1602"/>
    </row>
    <row r="466" spans="100:276" s="1689" customFormat="1" ht="15" hidden="1" customHeight="1" x14ac:dyDescent="0.25">
      <c r="CV466" s="1602"/>
      <c r="CW466" s="1602"/>
      <c r="CX466" s="1602"/>
      <c r="CY466" s="1602"/>
      <c r="CZ466" s="1602"/>
      <c r="DA466" s="1602"/>
      <c r="DB466" s="1602"/>
      <c r="DC466" s="1602"/>
      <c r="DD466" s="1602"/>
      <c r="DE466" s="1602"/>
      <c r="DF466" s="1602"/>
      <c r="DG466" s="1602"/>
      <c r="DH466" s="1602"/>
      <c r="DI466" s="1602"/>
      <c r="DJ466" s="1602"/>
      <c r="DK466" s="1602"/>
      <c r="DL466" s="1602"/>
      <c r="DM466" s="1602"/>
      <c r="DN466" s="1602"/>
      <c r="DO466" s="1602"/>
      <c r="DP466" s="1602"/>
      <c r="DQ466" s="1602"/>
      <c r="DR466" s="1602"/>
      <c r="DS466" s="1602"/>
      <c r="DT466" s="1602"/>
      <c r="DU466" s="1602"/>
      <c r="DV466" s="1602"/>
      <c r="DW466" s="1602"/>
      <c r="DX466" s="1602"/>
      <c r="DY466" s="1602"/>
      <c r="DZ466" s="1602"/>
      <c r="EA466" s="1602"/>
      <c r="EB466" s="1602"/>
      <c r="EC466" s="1602"/>
      <c r="ED466" s="1602"/>
      <c r="EE466" s="1602"/>
      <c r="EF466" s="1602"/>
      <c r="EG466" s="1602"/>
      <c r="EH466" s="1602"/>
      <c r="EI466" s="1602"/>
      <c r="EJ466" s="1602"/>
      <c r="EK466" s="1602"/>
      <c r="EL466" s="1602"/>
      <c r="EM466" s="1602"/>
      <c r="EN466" s="1602"/>
      <c r="EO466" s="1602"/>
      <c r="EP466" s="1602"/>
      <c r="EQ466" s="1602"/>
      <c r="ER466" s="1602"/>
      <c r="ES466" s="1602"/>
      <c r="ET466" s="1602"/>
      <c r="EU466" s="1602"/>
      <c r="EV466" s="1602"/>
      <c r="EW466" s="1602"/>
      <c r="EX466" s="1602"/>
      <c r="EY466" s="1602"/>
      <c r="EZ466" s="1602"/>
      <c r="FA466" s="1602"/>
      <c r="FB466" s="1602"/>
      <c r="FC466" s="1602"/>
      <c r="FD466" s="1602"/>
      <c r="FE466" s="1602"/>
      <c r="FF466" s="1602"/>
      <c r="FG466" s="1602"/>
      <c r="FH466" s="1602"/>
      <c r="FI466" s="1602"/>
      <c r="FJ466" s="1602"/>
      <c r="FK466" s="1602"/>
      <c r="FL466" s="1602"/>
      <c r="FM466" s="1602"/>
      <c r="FN466" s="1602"/>
      <c r="FO466" s="1602"/>
      <c r="FP466" s="1602"/>
      <c r="FQ466" s="1602"/>
      <c r="FR466" s="1602"/>
      <c r="FS466" s="1602"/>
      <c r="FT466" s="1602"/>
      <c r="FU466" s="1602"/>
      <c r="FV466" s="1602"/>
      <c r="FW466" s="1602"/>
      <c r="FX466" s="1602"/>
      <c r="FY466" s="1602"/>
      <c r="FZ466" s="1602"/>
      <c r="GA466" s="1602"/>
      <c r="GB466" s="1602"/>
      <c r="GC466" s="1602"/>
      <c r="GD466" s="1602"/>
      <c r="GE466" s="1602"/>
      <c r="GF466" s="1602"/>
      <c r="GG466" s="1602"/>
      <c r="GH466" s="1602"/>
      <c r="GI466" s="1602"/>
      <c r="GJ466" s="1602"/>
      <c r="GK466" s="1602"/>
      <c r="GL466" s="1602"/>
      <c r="GM466" s="1602"/>
      <c r="GN466" s="1602"/>
      <c r="GO466" s="1602"/>
      <c r="GP466" s="1602"/>
      <c r="GQ466" s="1602"/>
      <c r="GR466" s="1602"/>
      <c r="GS466" s="1602"/>
      <c r="GT466" s="1602"/>
      <c r="GU466" s="1602"/>
      <c r="GV466" s="1602"/>
      <c r="GW466" s="1602"/>
      <c r="GX466" s="1602"/>
      <c r="GY466" s="1602"/>
      <c r="GZ466" s="1602"/>
      <c r="HA466" s="1602"/>
      <c r="HB466" s="1602"/>
      <c r="HC466" s="1602"/>
      <c r="HD466" s="1602"/>
      <c r="HE466" s="1602"/>
      <c r="HF466" s="1602"/>
      <c r="HG466" s="1602"/>
      <c r="HH466" s="1602"/>
      <c r="HI466" s="1602"/>
      <c r="HJ466" s="1602"/>
      <c r="HK466" s="1602"/>
      <c r="HL466" s="1602"/>
      <c r="HM466" s="1602"/>
      <c r="HN466" s="1602"/>
      <c r="HO466" s="1602"/>
      <c r="HP466" s="1602"/>
      <c r="HQ466" s="1602"/>
      <c r="HR466" s="1602"/>
      <c r="HS466" s="1602"/>
      <c r="HT466" s="1602"/>
      <c r="HU466" s="1602"/>
      <c r="HV466" s="1602"/>
      <c r="HW466" s="1602"/>
      <c r="HX466" s="1602"/>
      <c r="HY466" s="1602"/>
      <c r="HZ466" s="1602"/>
      <c r="IA466" s="1602"/>
      <c r="IB466" s="1602"/>
      <c r="IC466" s="1602"/>
      <c r="ID466" s="1602"/>
      <c r="IE466" s="1602"/>
      <c r="IF466" s="1602"/>
      <c r="IG466" s="1602"/>
      <c r="IH466" s="1602"/>
      <c r="II466" s="1602"/>
      <c r="IJ466" s="1602"/>
      <c r="IK466" s="1602"/>
      <c r="IL466" s="1602"/>
      <c r="IM466" s="1602"/>
      <c r="IN466" s="1602"/>
      <c r="IO466" s="1602"/>
      <c r="IP466" s="1602"/>
      <c r="IQ466" s="1602"/>
      <c r="IR466" s="1602"/>
      <c r="IS466" s="1602"/>
      <c r="IT466" s="1602"/>
      <c r="IU466" s="1602"/>
      <c r="IV466" s="1602"/>
      <c r="IW466" s="1602"/>
      <c r="IX466" s="1602"/>
      <c r="IY466" s="1602"/>
      <c r="IZ466" s="1602"/>
      <c r="JA466" s="1602"/>
      <c r="JB466" s="1602"/>
      <c r="JC466" s="1602"/>
      <c r="JD466" s="1602"/>
      <c r="JE466" s="1602"/>
      <c r="JF466" s="1602"/>
      <c r="JG466" s="1602"/>
      <c r="JH466" s="1602"/>
      <c r="JI466" s="1602"/>
      <c r="JJ466" s="1602"/>
      <c r="JK466" s="1602"/>
      <c r="JL466" s="1602"/>
      <c r="JM466" s="1602"/>
      <c r="JN466" s="1602"/>
      <c r="JO466" s="1602"/>
      <c r="JP466" s="1602"/>
    </row>
    <row r="467" spans="100:276" s="1689" customFormat="1" ht="15" hidden="1" customHeight="1" x14ac:dyDescent="0.25">
      <c r="CV467" s="1602"/>
      <c r="CW467" s="1602"/>
      <c r="CX467" s="1602"/>
      <c r="CY467" s="1602"/>
      <c r="CZ467" s="1602"/>
      <c r="DA467" s="1602"/>
      <c r="DB467" s="1602"/>
      <c r="DC467" s="1602"/>
      <c r="DD467" s="1602"/>
      <c r="DE467" s="1602"/>
      <c r="DF467" s="1602"/>
      <c r="DG467" s="1602"/>
      <c r="DH467" s="1602"/>
      <c r="DI467" s="1602"/>
      <c r="DJ467" s="1602"/>
      <c r="DK467" s="1602"/>
      <c r="DL467" s="1602"/>
      <c r="DM467" s="1602"/>
      <c r="DN467" s="1602"/>
      <c r="DO467" s="1602"/>
      <c r="DP467" s="1602"/>
      <c r="DQ467" s="1602"/>
      <c r="DR467" s="1602"/>
      <c r="DS467" s="1602"/>
      <c r="DT467" s="1602"/>
      <c r="DU467" s="1602"/>
      <c r="DV467" s="1602"/>
      <c r="DW467" s="1602"/>
      <c r="DX467" s="1602"/>
      <c r="DY467" s="1602"/>
      <c r="DZ467" s="1602"/>
      <c r="EA467" s="1602"/>
      <c r="EB467" s="1602"/>
      <c r="EC467" s="1602"/>
      <c r="ED467" s="1602"/>
      <c r="EE467" s="1602"/>
      <c r="EF467" s="1602"/>
      <c r="EG467" s="1602"/>
      <c r="EH467" s="1602"/>
      <c r="EI467" s="1602"/>
      <c r="EJ467" s="1602"/>
      <c r="EK467" s="1602"/>
      <c r="EL467" s="1602"/>
      <c r="EM467" s="1602"/>
      <c r="EN467" s="1602"/>
      <c r="EO467" s="1602"/>
      <c r="EP467" s="1602"/>
      <c r="EQ467" s="1602"/>
      <c r="ER467" s="1602"/>
      <c r="ES467" s="1602"/>
      <c r="ET467" s="1602"/>
      <c r="EU467" s="1602"/>
      <c r="EV467" s="1602"/>
      <c r="EW467" s="1602"/>
      <c r="EX467" s="1602"/>
      <c r="EY467" s="1602"/>
      <c r="EZ467" s="1602"/>
      <c r="FA467" s="1602"/>
      <c r="FB467" s="1602"/>
      <c r="FC467" s="1602"/>
      <c r="FD467" s="1602"/>
      <c r="FE467" s="1602"/>
      <c r="FF467" s="1602"/>
      <c r="FG467" s="1602"/>
      <c r="FH467" s="1602"/>
      <c r="FI467" s="1602"/>
      <c r="FJ467" s="1602"/>
      <c r="FK467" s="1602"/>
      <c r="FL467" s="1602"/>
      <c r="FM467" s="1602"/>
      <c r="FN467" s="1602"/>
      <c r="FO467" s="1602"/>
      <c r="FP467" s="1602"/>
      <c r="FQ467" s="1602"/>
      <c r="FR467" s="1602"/>
      <c r="FS467" s="1602"/>
      <c r="FT467" s="1602"/>
      <c r="FU467" s="1602"/>
      <c r="FV467" s="1602"/>
      <c r="FW467" s="1602"/>
      <c r="FX467" s="1602"/>
      <c r="FY467" s="1602"/>
      <c r="FZ467" s="1602"/>
      <c r="GA467" s="1602"/>
      <c r="GB467" s="1602"/>
      <c r="GC467" s="1602"/>
      <c r="GD467" s="1602"/>
      <c r="GE467" s="1602"/>
      <c r="GF467" s="1602"/>
      <c r="GG467" s="1602"/>
      <c r="GH467" s="1602"/>
      <c r="GI467" s="1602"/>
      <c r="GJ467" s="1602"/>
      <c r="GK467" s="1602"/>
      <c r="GL467" s="1602"/>
      <c r="GM467" s="1602"/>
      <c r="GN467" s="1602"/>
      <c r="GO467" s="1602"/>
      <c r="GP467" s="1602"/>
      <c r="GQ467" s="1602"/>
      <c r="GR467" s="1602"/>
      <c r="GS467" s="1602"/>
      <c r="GT467" s="1602"/>
      <c r="GU467" s="1602"/>
      <c r="GV467" s="1602"/>
      <c r="GW467" s="1602"/>
      <c r="GX467" s="1602"/>
      <c r="GY467" s="1602"/>
      <c r="GZ467" s="1602"/>
      <c r="HA467" s="1602"/>
      <c r="HB467" s="1602"/>
      <c r="HC467" s="1602"/>
      <c r="HD467" s="1602"/>
      <c r="HE467" s="1602"/>
      <c r="HF467" s="1602"/>
      <c r="HG467" s="1602"/>
      <c r="HH467" s="1602"/>
      <c r="HI467" s="1602"/>
      <c r="HJ467" s="1602"/>
      <c r="HK467" s="1602"/>
      <c r="HL467" s="1602"/>
      <c r="HM467" s="1602"/>
      <c r="HN467" s="1602"/>
      <c r="HO467" s="1602"/>
      <c r="HP467" s="1602"/>
      <c r="HQ467" s="1602"/>
      <c r="HR467" s="1602"/>
      <c r="HS467" s="1602"/>
      <c r="HT467" s="1602"/>
      <c r="HU467" s="1602"/>
      <c r="HV467" s="1602"/>
      <c r="HW467" s="1602"/>
      <c r="HX467" s="1602"/>
      <c r="HY467" s="1602"/>
      <c r="HZ467" s="1602"/>
      <c r="IA467" s="1602"/>
      <c r="IB467" s="1602"/>
      <c r="IC467" s="1602"/>
      <c r="ID467" s="1602"/>
      <c r="IE467" s="1602"/>
      <c r="IF467" s="1602"/>
      <c r="IG467" s="1602"/>
      <c r="IH467" s="1602"/>
      <c r="II467" s="1602"/>
      <c r="IJ467" s="1602"/>
      <c r="IK467" s="1602"/>
      <c r="IL467" s="1602"/>
      <c r="IM467" s="1602"/>
      <c r="IN467" s="1602"/>
      <c r="IO467" s="1602"/>
      <c r="IP467" s="1602"/>
      <c r="IQ467" s="1602"/>
      <c r="IR467" s="1602"/>
      <c r="IS467" s="1602"/>
      <c r="IT467" s="1602"/>
      <c r="IU467" s="1602"/>
      <c r="IV467" s="1602"/>
      <c r="IW467" s="1602"/>
      <c r="IX467" s="1602"/>
      <c r="IY467" s="1602"/>
      <c r="IZ467" s="1602"/>
      <c r="JA467" s="1602"/>
      <c r="JB467" s="1602"/>
      <c r="JC467" s="1602"/>
      <c r="JD467" s="1602"/>
      <c r="JE467" s="1602"/>
      <c r="JF467" s="1602"/>
      <c r="JG467" s="1602"/>
      <c r="JH467" s="1602"/>
      <c r="JI467" s="1602"/>
      <c r="JJ467" s="1602"/>
      <c r="JK467" s="1602"/>
      <c r="JL467" s="1602"/>
      <c r="JM467" s="1602"/>
      <c r="JN467" s="1602"/>
      <c r="JO467" s="1602"/>
      <c r="JP467" s="1602"/>
    </row>
    <row r="468" spans="100:276" s="1689" customFormat="1" ht="15" hidden="1" customHeight="1" x14ac:dyDescent="0.25">
      <c r="CV468" s="1602"/>
      <c r="CW468" s="1602"/>
      <c r="CX468" s="1602"/>
      <c r="CY468" s="1602"/>
      <c r="CZ468" s="1602"/>
      <c r="DA468" s="1602"/>
      <c r="DB468" s="1602"/>
      <c r="DC468" s="1602"/>
      <c r="DD468" s="1602"/>
      <c r="DE468" s="1602"/>
      <c r="DF468" s="1602"/>
      <c r="DG468" s="1602"/>
      <c r="DH468" s="1602"/>
      <c r="DI468" s="1602"/>
      <c r="DJ468" s="1602"/>
      <c r="DK468" s="1602"/>
      <c r="DL468" s="1602"/>
      <c r="DM468" s="1602"/>
      <c r="DN468" s="1602"/>
      <c r="DO468" s="1602"/>
      <c r="DP468" s="1602"/>
      <c r="DQ468" s="1602"/>
      <c r="DR468" s="1602"/>
      <c r="DS468" s="1602"/>
      <c r="DT468" s="1602"/>
      <c r="DU468" s="1602"/>
      <c r="DV468" s="1602"/>
      <c r="DW468" s="1602"/>
      <c r="DX468" s="1602"/>
      <c r="DY468" s="1602"/>
      <c r="DZ468" s="1602"/>
      <c r="EA468" s="1602"/>
      <c r="EB468" s="1602"/>
      <c r="EC468" s="1602"/>
      <c r="ED468" s="1602"/>
      <c r="EE468" s="1602"/>
      <c r="EF468" s="1602"/>
      <c r="EG468" s="1602"/>
      <c r="EH468" s="1602"/>
      <c r="EI468" s="1602"/>
      <c r="EJ468" s="1602"/>
      <c r="EK468" s="1602"/>
      <c r="EL468" s="1602"/>
      <c r="EM468" s="1602"/>
      <c r="EN468" s="1602"/>
      <c r="EO468" s="1602"/>
      <c r="EP468" s="1602"/>
      <c r="EQ468" s="1602"/>
      <c r="ER468" s="1602"/>
      <c r="ES468" s="1602"/>
      <c r="ET468" s="1602"/>
      <c r="EU468" s="1602"/>
      <c r="EV468" s="1602"/>
      <c r="EW468" s="1602"/>
      <c r="EX468" s="1602"/>
      <c r="EY468" s="1602"/>
      <c r="EZ468" s="1602"/>
      <c r="FA468" s="1602"/>
      <c r="FB468" s="1602"/>
      <c r="FC468" s="1602"/>
      <c r="FD468" s="1602"/>
      <c r="FE468" s="1602"/>
      <c r="FF468" s="1602"/>
      <c r="FG468" s="1602"/>
      <c r="FH468" s="1602"/>
      <c r="FI468" s="1602"/>
      <c r="FJ468" s="1602"/>
      <c r="FK468" s="1602"/>
      <c r="FL468" s="1602"/>
      <c r="FM468" s="1602"/>
      <c r="FN468" s="1602"/>
      <c r="FO468" s="1602"/>
      <c r="FP468" s="1602"/>
      <c r="FQ468" s="1602"/>
      <c r="FR468" s="1602"/>
      <c r="FS468" s="1602"/>
      <c r="FT468" s="1602"/>
      <c r="FU468" s="1602"/>
      <c r="FV468" s="1602"/>
      <c r="FW468" s="1602"/>
      <c r="FX468" s="1602"/>
      <c r="FY468" s="1602"/>
      <c r="FZ468" s="1602"/>
      <c r="GA468" s="1602"/>
      <c r="GB468" s="1602"/>
      <c r="GC468" s="1602"/>
      <c r="GD468" s="1602"/>
      <c r="GE468" s="1602"/>
      <c r="GF468" s="1602"/>
      <c r="GG468" s="1602"/>
      <c r="GH468" s="1602"/>
      <c r="GI468" s="1602"/>
      <c r="GJ468" s="1602"/>
      <c r="GK468" s="1602"/>
      <c r="GL468" s="1602"/>
      <c r="GM468" s="1602"/>
      <c r="GN468" s="1602"/>
      <c r="GO468" s="1602"/>
      <c r="GP468" s="1602"/>
      <c r="GQ468" s="1602"/>
      <c r="GR468" s="1602"/>
      <c r="GS468" s="1602"/>
      <c r="GT468" s="1602"/>
      <c r="GU468" s="1602"/>
      <c r="GV468" s="1602"/>
      <c r="GW468" s="1602"/>
      <c r="GX468" s="1602"/>
      <c r="GY468" s="1602"/>
      <c r="GZ468" s="1602"/>
      <c r="HA468" s="1602"/>
      <c r="HB468" s="1602"/>
      <c r="HC468" s="1602"/>
      <c r="HD468" s="1602"/>
      <c r="HE468" s="1602"/>
      <c r="HF468" s="1602"/>
      <c r="HG468" s="1602"/>
      <c r="HH468" s="1602"/>
      <c r="HI468" s="1602"/>
      <c r="HJ468" s="1602"/>
      <c r="HK468" s="1602"/>
      <c r="HL468" s="1602"/>
      <c r="HM468" s="1602"/>
      <c r="HN468" s="1602"/>
      <c r="HO468" s="1602"/>
      <c r="HP468" s="1602"/>
      <c r="HQ468" s="1602"/>
      <c r="HR468" s="1602"/>
      <c r="HS468" s="1602"/>
      <c r="HT468" s="1602"/>
      <c r="HU468" s="1602"/>
      <c r="HV468" s="1602"/>
      <c r="HW468" s="1602"/>
      <c r="HX468" s="1602"/>
      <c r="HY468" s="1602"/>
      <c r="HZ468" s="1602"/>
      <c r="IA468" s="1602"/>
      <c r="IB468" s="1602"/>
      <c r="IC468" s="1602"/>
      <c r="ID468" s="1602"/>
      <c r="IE468" s="1602"/>
      <c r="IF468" s="1602"/>
      <c r="IG468" s="1602"/>
      <c r="IH468" s="1602"/>
      <c r="II468" s="1602"/>
      <c r="IJ468" s="1602"/>
      <c r="IK468" s="1602"/>
      <c r="IL468" s="1602"/>
      <c r="IM468" s="1602"/>
      <c r="IN468" s="1602"/>
      <c r="IO468" s="1602"/>
      <c r="IP468" s="1602"/>
      <c r="IQ468" s="1602"/>
      <c r="IR468" s="1602"/>
      <c r="IS468" s="1602"/>
      <c r="IT468" s="1602"/>
      <c r="IU468" s="1602"/>
      <c r="IV468" s="1602"/>
      <c r="IW468" s="1602"/>
      <c r="IX468" s="1602"/>
      <c r="IY468" s="1602"/>
      <c r="IZ468" s="1602"/>
      <c r="JA468" s="1602"/>
      <c r="JB468" s="1602"/>
      <c r="JC468" s="1602"/>
      <c r="JD468" s="1602"/>
      <c r="JE468" s="1602"/>
      <c r="JF468" s="1602"/>
      <c r="JG468" s="1602"/>
      <c r="JH468" s="1602"/>
      <c r="JI468" s="1602"/>
      <c r="JJ468" s="1602"/>
      <c r="JK468" s="1602"/>
      <c r="JL468" s="1602"/>
      <c r="JM468" s="1602"/>
      <c r="JN468" s="1602"/>
      <c r="JO468" s="1602"/>
      <c r="JP468" s="1602"/>
    </row>
    <row r="469" spans="100:276" s="1689" customFormat="1" ht="15" hidden="1" customHeight="1" x14ac:dyDescent="0.25">
      <c r="CV469" s="1602"/>
      <c r="CW469" s="1602"/>
      <c r="CX469" s="1602"/>
      <c r="CY469" s="1602"/>
      <c r="CZ469" s="1602"/>
      <c r="DA469" s="1602"/>
      <c r="DB469" s="1602"/>
      <c r="DC469" s="1602"/>
      <c r="DD469" s="1602"/>
      <c r="DE469" s="1602"/>
      <c r="DF469" s="1602"/>
      <c r="DG469" s="1602"/>
      <c r="DH469" s="1602"/>
      <c r="DI469" s="1602"/>
      <c r="DJ469" s="1602"/>
      <c r="DK469" s="1602"/>
      <c r="DL469" s="1602"/>
      <c r="DM469" s="1602"/>
      <c r="DN469" s="1602"/>
      <c r="DO469" s="1602"/>
      <c r="DP469" s="1602"/>
      <c r="DQ469" s="1602"/>
      <c r="DR469" s="1602"/>
      <c r="DS469" s="1602"/>
      <c r="DT469" s="1602"/>
      <c r="DU469" s="1602"/>
      <c r="DV469" s="1602"/>
      <c r="DW469" s="1602"/>
      <c r="DX469" s="1602"/>
      <c r="DY469" s="1602"/>
      <c r="DZ469" s="1602"/>
      <c r="EA469" s="1602"/>
      <c r="EB469" s="1602"/>
      <c r="EC469" s="1602"/>
      <c r="ED469" s="1602"/>
      <c r="EE469" s="1602"/>
      <c r="EF469" s="1602"/>
      <c r="EG469" s="1602"/>
      <c r="EH469" s="1602"/>
      <c r="EI469" s="1602"/>
      <c r="EJ469" s="1602"/>
      <c r="EK469" s="1602"/>
      <c r="EL469" s="1602"/>
      <c r="EM469" s="1602"/>
      <c r="EN469" s="1602"/>
      <c r="EO469" s="1602"/>
      <c r="EP469" s="1602"/>
      <c r="EQ469" s="1602"/>
      <c r="ER469" s="1602"/>
      <c r="ES469" s="1602"/>
      <c r="ET469" s="1602"/>
      <c r="EU469" s="1602"/>
      <c r="EV469" s="1602"/>
      <c r="EW469" s="1602"/>
      <c r="EX469" s="1602"/>
      <c r="EY469" s="1602"/>
      <c r="EZ469" s="1602"/>
      <c r="FA469" s="1602"/>
      <c r="FB469" s="1602"/>
      <c r="FC469" s="1602"/>
      <c r="FD469" s="1602"/>
      <c r="FE469" s="1602"/>
      <c r="FF469" s="1602"/>
      <c r="FG469" s="1602"/>
      <c r="FH469" s="1602"/>
      <c r="FI469" s="1602"/>
      <c r="FJ469" s="1602"/>
      <c r="FK469" s="1602"/>
      <c r="FL469" s="1602"/>
      <c r="FM469" s="1602"/>
      <c r="FN469" s="1602"/>
      <c r="FO469" s="1602"/>
      <c r="FP469" s="1602"/>
      <c r="FQ469" s="1602"/>
      <c r="FR469" s="1602"/>
      <c r="FS469" s="1602"/>
      <c r="FT469" s="1602"/>
      <c r="FU469" s="1602"/>
      <c r="FV469" s="1602"/>
      <c r="FW469" s="1602"/>
      <c r="FX469" s="1602"/>
      <c r="FY469" s="1602"/>
      <c r="FZ469" s="1602"/>
      <c r="GA469" s="1602"/>
      <c r="GB469" s="1602"/>
      <c r="GC469" s="1602"/>
      <c r="GD469" s="1602"/>
      <c r="GE469" s="1602"/>
      <c r="GF469" s="1602"/>
      <c r="GG469" s="1602"/>
      <c r="GH469" s="1602"/>
      <c r="GI469" s="1602"/>
      <c r="GJ469" s="1602"/>
      <c r="GK469" s="1602"/>
      <c r="GL469" s="1602"/>
      <c r="GM469" s="1602"/>
      <c r="GN469" s="1602"/>
      <c r="GO469" s="1602"/>
      <c r="GP469" s="1602"/>
      <c r="GQ469" s="1602"/>
      <c r="GR469" s="1602"/>
      <c r="GS469" s="1602"/>
      <c r="GT469" s="1602"/>
      <c r="GU469" s="1602"/>
      <c r="GV469" s="1602"/>
      <c r="GW469" s="1602"/>
      <c r="GX469" s="1602"/>
      <c r="GY469" s="1602"/>
      <c r="GZ469" s="1602"/>
      <c r="HA469" s="1602"/>
      <c r="HB469" s="1602"/>
      <c r="HC469" s="1602"/>
      <c r="HD469" s="1602"/>
      <c r="HE469" s="1602"/>
      <c r="HF469" s="1602"/>
      <c r="HG469" s="1602"/>
      <c r="HH469" s="1602"/>
      <c r="HI469" s="1602"/>
      <c r="HJ469" s="1602"/>
      <c r="HK469" s="1602"/>
      <c r="HL469" s="1602"/>
      <c r="HM469" s="1602"/>
      <c r="HN469" s="1602"/>
      <c r="HO469" s="1602"/>
      <c r="HP469" s="1602"/>
      <c r="HQ469" s="1602"/>
      <c r="HR469" s="1602"/>
      <c r="HS469" s="1602"/>
      <c r="HT469" s="1602"/>
      <c r="HU469" s="1602"/>
      <c r="HV469" s="1602"/>
      <c r="HW469" s="1602"/>
      <c r="HX469" s="1602"/>
      <c r="HY469" s="1602"/>
      <c r="HZ469" s="1602"/>
      <c r="IA469" s="1602"/>
      <c r="IB469" s="1602"/>
      <c r="IC469" s="1602"/>
      <c r="ID469" s="1602"/>
      <c r="IE469" s="1602"/>
      <c r="IF469" s="1602"/>
      <c r="IG469" s="1602"/>
      <c r="IH469" s="1602"/>
      <c r="II469" s="1602"/>
      <c r="IJ469" s="1602"/>
      <c r="IK469" s="1602"/>
      <c r="IL469" s="1602"/>
      <c r="IM469" s="1602"/>
      <c r="IN469" s="1602"/>
      <c r="IO469" s="1602"/>
      <c r="IP469" s="1602"/>
      <c r="IQ469" s="1602"/>
      <c r="IR469" s="1602"/>
      <c r="IS469" s="1602"/>
      <c r="IT469" s="1602"/>
      <c r="IU469" s="1602"/>
      <c r="IV469" s="1602"/>
      <c r="IW469" s="1602"/>
      <c r="IX469" s="1602"/>
      <c r="IY469" s="1602"/>
      <c r="IZ469" s="1602"/>
      <c r="JA469" s="1602"/>
      <c r="JB469" s="1602"/>
      <c r="JC469" s="1602"/>
      <c r="JD469" s="1602"/>
      <c r="JE469" s="1602"/>
      <c r="JF469" s="1602"/>
      <c r="JG469" s="1602"/>
      <c r="JH469" s="1602"/>
      <c r="JI469" s="1602"/>
      <c r="JJ469" s="1602"/>
      <c r="JK469" s="1602"/>
      <c r="JL469" s="1602"/>
      <c r="JM469" s="1602"/>
      <c r="JN469" s="1602"/>
      <c r="JO469" s="1602"/>
      <c r="JP469" s="1602"/>
    </row>
    <row r="470" spans="100:276" s="1689" customFormat="1" ht="15" hidden="1" customHeight="1" x14ac:dyDescent="0.25">
      <c r="CV470" s="1602"/>
      <c r="CW470" s="1602"/>
      <c r="CX470" s="1602"/>
      <c r="CY470" s="1602"/>
      <c r="CZ470" s="1602"/>
      <c r="DA470" s="1602"/>
      <c r="DB470" s="1602"/>
      <c r="DC470" s="1602"/>
      <c r="DD470" s="1602"/>
      <c r="DE470" s="1602"/>
      <c r="DF470" s="1602"/>
      <c r="DG470" s="1602"/>
      <c r="DH470" s="1602"/>
      <c r="DI470" s="1602"/>
      <c r="DJ470" s="1602"/>
      <c r="DK470" s="1602"/>
      <c r="DL470" s="1602"/>
      <c r="DM470" s="1602"/>
      <c r="DN470" s="1602"/>
      <c r="DO470" s="1602"/>
      <c r="DP470" s="1602"/>
      <c r="DQ470" s="1602"/>
      <c r="DR470" s="1602"/>
      <c r="DS470" s="1602"/>
      <c r="DT470" s="1602"/>
      <c r="DU470" s="1602"/>
      <c r="DV470" s="1602"/>
      <c r="DW470" s="1602"/>
      <c r="DX470" s="1602"/>
      <c r="DY470" s="1602"/>
      <c r="DZ470" s="1602"/>
      <c r="EA470" s="1602"/>
      <c r="EB470" s="1602"/>
      <c r="EC470" s="1602"/>
      <c r="ED470" s="1602"/>
      <c r="EE470" s="1602"/>
      <c r="EF470" s="1602"/>
      <c r="EG470" s="1602"/>
      <c r="EH470" s="1602"/>
      <c r="EI470" s="1602"/>
      <c r="EJ470" s="1602"/>
      <c r="EK470" s="1602"/>
      <c r="EL470" s="1602"/>
      <c r="EM470" s="1602"/>
      <c r="EN470" s="1602"/>
      <c r="EO470" s="1602"/>
      <c r="EP470" s="1602"/>
      <c r="EQ470" s="1602"/>
      <c r="ER470" s="1602"/>
      <c r="ES470" s="1602"/>
      <c r="ET470" s="1602"/>
      <c r="EU470" s="1602"/>
      <c r="EV470" s="1602"/>
      <c r="EW470" s="1602"/>
      <c r="EX470" s="1602"/>
      <c r="EY470" s="1602"/>
      <c r="EZ470" s="1602"/>
      <c r="FA470" s="1602"/>
      <c r="FB470" s="1602"/>
      <c r="FC470" s="1602"/>
      <c r="FD470" s="1602"/>
      <c r="FE470" s="1602"/>
      <c r="FF470" s="1602"/>
      <c r="FG470" s="1602"/>
      <c r="FH470" s="1602"/>
      <c r="FI470" s="1602"/>
      <c r="FJ470" s="1602"/>
      <c r="FK470" s="1602"/>
      <c r="FL470" s="1602"/>
      <c r="FM470" s="1602"/>
      <c r="FN470" s="1602"/>
      <c r="FO470" s="1602"/>
      <c r="FP470" s="1602"/>
      <c r="FQ470" s="1602"/>
      <c r="FR470" s="1602"/>
      <c r="FS470" s="1602"/>
      <c r="FT470" s="1602"/>
      <c r="FU470" s="1602"/>
      <c r="FV470" s="1602"/>
      <c r="FW470" s="1602"/>
      <c r="FX470" s="1602"/>
      <c r="FY470" s="1602"/>
      <c r="FZ470" s="1602"/>
      <c r="GA470" s="1602"/>
      <c r="GB470" s="1602"/>
      <c r="GC470" s="1602"/>
      <c r="GD470" s="1602"/>
      <c r="GE470" s="1602"/>
      <c r="GF470" s="1602"/>
      <c r="GG470" s="1602"/>
      <c r="GH470" s="1602"/>
      <c r="GI470" s="1602"/>
      <c r="GJ470" s="1602"/>
      <c r="GK470" s="1602"/>
      <c r="GL470" s="1602"/>
      <c r="GM470" s="1602"/>
      <c r="GN470" s="1602"/>
      <c r="GO470" s="1602"/>
      <c r="GP470" s="1602"/>
      <c r="GQ470" s="1602"/>
      <c r="GR470" s="1602"/>
      <c r="GS470" s="1602"/>
      <c r="GT470" s="1602"/>
      <c r="GU470" s="1602"/>
      <c r="GV470" s="1602"/>
      <c r="GW470" s="1602"/>
      <c r="GX470" s="1602"/>
      <c r="GY470" s="1602"/>
      <c r="GZ470" s="1602"/>
      <c r="HA470" s="1602"/>
      <c r="HB470" s="1602"/>
      <c r="HC470" s="1602"/>
      <c r="HD470" s="1602"/>
      <c r="HE470" s="1602"/>
      <c r="HF470" s="1602"/>
      <c r="HG470" s="1602"/>
      <c r="HH470" s="1602"/>
      <c r="HI470" s="1602"/>
      <c r="HJ470" s="1602"/>
      <c r="HK470" s="1602"/>
      <c r="HL470" s="1602"/>
      <c r="HM470" s="1602"/>
      <c r="HN470" s="1602"/>
      <c r="HO470" s="1602"/>
      <c r="HP470" s="1602"/>
      <c r="HQ470" s="1602"/>
      <c r="HR470" s="1602"/>
      <c r="HS470" s="1602"/>
      <c r="HT470" s="1602"/>
      <c r="HU470" s="1602"/>
      <c r="HV470" s="1602"/>
      <c r="HW470" s="1602"/>
      <c r="HX470" s="1602"/>
      <c r="HY470" s="1602"/>
      <c r="HZ470" s="1602"/>
      <c r="IA470" s="1602"/>
      <c r="IB470" s="1602"/>
      <c r="IC470" s="1602"/>
      <c r="ID470" s="1602"/>
      <c r="IE470" s="1602"/>
      <c r="IF470" s="1602"/>
      <c r="IG470" s="1602"/>
      <c r="IH470" s="1602"/>
      <c r="II470" s="1602"/>
      <c r="IJ470" s="1602"/>
      <c r="IK470" s="1602"/>
      <c r="IL470" s="1602"/>
      <c r="IM470" s="1602"/>
      <c r="IN470" s="1602"/>
      <c r="IO470" s="1602"/>
      <c r="IP470" s="1602"/>
      <c r="IQ470" s="1602"/>
      <c r="IR470" s="1602"/>
      <c r="IS470" s="1602"/>
      <c r="IT470" s="1602"/>
      <c r="IU470" s="1602"/>
      <c r="IV470" s="1602"/>
      <c r="IW470" s="1602"/>
      <c r="IX470" s="1602"/>
      <c r="IY470" s="1602"/>
      <c r="IZ470" s="1602"/>
      <c r="JA470" s="1602"/>
      <c r="JB470" s="1602"/>
      <c r="JC470" s="1602"/>
      <c r="JD470" s="1602"/>
      <c r="JE470" s="1602"/>
      <c r="JF470" s="1602"/>
      <c r="JG470" s="1602"/>
      <c r="JH470" s="1602"/>
      <c r="JI470" s="1602"/>
      <c r="JJ470" s="1602"/>
      <c r="JK470" s="1602"/>
      <c r="JL470" s="1602"/>
      <c r="JM470" s="1602"/>
      <c r="JN470" s="1602"/>
      <c r="JO470" s="1602"/>
      <c r="JP470" s="1602"/>
    </row>
    <row r="471" spans="100:276" s="1689" customFormat="1" ht="15" hidden="1" customHeight="1" x14ac:dyDescent="0.25">
      <c r="CV471" s="1602"/>
      <c r="CW471" s="1602"/>
      <c r="CX471" s="1602"/>
      <c r="CY471" s="1602"/>
      <c r="CZ471" s="1602"/>
      <c r="DA471" s="1602"/>
      <c r="DB471" s="1602"/>
      <c r="DC471" s="1602"/>
      <c r="DD471" s="1602"/>
      <c r="DE471" s="1602"/>
      <c r="DF471" s="1602"/>
      <c r="DG471" s="1602"/>
      <c r="DH471" s="1602"/>
      <c r="DI471" s="1602"/>
      <c r="DJ471" s="1602"/>
      <c r="DK471" s="1602"/>
      <c r="DL471" s="1602"/>
      <c r="DM471" s="1602"/>
      <c r="DN471" s="1602"/>
      <c r="DO471" s="1602"/>
      <c r="DP471" s="1602"/>
      <c r="DQ471" s="1602"/>
      <c r="DR471" s="1602"/>
      <c r="DS471" s="1602"/>
      <c r="DT471" s="1602"/>
      <c r="DU471" s="1602"/>
      <c r="DV471" s="1602"/>
      <c r="DW471" s="1602"/>
      <c r="DX471" s="1602"/>
      <c r="DY471" s="1602"/>
      <c r="DZ471" s="1602"/>
      <c r="EA471" s="1602"/>
      <c r="EB471" s="1602"/>
      <c r="EC471" s="1602"/>
      <c r="ED471" s="1602"/>
      <c r="EE471" s="1602"/>
      <c r="EF471" s="1602"/>
      <c r="EG471" s="1602"/>
      <c r="EH471" s="1602"/>
      <c r="EI471" s="1602"/>
      <c r="EJ471" s="1602"/>
      <c r="EK471" s="1602"/>
      <c r="EL471" s="1602"/>
      <c r="EM471" s="1602"/>
      <c r="EN471" s="1602"/>
      <c r="EO471" s="1602"/>
      <c r="EP471" s="1602"/>
      <c r="EQ471" s="1602"/>
      <c r="ER471" s="1602"/>
      <c r="ES471" s="1602"/>
      <c r="ET471" s="1602"/>
      <c r="EU471" s="1602"/>
      <c r="EV471" s="1602"/>
      <c r="EW471" s="1602"/>
      <c r="EX471" s="1602"/>
      <c r="EY471" s="1602"/>
      <c r="EZ471" s="1602"/>
      <c r="FA471" s="1602"/>
      <c r="FB471" s="1602"/>
      <c r="FC471" s="1602"/>
      <c r="FD471" s="1602"/>
      <c r="FE471" s="1602"/>
      <c r="FF471" s="1602"/>
      <c r="FG471" s="1602"/>
      <c r="FH471" s="1602"/>
      <c r="FI471" s="1602"/>
      <c r="FJ471" s="1602"/>
      <c r="FK471" s="1602"/>
      <c r="FL471" s="1602"/>
      <c r="FM471" s="1602"/>
      <c r="FN471" s="1602"/>
      <c r="FO471" s="1602"/>
      <c r="FP471" s="1602"/>
      <c r="FQ471" s="1602"/>
      <c r="FR471" s="1602"/>
      <c r="FS471" s="1602"/>
      <c r="FT471" s="1602"/>
      <c r="FU471" s="1602"/>
      <c r="FV471" s="1602"/>
      <c r="FW471" s="1602"/>
      <c r="FX471" s="1602"/>
      <c r="FY471" s="1602"/>
      <c r="FZ471" s="1602"/>
      <c r="GA471" s="1602"/>
      <c r="GB471" s="1602"/>
      <c r="GC471" s="1602"/>
      <c r="GD471" s="1602"/>
      <c r="GE471" s="1602"/>
      <c r="GF471" s="1602"/>
      <c r="GG471" s="1602"/>
      <c r="GH471" s="1602"/>
      <c r="GI471" s="1602"/>
      <c r="GJ471" s="1602"/>
      <c r="GK471" s="1602"/>
      <c r="GL471" s="1602"/>
      <c r="GM471" s="1602"/>
      <c r="GN471" s="1602"/>
      <c r="GO471" s="1602"/>
      <c r="GP471" s="1602"/>
      <c r="GQ471" s="1602"/>
      <c r="GR471" s="1602"/>
      <c r="GS471" s="1602"/>
      <c r="GT471" s="1602"/>
      <c r="GU471" s="1602"/>
      <c r="GV471" s="1602"/>
      <c r="GW471" s="1602"/>
      <c r="GX471" s="1602"/>
      <c r="GY471" s="1602"/>
      <c r="GZ471" s="1602"/>
      <c r="HA471" s="1602"/>
      <c r="HB471" s="1602"/>
      <c r="HC471" s="1602"/>
      <c r="HD471" s="1602"/>
      <c r="HE471" s="1602"/>
      <c r="HF471" s="1602"/>
      <c r="HG471" s="1602"/>
      <c r="HH471" s="1602"/>
      <c r="HI471" s="1602"/>
      <c r="HJ471" s="1602"/>
      <c r="HK471" s="1602"/>
      <c r="HL471" s="1602"/>
      <c r="HM471" s="1602"/>
      <c r="HN471" s="1602"/>
      <c r="HO471" s="1602"/>
      <c r="HP471" s="1602"/>
      <c r="HQ471" s="1602"/>
      <c r="HR471" s="1602"/>
      <c r="HS471" s="1602"/>
      <c r="HT471" s="1602"/>
      <c r="HU471" s="1602"/>
      <c r="HV471" s="1602"/>
      <c r="HW471" s="1602"/>
      <c r="HX471" s="1602"/>
      <c r="HY471" s="1602"/>
      <c r="HZ471" s="1602"/>
      <c r="IA471" s="1602"/>
      <c r="IB471" s="1602"/>
      <c r="IC471" s="1602"/>
      <c r="ID471" s="1602"/>
      <c r="IE471" s="1602"/>
      <c r="IF471" s="1602"/>
      <c r="IG471" s="1602"/>
      <c r="IH471" s="1602"/>
      <c r="II471" s="1602"/>
      <c r="IJ471" s="1602"/>
      <c r="IK471" s="1602"/>
      <c r="IL471" s="1602"/>
      <c r="IM471" s="1602"/>
      <c r="IN471" s="1602"/>
      <c r="IO471" s="1602"/>
      <c r="IP471" s="1602"/>
      <c r="IQ471" s="1602"/>
      <c r="IR471" s="1602"/>
      <c r="IS471" s="1602"/>
      <c r="IT471" s="1602"/>
      <c r="IU471" s="1602"/>
      <c r="IV471" s="1602"/>
      <c r="IW471" s="1602"/>
      <c r="IX471" s="1602"/>
      <c r="IY471" s="1602"/>
      <c r="IZ471" s="1602"/>
      <c r="JA471" s="1602"/>
      <c r="JB471" s="1602"/>
      <c r="JC471" s="1602"/>
      <c r="JD471" s="1602"/>
      <c r="JE471" s="1602"/>
      <c r="JF471" s="1602"/>
      <c r="JG471" s="1602"/>
      <c r="JH471" s="1602"/>
      <c r="JI471" s="1602"/>
      <c r="JJ471" s="1602"/>
      <c r="JK471" s="1602"/>
      <c r="JL471" s="1602"/>
      <c r="JM471" s="1602"/>
      <c r="JN471" s="1602"/>
      <c r="JO471" s="1602"/>
      <c r="JP471" s="1602"/>
    </row>
    <row r="472" spans="100:276" s="1689" customFormat="1" ht="15" hidden="1" customHeight="1" x14ac:dyDescent="0.25">
      <c r="CV472" s="1602"/>
      <c r="CW472" s="1602"/>
      <c r="CX472" s="1602"/>
      <c r="CY472" s="1602"/>
      <c r="CZ472" s="1602"/>
      <c r="DA472" s="1602"/>
      <c r="DB472" s="1602"/>
      <c r="DC472" s="1602"/>
      <c r="DD472" s="1602"/>
      <c r="DE472" s="1602"/>
      <c r="DF472" s="1602"/>
      <c r="DG472" s="1602"/>
      <c r="DH472" s="1602"/>
      <c r="DI472" s="1602"/>
      <c r="DJ472" s="1602"/>
      <c r="DK472" s="1602"/>
      <c r="DL472" s="1602"/>
      <c r="DM472" s="1602"/>
      <c r="DN472" s="1602"/>
      <c r="DO472" s="1602"/>
      <c r="DP472" s="1602"/>
      <c r="DQ472" s="1602"/>
      <c r="DR472" s="1602"/>
      <c r="DS472" s="1602"/>
      <c r="DT472" s="1602"/>
      <c r="DU472" s="1602"/>
      <c r="DV472" s="1602"/>
      <c r="DW472" s="1602"/>
      <c r="DX472" s="1602"/>
      <c r="DY472" s="1602"/>
      <c r="DZ472" s="1602"/>
      <c r="EA472" s="1602"/>
      <c r="EB472" s="1602"/>
      <c r="EC472" s="1602"/>
      <c r="ED472" s="1602"/>
      <c r="EE472" s="1602"/>
      <c r="EF472" s="1602"/>
      <c r="EG472" s="1602"/>
      <c r="EH472" s="1602"/>
      <c r="EI472" s="1602"/>
      <c r="EJ472" s="1602"/>
      <c r="EK472" s="1602"/>
      <c r="EL472" s="1602"/>
      <c r="EM472" s="1602"/>
      <c r="EN472" s="1602"/>
      <c r="EO472" s="1602"/>
      <c r="EP472" s="1602"/>
      <c r="EQ472" s="1602"/>
      <c r="ER472" s="1602"/>
      <c r="ES472" s="1602"/>
      <c r="ET472" s="1602"/>
      <c r="EU472" s="1602"/>
      <c r="EV472" s="1602"/>
      <c r="EW472" s="1602"/>
      <c r="EX472" s="1602"/>
      <c r="EY472" s="1602"/>
      <c r="EZ472" s="1602"/>
      <c r="FA472" s="1602"/>
      <c r="FB472" s="1602"/>
      <c r="FC472" s="1602"/>
      <c r="FD472" s="1602"/>
      <c r="FE472" s="1602"/>
      <c r="FF472" s="1602"/>
      <c r="FG472" s="1602"/>
      <c r="FH472" s="1602"/>
      <c r="FI472" s="1602"/>
      <c r="FJ472" s="1602"/>
      <c r="FK472" s="1602"/>
      <c r="FL472" s="1602"/>
      <c r="FM472" s="1602"/>
      <c r="FN472" s="1602"/>
      <c r="FO472" s="1602"/>
      <c r="FP472" s="1602"/>
      <c r="FQ472" s="1602"/>
      <c r="FR472" s="1602"/>
      <c r="FS472" s="1602"/>
      <c r="FT472" s="1602"/>
      <c r="FU472" s="1602"/>
      <c r="FV472" s="1602"/>
      <c r="FW472" s="1602"/>
      <c r="FX472" s="1602"/>
      <c r="FY472" s="1602"/>
      <c r="FZ472" s="1602"/>
      <c r="GA472" s="1602"/>
      <c r="GB472" s="1602"/>
      <c r="GC472" s="1602"/>
      <c r="GD472" s="1602"/>
      <c r="GE472" s="1602"/>
      <c r="GF472" s="1602"/>
      <c r="GG472" s="1602"/>
      <c r="GH472" s="1602"/>
      <c r="GI472" s="1602"/>
      <c r="GJ472" s="1602"/>
      <c r="GK472" s="1602"/>
      <c r="GL472" s="1602"/>
      <c r="GM472" s="1602"/>
      <c r="GN472" s="1602"/>
      <c r="GO472" s="1602"/>
      <c r="GP472" s="1602"/>
      <c r="GQ472" s="1602"/>
      <c r="GR472" s="1602"/>
      <c r="GS472" s="1602"/>
      <c r="GT472" s="1602"/>
      <c r="GU472" s="1602"/>
      <c r="GV472" s="1602"/>
      <c r="GW472" s="1602"/>
      <c r="GX472" s="1602"/>
      <c r="GY472" s="1602"/>
      <c r="GZ472" s="1602"/>
      <c r="HA472" s="1602"/>
      <c r="HB472" s="1602"/>
      <c r="HC472" s="1602"/>
      <c r="HD472" s="1602"/>
      <c r="HE472" s="1602"/>
      <c r="HF472" s="1602"/>
      <c r="HG472" s="1602"/>
      <c r="HH472" s="1602"/>
      <c r="HI472" s="1602"/>
      <c r="HJ472" s="1602"/>
      <c r="HK472" s="1602"/>
      <c r="HL472" s="1602"/>
      <c r="HM472" s="1602"/>
      <c r="HN472" s="1602"/>
      <c r="HO472" s="1602"/>
      <c r="HP472" s="1602"/>
      <c r="HQ472" s="1602"/>
      <c r="HR472" s="1602"/>
      <c r="HS472" s="1602"/>
      <c r="HT472" s="1602"/>
      <c r="HU472" s="1602"/>
      <c r="HV472" s="1602"/>
      <c r="HW472" s="1602"/>
      <c r="HX472" s="1602"/>
      <c r="HY472" s="1602"/>
      <c r="HZ472" s="1602"/>
      <c r="IA472" s="1602"/>
      <c r="IB472" s="1602"/>
      <c r="IC472" s="1602"/>
      <c r="ID472" s="1602"/>
      <c r="IE472" s="1602"/>
      <c r="IF472" s="1602"/>
      <c r="IG472" s="1602"/>
      <c r="IH472" s="1602"/>
      <c r="II472" s="1602"/>
      <c r="IJ472" s="1602"/>
      <c r="IK472" s="1602"/>
      <c r="IL472" s="1602"/>
      <c r="IM472" s="1602"/>
      <c r="IN472" s="1602"/>
      <c r="IO472" s="1602"/>
      <c r="IP472" s="1602"/>
      <c r="IQ472" s="1602"/>
      <c r="IR472" s="1602"/>
      <c r="IS472" s="1602"/>
      <c r="IT472" s="1602"/>
      <c r="IU472" s="1602"/>
      <c r="IV472" s="1602"/>
      <c r="IW472" s="1602"/>
      <c r="IX472" s="1602"/>
      <c r="IY472" s="1602"/>
      <c r="IZ472" s="1602"/>
      <c r="JA472" s="1602"/>
      <c r="JB472" s="1602"/>
      <c r="JC472" s="1602"/>
      <c r="JD472" s="1602"/>
      <c r="JE472" s="1602"/>
      <c r="JF472" s="1602"/>
      <c r="JG472" s="1602"/>
      <c r="JH472" s="1602"/>
      <c r="JI472" s="1602"/>
      <c r="JJ472" s="1602"/>
      <c r="JK472" s="1602"/>
      <c r="JL472" s="1602"/>
      <c r="JM472" s="1602"/>
      <c r="JN472" s="1602"/>
      <c r="JO472" s="1602"/>
      <c r="JP472" s="1602"/>
    </row>
    <row r="473" spans="100:276" s="1689" customFormat="1" ht="15" hidden="1" customHeight="1" x14ac:dyDescent="0.25">
      <c r="CV473" s="1602"/>
      <c r="CW473" s="1602"/>
      <c r="CX473" s="1602"/>
      <c r="CY473" s="1602"/>
      <c r="CZ473" s="1602"/>
      <c r="DA473" s="1602"/>
      <c r="DB473" s="1602"/>
      <c r="DC473" s="1602"/>
      <c r="DD473" s="1602"/>
      <c r="DE473" s="1602"/>
      <c r="DF473" s="1602"/>
      <c r="DG473" s="1602"/>
      <c r="DH473" s="1602"/>
      <c r="DI473" s="1602"/>
      <c r="DJ473" s="1602"/>
      <c r="DK473" s="1602"/>
      <c r="DL473" s="1602"/>
      <c r="DM473" s="1602"/>
      <c r="DN473" s="1602"/>
      <c r="DO473" s="1602"/>
      <c r="DP473" s="1602"/>
      <c r="DQ473" s="1602"/>
      <c r="DR473" s="1602"/>
      <c r="DS473" s="1602"/>
      <c r="DT473" s="1602"/>
      <c r="DU473" s="1602"/>
      <c r="DV473" s="1602"/>
      <c r="DW473" s="1602"/>
      <c r="DX473" s="1602"/>
      <c r="DY473" s="1602"/>
      <c r="DZ473" s="1602"/>
      <c r="EA473" s="1602"/>
      <c r="EB473" s="1602"/>
      <c r="EC473" s="1602"/>
      <c r="ED473" s="1602"/>
      <c r="EE473" s="1602"/>
      <c r="EF473" s="1602"/>
      <c r="EG473" s="1602"/>
      <c r="EH473" s="1602"/>
      <c r="EI473" s="1602"/>
      <c r="EJ473" s="1602"/>
      <c r="EK473" s="1602"/>
      <c r="EL473" s="1602"/>
      <c r="EM473" s="1602"/>
      <c r="EN473" s="1602"/>
      <c r="EO473" s="1602"/>
      <c r="EP473" s="1602"/>
      <c r="EQ473" s="1602"/>
      <c r="ER473" s="1602"/>
      <c r="ES473" s="1602"/>
      <c r="ET473" s="1602"/>
      <c r="EU473" s="1602"/>
      <c r="EV473" s="1602"/>
      <c r="EW473" s="1602"/>
      <c r="EX473" s="1602"/>
      <c r="EY473" s="1602"/>
      <c r="EZ473" s="1602"/>
      <c r="FA473" s="1602"/>
      <c r="FB473" s="1602"/>
      <c r="FC473" s="1602"/>
      <c r="FD473" s="1602"/>
      <c r="FE473" s="1602"/>
      <c r="FF473" s="1602"/>
      <c r="FG473" s="1602"/>
      <c r="FH473" s="1602"/>
      <c r="FI473" s="1602"/>
      <c r="FJ473" s="1602"/>
      <c r="FK473" s="1602"/>
      <c r="FL473" s="1602"/>
      <c r="FM473" s="1602"/>
      <c r="FN473" s="1602"/>
      <c r="FO473" s="1602"/>
      <c r="FP473" s="1602"/>
      <c r="FQ473" s="1602"/>
      <c r="FR473" s="1602"/>
      <c r="FS473" s="1602"/>
      <c r="FT473" s="1602"/>
      <c r="FU473" s="1602"/>
      <c r="FV473" s="1602"/>
      <c r="FW473" s="1602"/>
      <c r="FX473" s="1602"/>
      <c r="FY473" s="1602"/>
      <c r="FZ473" s="1602"/>
      <c r="GA473" s="1602"/>
      <c r="GB473" s="1602"/>
      <c r="GC473" s="1602"/>
      <c r="GD473" s="1602"/>
      <c r="GE473" s="1602"/>
      <c r="GF473" s="1602"/>
      <c r="GG473" s="1602"/>
      <c r="GH473" s="1602"/>
      <c r="GI473" s="1602"/>
      <c r="GJ473" s="1602"/>
      <c r="GK473" s="1602"/>
      <c r="GL473" s="1602"/>
      <c r="GM473" s="1602"/>
      <c r="GN473" s="1602"/>
      <c r="GO473" s="1602"/>
      <c r="GP473" s="1602"/>
      <c r="GQ473" s="1602"/>
      <c r="GR473" s="1602"/>
      <c r="GS473" s="1602"/>
      <c r="GT473" s="1602"/>
      <c r="GU473" s="1602"/>
      <c r="GV473" s="1602"/>
      <c r="GW473" s="1602"/>
      <c r="GX473" s="1602"/>
      <c r="GY473" s="1602"/>
      <c r="GZ473" s="1602"/>
      <c r="HA473" s="1602"/>
      <c r="HB473" s="1602"/>
      <c r="HC473" s="1602"/>
      <c r="HD473" s="1602"/>
      <c r="HE473" s="1602"/>
      <c r="HF473" s="1602"/>
      <c r="HG473" s="1602"/>
      <c r="HH473" s="1602"/>
      <c r="HI473" s="1602"/>
      <c r="HJ473" s="1602"/>
      <c r="HK473" s="1602"/>
      <c r="HL473" s="1602"/>
      <c r="HM473" s="1602"/>
      <c r="HN473" s="1602"/>
      <c r="HO473" s="1602"/>
      <c r="HP473" s="1602"/>
      <c r="HQ473" s="1602"/>
      <c r="HR473" s="1602"/>
      <c r="HS473" s="1602"/>
      <c r="HT473" s="1602"/>
      <c r="HU473" s="1602"/>
      <c r="HV473" s="1602"/>
      <c r="HW473" s="1602"/>
      <c r="HX473" s="1602"/>
      <c r="HY473" s="1602"/>
      <c r="HZ473" s="1602"/>
      <c r="IA473" s="1602"/>
      <c r="IB473" s="1602"/>
      <c r="IC473" s="1602"/>
      <c r="ID473" s="1602"/>
      <c r="IE473" s="1602"/>
      <c r="IF473" s="1602"/>
      <c r="IG473" s="1602"/>
      <c r="IH473" s="1602"/>
      <c r="II473" s="1602"/>
      <c r="IJ473" s="1602"/>
      <c r="IK473" s="1602"/>
      <c r="IL473" s="1602"/>
      <c r="IM473" s="1602"/>
      <c r="IN473" s="1602"/>
      <c r="IO473" s="1602"/>
      <c r="IP473" s="1602"/>
      <c r="IQ473" s="1602"/>
      <c r="IR473" s="1602"/>
      <c r="IS473" s="1602"/>
      <c r="IT473" s="1602"/>
      <c r="IU473" s="1602"/>
      <c r="IV473" s="1602"/>
      <c r="IW473" s="1602"/>
      <c r="IX473" s="1602"/>
      <c r="IY473" s="1602"/>
      <c r="IZ473" s="1602"/>
      <c r="JA473" s="1602"/>
      <c r="JB473" s="1602"/>
      <c r="JC473" s="1602"/>
      <c r="JD473" s="1602"/>
      <c r="JE473" s="1602"/>
      <c r="JF473" s="1602"/>
      <c r="JG473" s="1602"/>
      <c r="JH473" s="1602"/>
      <c r="JI473" s="1602"/>
      <c r="JJ473" s="1602"/>
      <c r="JK473" s="1602"/>
      <c r="JL473" s="1602"/>
      <c r="JM473" s="1602"/>
      <c r="JN473" s="1602"/>
      <c r="JO473" s="1602"/>
      <c r="JP473" s="1602"/>
    </row>
    <row r="474" spans="100:276" s="1689" customFormat="1" ht="15" hidden="1" customHeight="1" x14ac:dyDescent="0.25">
      <c r="CV474" s="1602"/>
      <c r="CW474" s="1602"/>
      <c r="CX474" s="1602"/>
      <c r="CY474" s="1602"/>
      <c r="CZ474" s="1602"/>
      <c r="DA474" s="1602"/>
      <c r="DB474" s="1602"/>
      <c r="DC474" s="1602"/>
      <c r="DD474" s="1602"/>
      <c r="DE474" s="1602"/>
      <c r="DF474" s="1602"/>
      <c r="DG474" s="1602"/>
      <c r="DH474" s="1602"/>
      <c r="DI474" s="1602"/>
      <c r="DJ474" s="1602"/>
      <c r="DK474" s="1602"/>
      <c r="DL474" s="1602"/>
      <c r="DM474" s="1602"/>
      <c r="DN474" s="1602"/>
      <c r="DO474" s="1602"/>
      <c r="DP474" s="1602"/>
      <c r="DQ474" s="1602"/>
      <c r="DR474" s="1602"/>
      <c r="DS474" s="1602"/>
      <c r="DT474" s="1602"/>
      <c r="DU474" s="1602"/>
      <c r="DV474" s="1602"/>
      <c r="DW474" s="1602"/>
      <c r="DX474" s="1602"/>
      <c r="DY474" s="1602"/>
      <c r="DZ474" s="1602"/>
      <c r="EA474" s="1602"/>
      <c r="EB474" s="1602"/>
      <c r="EC474" s="1602"/>
      <c r="ED474" s="1602"/>
      <c r="EE474" s="1602"/>
      <c r="EF474" s="1602"/>
      <c r="EG474" s="1602"/>
      <c r="EH474" s="1602"/>
      <c r="EI474" s="1602"/>
      <c r="EJ474" s="1602"/>
      <c r="EK474" s="1602"/>
      <c r="EL474" s="1602"/>
      <c r="EM474" s="1602"/>
      <c r="EN474" s="1602"/>
      <c r="EO474" s="1602"/>
      <c r="EP474" s="1602"/>
      <c r="EQ474" s="1602"/>
      <c r="ER474" s="1602"/>
      <c r="ES474" s="1602"/>
      <c r="ET474" s="1602"/>
      <c r="EU474" s="1602"/>
      <c r="EV474" s="1602"/>
      <c r="EW474" s="1602"/>
      <c r="EX474" s="1602"/>
      <c r="EY474" s="1602"/>
      <c r="EZ474" s="1602"/>
      <c r="FA474" s="1602"/>
      <c r="FB474" s="1602"/>
      <c r="FC474" s="1602"/>
      <c r="FD474" s="1602"/>
      <c r="FE474" s="1602"/>
      <c r="FF474" s="1602"/>
      <c r="FG474" s="1602"/>
      <c r="FH474" s="1602"/>
      <c r="FI474" s="1602"/>
      <c r="FJ474" s="1602"/>
      <c r="FK474" s="1602"/>
      <c r="FL474" s="1602"/>
      <c r="FM474" s="1602"/>
      <c r="FN474" s="1602"/>
      <c r="FO474" s="1602"/>
      <c r="FP474" s="1602"/>
      <c r="FQ474" s="1602"/>
      <c r="FR474" s="1602"/>
      <c r="FS474" s="1602"/>
      <c r="FT474" s="1602"/>
      <c r="FU474" s="1602"/>
      <c r="FV474" s="1602"/>
      <c r="FW474" s="1602"/>
      <c r="FX474" s="1602"/>
      <c r="FY474" s="1602"/>
      <c r="FZ474" s="1602"/>
      <c r="GA474" s="1602"/>
      <c r="GB474" s="1602"/>
      <c r="GC474" s="1602"/>
      <c r="GD474" s="1602"/>
      <c r="GE474" s="1602"/>
      <c r="GF474" s="1602"/>
      <c r="GG474" s="1602"/>
      <c r="GH474" s="1602"/>
      <c r="GI474" s="1602"/>
      <c r="GJ474" s="1602"/>
      <c r="GK474" s="1602"/>
      <c r="GL474" s="1602"/>
      <c r="GM474" s="1602"/>
      <c r="GN474" s="1602"/>
      <c r="GO474" s="1602"/>
      <c r="GP474" s="1602"/>
      <c r="GQ474" s="1602"/>
      <c r="GR474" s="1602"/>
      <c r="GS474" s="1602"/>
      <c r="GT474" s="1602"/>
      <c r="GU474" s="1602"/>
      <c r="GV474" s="1602"/>
      <c r="GW474" s="1602"/>
      <c r="GX474" s="1602"/>
      <c r="GY474" s="1602"/>
      <c r="GZ474" s="1602"/>
      <c r="HA474" s="1602"/>
      <c r="HB474" s="1602"/>
      <c r="HC474" s="1602"/>
      <c r="HD474" s="1602"/>
      <c r="HE474" s="1602"/>
      <c r="HF474" s="1602"/>
      <c r="HG474" s="1602"/>
      <c r="HH474" s="1602"/>
      <c r="HI474" s="1602"/>
      <c r="HJ474" s="1602"/>
      <c r="HK474" s="1602"/>
      <c r="HL474" s="1602"/>
      <c r="HM474" s="1602"/>
      <c r="HN474" s="1602"/>
      <c r="HO474" s="1602"/>
      <c r="HP474" s="1602"/>
      <c r="HQ474" s="1602"/>
      <c r="HR474" s="1602"/>
      <c r="HS474" s="1602"/>
      <c r="HT474" s="1602"/>
      <c r="HU474" s="1602"/>
      <c r="HV474" s="1602"/>
      <c r="HW474" s="1602"/>
      <c r="HX474" s="1602"/>
      <c r="HY474" s="1602"/>
      <c r="HZ474" s="1602"/>
      <c r="IA474" s="1602"/>
      <c r="IB474" s="1602"/>
      <c r="IC474" s="1602"/>
      <c r="ID474" s="1602"/>
      <c r="IE474" s="1602"/>
      <c r="IF474" s="1602"/>
      <c r="IG474" s="1602"/>
      <c r="IH474" s="1602"/>
      <c r="II474" s="1602"/>
      <c r="IJ474" s="1602"/>
      <c r="IK474" s="1602"/>
      <c r="IL474" s="1602"/>
      <c r="IM474" s="1602"/>
      <c r="IN474" s="1602"/>
      <c r="IO474" s="1602"/>
      <c r="IP474" s="1602"/>
      <c r="IQ474" s="1602"/>
      <c r="IR474" s="1602"/>
      <c r="IS474" s="1602"/>
      <c r="IT474" s="1602"/>
      <c r="IU474" s="1602"/>
      <c r="IV474" s="1602"/>
      <c r="IW474" s="1602"/>
      <c r="IX474" s="1602"/>
      <c r="IY474" s="1602"/>
      <c r="IZ474" s="1602"/>
      <c r="JA474" s="1602"/>
      <c r="JB474" s="1602"/>
      <c r="JC474" s="1602"/>
      <c r="JD474" s="1602"/>
      <c r="JE474" s="1602"/>
      <c r="JF474" s="1602"/>
      <c r="JG474" s="1602"/>
      <c r="JH474" s="1602"/>
      <c r="JI474" s="1602"/>
      <c r="JJ474" s="1602"/>
      <c r="JK474" s="1602"/>
      <c r="JL474" s="1602"/>
      <c r="JM474" s="1602"/>
      <c r="JN474" s="1602"/>
      <c r="JO474" s="1602"/>
      <c r="JP474" s="1602"/>
    </row>
    <row r="475" spans="100:276" s="1689" customFormat="1" ht="15" hidden="1" customHeight="1" x14ac:dyDescent="0.25">
      <c r="CV475" s="1602"/>
      <c r="CW475" s="1602"/>
      <c r="CX475" s="1602"/>
      <c r="CY475" s="1602"/>
      <c r="CZ475" s="1602"/>
      <c r="DA475" s="1602"/>
      <c r="DB475" s="1602"/>
      <c r="DC475" s="1602"/>
      <c r="DD475" s="1602"/>
      <c r="DE475" s="1602"/>
      <c r="DF475" s="1602"/>
      <c r="DG475" s="1602"/>
      <c r="DH475" s="1602"/>
      <c r="DI475" s="1602"/>
      <c r="DJ475" s="1602"/>
      <c r="DK475" s="1602"/>
      <c r="DL475" s="1602"/>
      <c r="DM475" s="1602"/>
      <c r="DN475" s="1602"/>
      <c r="DO475" s="1602"/>
      <c r="DP475" s="1602"/>
      <c r="DQ475" s="1602"/>
      <c r="DR475" s="1602"/>
      <c r="DS475" s="1602"/>
      <c r="DT475" s="1602"/>
      <c r="DU475" s="1602"/>
      <c r="DV475" s="1602"/>
      <c r="DW475" s="1602"/>
      <c r="DX475" s="1602"/>
      <c r="DY475" s="1602"/>
      <c r="DZ475" s="1602"/>
      <c r="EA475" s="1602"/>
      <c r="EB475" s="1602"/>
      <c r="EC475" s="1602"/>
      <c r="ED475" s="1602"/>
      <c r="EE475" s="1602"/>
      <c r="EF475" s="1602"/>
      <c r="EG475" s="1602"/>
      <c r="EH475" s="1602"/>
      <c r="EI475" s="1602"/>
      <c r="EJ475" s="1602"/>
      <c r="EK475" s="1602"/>
      <c r="EL475" s="1602"/>
      <c r="EM475" s="1602"/>
      <c r="EN475" s="1602"/>
      <c r="EO475" s="1602"/>
      <c r="EP475" s="1602"/>
      <c r="EQ475" s="1602"/>
      <c r="ER475" s="1602"/>
      <c r="ES475" s="1602"/>
      <c r="ET475" s="1602"/>
      <c r="EU475" s="1602"/>
      <c r="EV475" s="1602"/>
      <c r="EW475" s="1602"/>
      <c r="EX475" s="1602"/>
      <c r="EY475" s="1602"/>
      <c r="EZ475" s="1602"/>
      <c r="FA475" s="1602"/>
      <c r="FB475" s="1602"/>
      <c r="FC475" s="1602"/>
      <c r="FD475" s="1602"/>
      <c r="FE475" s="1602"/>
      <c r="FF475" s="1602"/>
      <c r="FG475" s="1602"/>
      <c r="FH475" s="1602"/>
      <c r="FI475" s="1602"/>
      <c r="FJ475" s="1602"/>
      <c r="FK475" s="1602"/>
      <c r="FL475" s="1602"/>
      <c r="FM475" s="1602"/>
      <c r="FN475" s="1602"/>
      <c r="FO475" s="1602"/>
      <c r="FP475" s="1602"/>
      <c r="FQ475" s="1602"/>
      <c r="FR475" s="1602"/>
      <c r="FS475" s="1602"/>
      <c r="FT475" s="1602"/>
      <c r="FU475" s="1602"/>
      <c r="FV475" s="1602"/>
      <c r="FW475" s="1602"/>
      <c r="FX475" s="1602"/>
      <c r="FY475" s="1602"/>
      <c r="FZ475" s="1602"/>
      <c r="GA475" s="1602"/>
      <c r="GB475" s="1602"/>
      <c r="GC475" s="1602"/>
      <c r="GD475" s="1602"/>
      <c r="GE475" s="1602"/>
      <c r="GF475" s="1602"/>
      <c r="GG475" s="1602"/>
      <c r="GH475" s="1602"/>
      <c r="GI475" s="1602"/>
      <c r="GJ475" s="1602"/>
      <c r="GK475" s="1602"/>
      <c r="GL475" s="1602"/>
      <c r="GM475" s="1602"/>
      <c r="GN475" s="1602"/>
      <c r="GO475" s="1602"/>
      <c r="GP475" s="1602"/>
      <c r="GQ475" s="1602"/>
      <c r="GR475" s="1602"/>
      <c r="GS475" s="1602"/>
      <c r="GT475" s="1602"/>
      <c r="GU475" s="1602"/>
      <c r="GV475" s="1602"/>
      <c r="GW475" s="1602"/>
      <c r="GX475" s="1602"/>
      <c r="GY475" s="1602"/>
      <c r="GZ475" s="1602"/>
      <c r="HA475" s="1602"/>
      <c r="HB475" s="1602"/>
      <c r="HC475" s="1602"/>
      <c r="HD475" s="1602"/>
      <c r="HE475" s="1602"/>
      <c r="HF475" s="1602"/>
      <c r="HG475" s="1602"/>
      <c r="HH475" s="1602"/>
      <c r="HI475" s="1602"/>
      <c r="HJ475" s="1602"/>
      <c r="HK475" s="1602"/>
      <c r="HL475" s="1602"/>
      <c r="HM475" s="1602"/>
      <c r="HN475" s="1602"/>
      <c r="HO475" s="1602"/>
      <c r="HP475" s="1602"/>
      <c r="HQ475" s="1602"/>
      <c r="HR475" s="1602"/>
      <c r="HS475" s="1602"/>
      <c r="HT475" s="1602"/>
      <c r="HU475" s="1602"/>
      <c r="HV475" s="1602"/>
      <c r="HW475" s="1602"/>
      <c r="HX475" s="1602"/>
      <c r="HY475" s="1602"/>
      <c r="HZ475" s="1602"/>
      <c r="IA475" s="1602"/>
      <c r="IB475" s="1602"/>
      <c r="IC475" s="1602"/>
      <c r="ID475" s="1602"/>
      <c r="IE475" s="1602"/>
      <c r="IF475" s="1602"/>
      <c r="IG475" s="1602"/>
      <c r="IH475" s="1602"/>
      <c r="II475" s="1602"/>
      <c r="IJ475" s="1602"/>
      <c r="IK475" s="1602"/>
      <c r="IL475" s="1602"/>
      <c r="IM475" s="1602"/>
      <c r="IN475" s="1602"/>
      <c r="IO475" s="1602"/>
      <c r="IP475" s="1602"/>
      <c r="IQ475" s="1602"/>
      <c r="IR475" s="1602"/>
      <c r="IS475" s="1602"/>
      <c r="IT475" s="1602"/>
      <c r="IU475" s="1602"/>
      <c r="IV475" s="1602"/>
      <c r="IW475" s="1602"/>
      <c r="IX475" s="1602"/>
      <c r="IY475" s="1602"/>
      <c r="IZ475" s="1602"/>
      <c r="JA475" s="1602"/>
      <c r="JB475" s="1602"/>
      <c r="JC475" s="1602"/>
      <c r="JD475" s="1602"/>
      <c r="JE475" s="1602"/>
      <c r="JF475" s="1602"/>
      <c r="JG475" s="1602"/>
      <c r="JH475" s="1602"/>
      <c r="JI475" s="1602"/>
      <c r="JJ475" s="1602"/>
      <c r="JK475" s="1602"/>
      <c r="JL475" s="1602"/>
      <c r="JM475" s="1602"/>
      <c r="JN475" s="1602"/>
      <c r="JO475" s="1602"/>
      <c r="JP475" s="1602"/>
    </row>
    <row r="476" spans="100:276" s="1689" customFormat="1" ht="15" hidden="1" customHeight="1" x14ac:dyDescent="0.25">
      <c r="CV476" s="1602"/>
      <c r="CW476" s="1602"/>
      <c r="CX476" s="1602"/>
      <c r="CY476" s="1602"/>
      <c r="CZ476" s="1602"/>
      <c r="DA476" s="1602"/>
      <c r="DB476" s="1602"/>
      <c r="DC476" s="1602"/>
      <c r="DD476" s="1602"/>
      <c r="DE476" s="1602"/>
      <c r="DF476" s="1602"/>
      <c r="DG476" s="1602"/>
      <c r="DH476" s="1602"/>
      <c r="DI476" s="1602"/>
      <c r="DJ476" s="1602"/>
      <c r="DK476" s="1602"/>
      <c r="DL476" s="1602"/>
      <c r="DM476" s="1602"/>
      <c r="DN476" s="1602"/>
      <c r="DO476" s="1602"/>
      <c r="DP476" s="1602"/>
      <c r="DQ476" s="1602"/>
      <c r="DR476" s="1602"/>
      <c r="DS476" s="1602"/>
      <c r="DT476" s="1602"/>
      <c r="DU476" s="1602"/>
      <c r="DV476" s="1602"/>
      <c r="DW476" s="1602"/>
      <c r="DX476" s="1602"/>
      <c r="DY476" s="1602"/>
      <c r="DZ476" s="1602"/>
      <c r="EA476" s="1602"/>
      <c r="EB476" s="1602"/>
      <c r="EC476" s="1602"/>
      <c r="ED476" s="1602"/>
      <c r="EE476" s="1602"/>
      <c r="EF476" s="1602"/>
      <c r="EG476" s="1602"/>
      <c r="EH476" s="1602"/>
      <c r="EI476" s="1602"/>
      <c r="EJ476" s="1602"/>
      <c r="EK476" s="1602"/>
      <c r="EL476" s="1602"/>
      <c r="EM476" s="1602"/>
      <c r="EN476" s="1602"/>
      <c r="EO476" s="1602"/>
      <c r="EP476" s="1602"/>
      <c r="EQ476" s="1602"/>
      <c r="ER476" s="1602"/>
      <c r="ES476" s="1602"/>
      <c r="ET476" s="1602"/>
      <c r="EU476" s="1602"/>
      <c r="EV476" s="1602"/>
      <c r="EW476" s="1602"/>
      <c r="EX476" s="1602"/>
      <c r="EY476" s="1602"/>
      <c r="EZ476" s="1602"/>
      <c r="FA476" s="1602"/>
      <c r="FB476" s="1602"/>
      <c r="FC476" s="1602"/>
      <c r="FD476" s="1602"/>
      <c r="FE476" s="1602"/>
      <c r="FF476" s="1602"/>
      <c r="FG476" s="1602"/>
      <c r="FH476" s="1602"/>
      <c r="FI476" s="1602"/>
      <c r="FJ476" s="1602"/>
      <c r="FK476" s="1602"/>
      <c r="FL476" s="1602"/>
      <c r="FM476" s="1602"/>
      <c r="FN476" s="1602"/>
      <c r="FO476" s="1602"/>
      <c r="FP476" s="1602"/>
      <c r="FQ476" s="1602"/>
      <c r="FR476" s="1602"/>
      <c r="FS476" s="1602"/>
      <c r="FT476" s="1602"/>
      <c r="FU476" s="1602"/>
      <c r="FV476" s="1602"/>
      <c r="FW476" s="1602"/>
      <c r="FX476" s="1602"/>
      <c r="FY476" s="1602"/>
      <c r="FZ476" s="1602"/>
      <c r="GA476" s="1602"/>
      <c r="GB476" s="1602"/>
      <c r="GC476" s="1602"/>
      <c r="GD476" s="1602"/>
      <c r="GE476" s="1602"/>
      <c r="GF476" s="1602"/>
      <c r="GG476" s="1602"/>
      <c r="GH476" s="1602"/>
      <c r="GI476" s="1602"/>
      <c r="GJ476" s="1602"/>
      <c r="GK476" s="1602"/>
      <c r="GL476" s="1602"/>
      <c r="GM476" s="1602"/>
      <c r="GN476" s="1602"/>
      <c r="GO476" s="1602"/>
      <c r="GP476" s="1602"/>
      <c r="GQ476" s="1602"/>
      <c r="GR476" s="1602"/>
      <c r="GS476" s="1602"/>
      <c r="GT476" s="1602"/>
      <c r="GU476" s="1602"/>
      <c r="GV476" s="1602"/>
      <c r="GW476" s="1602"/>
      <c r="GX476" s="1602"/>
      <c r="GY476" s="1602"/>
      <c r="GZ476" s="1602"/>
      <c r="HA476" s="1602"/>
      <c r="HB476" s="1602"/>
      <c r="HC476" s="1602"/>
      <c r="HD476" s="1602"/>
      <c r="HE476" s="1602"/>
      <c r="HF476" s="1602"/>
      <c r="HG476" s="1602"/>
      <c r="HH476" s="1602"/>
      <c r="HI476" s="1602"/>
      <c r="HJ476" s="1602"/>
      <c r="HK476" s="1602"/>
      <c r="HL476" s="1602"/>
      <c r="HM476" s="1602"/>
      <c r="HN476" s="1602"/>
      <c r="HO476" s="1602"/>
      <c r="HP476" s="1602"/>
      <c r="HQ476" s="1602"/>
      <c r="HR476" s="1602"/>
      <c r="HS476" s="1602"/>
      <c r="HT476" s="1602"/>
      <c r="HU476" s="1602"/>
      <c r="HV476" s="1602"/>
      <c r="HW476" s="1602"/>
      <c r="HX476" s="1602"/>
      <c r="HY476" s="1602"/>
      <c r="HZ476" s="1602"/>
      <c r="IA476" s="1602"/>
      <c r="IB476" s="1602"/>
      <c r="IC476" s="1602"/>
      <c r="ID476" s="1602"/>
      <c r="IE476" s="1602"/>
      <c r="IF476" s="1602"/>
      <c r="IG476" s="1602"/>
      <c r="IH476" s="1602"/>
      <c r="II476" s="1602"/>
      <c r="IJ476" s="1602"/>
      <c r="IK476" s="1602"/>
      <c r="IL476" s="1602"/>
      <c r="IM476" s="1602"/>
      <c r="IN476" s="1602"/>
      <c r="IO476" s="1602"/>
      <c r="IP476" s="1602"/>
      <c r="IQ476" s="1602"/>
      <c r="IR476" s="1602"/>
      <c r="IS476" s="1602"/>
      <c r="IT476" s="1602"/>
      <c r="IU476" s="1602"/>
      <c r="IV476" s="1602"/>
      <c r="IW476" s="1602"/>
      <c r="IX476" s="1602"/>
      <c r="IY476" s="1602"/>
      <c r="IZ476" s="1602"/>
      <c r="JA476" s="1602"/>
      <c r="JB476" s="1602"/>
      <c r="JC476" s="1602"/>
      <c r="JD476" s="1602"/>
      <c r="JE476" s="1602"/>
      <c r="JF476" s="1602"/>
      <c r="JG476" s="1602"/>
      <c r="JH476" s="1602"/>
      <c r="JI476" s="1602"/>
      <c r="JJ476" s="1602"/>
      <c r="JK476" s="1602"/>
      <c r="JL476" s="1602"/>
      <c r="JM476" s="1602"/>
      <c r="JN476" s="1602"/>
      <c r="JO476" s="1602"/>
      <c r="JP476" s="1602"/>
    </row>
    <row r="477" spans="100:276" s="1689" customFormat="1" ht="15" hidden="1" customHeight="1" x14ac:dyDescent="0.25">
      <c r="CV477" s="1602"/>
      <c r="CW477" s="1602"/>
      <c r="CX477" s="1602"/>
      <c r="CY477" s="1602"/>
      <c r="CZ477" s="1602"/>
      <c r="DA477" s="1602"/>
      <c r="DB477" s="1602"/>
      <c r="DC477" s="1602"/>
      <c r="DD477" s="1602"/>
      <c r="DE477" s="1602"/>
      <c r="DF477" s="1602"/>
      <c r="DG477" s="1602"/>
      <c r="DH477" s="1602"/>
      <c r="DI477" s="1602"/>
      <c r="DJ477" s="1602"/>
      <c r="DK477" s="1602"/>
      <c r="DL477" s="1602"/>
      <c r="DM477" s="1602"/>
      <c r="DN477" s="1602"/>
      <c r="DO477" s="1602"/>
      <c r="DP477" s="1602"/>
      <c r="DQ477" s="1602"/>
      <c r="DR477" s="1602"/>
      <c r="DS477" s="1602"/>
      <c r="DT477" s="1602"/>
      <c r="DU477" s="1602"/>
      <c r="DV477" s="1602"/>
      <c r="DW477" s="1602"/>
      <c r="DX477" s="1602"/>
      <c r="DY477" s="1602"/>
      <c r="DZ477" s="1602"/>
      <c r="EA477" s="1602"/>
      <c r="EB477" s="1602"/>
      <c r="EC477" s="1602"/>
      <c r="ED477" s="1602"/>
      <c r="EE477" s="1602"/>
      <c r="EF477" s="1602"/>
      <c r="EG477" s="1602"/>
      <c r="EH477" s="1602"/>
      <c r="EI477" s="1602"/>
      <c r="EJ477" s="1602"/>
      <c r="EK477" s="1602"/>
      <c r="EL477" s="1602"/>
      <c r="EM477" s="1602"/>
      <c r="EN477" s="1602"/>
      <c r="EO477" s="1602"/>
      <c r="EP477" s="1602"/>
      <c r="EQ477" s="1602"/>
      <c r="ER477" s="1602"/>
      <c r="ES477" s="1602"/>
      <c r="ET477" s="1602"/>
      <c r="EU477" s="1602"/>
      <c r="EV477" s="1602"/>
      <c r="EW477" s="1602"/>
      <c r="EX477" s="1602"/>
      <c r="EY477" s="1602"/>
      <c r="EZ477" s="1602"/>
      <c r="FA477" s="1602"/>
      <c r="FB477" s="1602"/>
      <c r="FC477" s="1602"/>
      <c r="FD477" s="1602"/>
      <c r="FE477" s="1602"/>
      <c r="FF477" s="1602"/>
      <c r="FG477" s="1602"/>
      <c r="FH477" s="1602"/>
      <c r="FI477" s="1602"/>
      <c r="FJ477" s="1602"/>
      <c r="FK477" s="1602"/>
      <c r="FL477" s="1602"/>
      <c r="FM477" s="1602"/>
      <c r="FN477" s="1602"/>
      <c r="FO477" s="1602"/>
      <c r="FP477" s="1602"/>
      <c r="FQ477" s="1602"/>
      <c r="FR477" s="1602"/>
      <c r="FS477" s="1602"/>
      <c r="FT477" s="1602"/>
      <c r="FU477" s="1602"/>
      <c r="FV477" s="1602"/>
      <c r="FW477" s="1602"/>
      <c r="FX477" s="1602"/>
      <c r="FY477" s="1602"/>
      <c r="FZ477" s="1602"/>
      <c r="GA477" s="1602"/>
      <c r="GB477" s="1602"/>
      <c r="GC477" s="1602"/>
      <c r="GD477" s="1602"/>
      <c r="GE477" s="1602"/>
      <c r="GF477" s="1602"/>
      <c r="GG477" s="1602"/>
      <c r="GH477" s="1602"/>
      <c r="GI477" s="1602"/>
      <c r="GJ477" s="1602"/>
      <c r="GK477" s="1602"/>
      <c r="GL477" s="1602"/>
      <c r="GM477" s="1602"/>
      <c r="GN477" s="1602"/>
      <c r="GO477" s="1602"/>
      <c r="GP477" s="1602"/>
      <c r="GQ477" s="1602"/>
      <c r="GR477" s="1602"/>
      <c r="GS477" s="1602"/>
      <c r="GT477" s="1602"/>
      <c r="GU477" s="1602"/>
      <c r="GV477" s="1602"/>
      <c r="GW477" s="1602"/>
      <c r="GX477" s="1602"/>
      <c r="GY477" s="1602"/>
      <c r="GZ477" s="1602"/>
      <c r="HA477" s="1602"/>
      <c r="HB477" s="1602"/>
      <c r="HC477" s="1602"/>
      <c r="HD477" s="1602"/>
      <c r="HE477" s="1602"/>
      <c r="HF477" s="1602"/>
      <c r="HG477" s="1602"/>
      <c r="HH477" s="1602"/>
      <c r="HI477" s="1602"/>
      <c r="HJ477" s="1602"/>
      <c r="HK477" s="1602"/>
      <c r="HL477" s="1602"/>
      <c r="HM477" s="1602"/>
      <c r="HN477" s="1602"/>
      <c r="HO477" s="1602"/>
      <c r="HP477" s="1602"/>
      <c r="HQ477" s="1602"/>
      <c r="HR477" s="1602"/>
      <c r="HS477" s="1602"/>
      <c r="HT477" s="1602"/>
      <c r="HU477" s="1602"/>
      <c r="HV477" s="1602"/>
      <c r="HW477" s="1602"/>
      <c r="HX477" s="1602"/>
      <c r="HY477" s="1602"/>
      <c r="HZ477" s="1602"/>
      <c r="IA477" s="1602"/>
      <c r="IB477" s="1602"/>
      <c r="IC477" s="1602"/>
      <c r="ID477" s="1602"/>
      <c r="IE477" s="1602"/>
      <c r="IF477" s="1602"/>
      <c r="IG477" s="1602"/>
      <c r="IH477" s="1602"/>
      <c r="II477" s="1602"/>
      <c r="IJ477" s="1602"/>
      <c r="IK477" s="1602"/>
      <c r="IL477" s="1602"/>
      <c r="IM477" s="1602"/>
      <c r="IN477" s="1602"/>
      <c r="IO477" s="1602"/>
      <c r="IP477" s="1602"/>
      <c r="IQ477" s="1602"/>
      <c r="IR477" s="1602"/>
      <c r="IS477" s="1602"/>
      <c r="IT477" s="1602"/>
      <c r="IU477" s="1602"/>
      <c r="IV477" s="1602"/>
      <c r="IW477" s="1602"/>
      <c r="IX477" s="1602"/>
      <c r="IY477" s="1602"/>
      <c r="IZ477" s="1602"/>
      <c r="JA477" s="1602"/>
      <c r="JB477" s="1602"/>
      <c r="JC477" s="1602"/>
      <c r="JD477" s="1602"/>
      <c r="JE477" s="1602"/>
      <c r="JF477" s="1602"/>
      <c r="JG477" s="1602"/>
      <c r="JH477" s="1602"/>
      <c r="JI477" s="1602"/>
      <c r="JJ477" s="1602"/>
      <c r="JK477" s="1602"/>
      <c r="JL477" s="1602"/>
      <c r="JM477" s="1602"/>
      <c r="JN477" s="1602"/>
      <c r="JO477" s="1602"/>
      <c r="JP477" s="1602"/>
    </row>
    <row r="478" spans="100:276" s="1689" customFormat="1" ht="15" hidden="1" customHeight="1" x14ac:dyDescent="0.25">
      <c r="CV478" s="1602"/>
      <c r="CW478" s="1602"/>
      <c r="CX478" s="1602"/>
      <c r="CY478" s="1602"/>
      <c r="CZ478" s="1602"/>
      <c r="DA478" s="1602"/>
      <c r="DB478" s="1602"/>
      <c r="DC478" s="1602"/>
      <c r="DD478" s="1602"/>
      <c r="DE478" s="1602"/>
      <c r="DF478" s="1602"/>
      <c r="DG478" s="1602"/>
      <c r="DH478" s="1602"/>
      <c r="DI478" s="1602"/>
      <c r="DJ478" s="1602"/>
      <c r="DK478" s="1602"/>
      <c r="DL478" s="1602"/>
      <c r="DM478" s="1602"/>
      <c r="DN478" s="1602"/>
      <c r="DO478" s="1602"/>
      <c r="DP478" s="1602"/>
      <c r="DQ478" s="1602"/>
      <c r="DR478" s="1602"/>
      <c r="DS478" s="1602"/>
      <c r="DT478" s="1602"/>
      <c r="DU478" s="1602"/>
      <c r="DV478" s="1602"/>
      <c r="DW478" s="1602"/>
      <c r="DX478" s="1602"/>
      <c r="DY478" s="1602"/>
      <c r="DZ478" s="1602"/>
      <c r="EA478" s="1602"/>
      <c r="EB478" s="1602"/>
      <c r="EC478" s="1602"/>
      <c r="ED478" s="1602"/>
      <c r="EE478" s="1602"/>
      <c r="EF478" s="1602"/>
      <c r="EG478" s="1602"/>
      <c r="EH478" s="1602"/>
      <c r="EI478" s="1602"/>
      <c r="EJ478" s="1602"/>
      <c r="EK478" s="1602"/>
      <c r="EL478" s="1602"/>
      <c r="EM478" s="1602"/>
      <c r="EN478" s="1602"/>
      <c r="EO478" s="1602"/>
      <c r="EP478" s="1602"/>
      <c r="EQ478" s="1602"/>
      <c r="ER478" s="1602"/>
      <c r="ES478" s="1602"/>
      <c r="ET478" s="1602"/>
      <c r="EU478" s="1602"/>
      <c r="EV478" s="1602"/>
      <c r="EW478" s="1602"/>
      <c r="EX478" s="1602"/>
      <c r="EY478" s="1602"/>
      <c r="EZ478" s="1602"/>
      <c r="FA478" s="1602"/>
      <c r="FB478" s="1602"/>
      <c r="FC478" s="1602"/>
      <c r="FD478" s="1602"/>
      <c r="FE478" s="1602"/>
      <c r="FF478" s="1602"/>
      <c r="FG478" s="1602"/>
      <c r="FH478" s="1602"/>
      <c r="FI478" s="1602"/>
      <c r="FJ478" s="1602"/>
      <c r="FK478" s="1602"/>
      <c r="FL478" s="1602"/>
      <c r="FM478" s="1602"/>
      <c r="FN478" s="1602"/>
      <c r="FO478" s="1602"/>
      <c r="FP478" s="1602"/>
      <c r="FQ478" s="1602"/>
      <c r="FR478" s="1602"/>
      <c r="FS478" s="1602"/>
      <c r="FT478" s="1602"/>
      <c r="FU478" s="1602"/>
      <c r="FV478" s="1602"/>
      <c r="FW478" s="1602"/>
      <c r="FX478" s="1602"/>
      <c r="FY478" s="1602"/>
      <c r="FZ478" s="1602"/>
      <c r="GA478" s="1602"/>
      <c r="GB478" s="1602"/>
      <c r="GC478" s="1602"/>
      <c r="GD478" s="1602"/>
      <c r="GE478" s="1602"/>
      <c r="GF478" s="1602"/>
      <c r="GG478" s="1602"/>
      <c r="GH478" s="1602"/>
      <c r="GI478" s="1602"/>
      <c r="GJ478" s="1602"/>
      <c r="GK478" s="1602"/>
      <c r="GL478" s="1602"/>
      <c r="GM478" s="1602"/>
      <c r="GN478" s="1602"/>
      <c r="GO478" s="1602"/>
      <c r="GP478" s="1602"/>
      <c r="GQ478" s="1602"/>
      <c r="GR478" s="1602"/>
      <c r="GS478" s="1602"/>
      <c r="GT478" s="1602"/>
      <c r="GU478" s="1602"/>
      <c r="GV478" s="1602"/>
      <c r="GW478" s="1602"/>
      <c r="GX478" s="1602"/>
      <c r="GY478" s="1602"/>
      <c r="GZ478" s="1602"/>
      <c r="HA478" s="1602"/>
      <c r="HB478" s="1602"/>
      <c r="HC478" s="1602"/>
      <c r="HD478" s="1602"/>
      <c r="HE478" s="1602"/>
      <c r="HF478" s="1602"/>
      <c r="HG478" s="1602"/>
      <c r="HH478" s="1602"/>
      <c r="HI478" s="1602"/>
      <c r="HJ478" s="1602"/>
      <c r="HK478" s="1602"/>
      <c r="HL478" s="1602"/>
      <c r="HM478" s="1602"/>
      <c r="HN478" s="1602"/>
      <c r="HO478" s="1602"/>
      <c r="HP478" s="1602"/>
      <c r="HQ478" s="1602"/>
      <c r="HR478" s="1602"/>
      <c r="HS478" s="1602"/>
      <c r="HT478" s="1602"/>
      <c r="HU478" s="1602"/>
      <c r="HV478" s="1602"/>
      <c r="HW478" s="1602"/>
      <c r="HX478" s="1602"/>
      <c r="HY478" s="1602"/>
      <c r="HZ478" s="1602"/>
      <c r="IA478" s="1602"/>
      <c r="IB478" s="1602"/>
      <c r="IC478" s="1602"/>
      <c r="ID478" s="1602"/>
      <c r="IE478" s="1602"/>
      <c r="IF478" s="1602"/>
      <c r="IG478" s="1602"/>
      <c r="IH478" s="1602"/>
      <c r="II478" s="1602"/>
      <c r="IJ478" s="1602"/>
      <c r="IK478" s="1602"/>
      <c r="IL478" s="1602"/>
      <c r="IM478" s="1602"/>
      <c r="IN478" s="1602"/>
      <c r="IO478" s="1602"/>
      <c r="IP478" s="1602"/>
      <c r="IQ478" s="1602"/>
      <c r="IR478" s="1602"/>
      <c r="IS478" s="1602"/>
      <c r="IT478" s="1602"/>
      <c r="IU478" s="1602"/>
      <c r="IV478" s="1602"/>
      <c r="IW478" s="1602"/>
      <c r="IX478" s="1602"/>
      <c r="IY478" s="1602"/>
      <c r="IZ478" s="1602"/>
      <c r="JA478" s="1602"/>
      <c r="JB478" s="1602"/>
      <c r="JC478" s="1602"/>
      <c r="JD478" s="1602"/>
      <c r="JE478" s="1602"/>
      <c r="JF478" s="1602"/>
      <c r="JG478" s="1602"/>
      <c r="JH478" s="1602"/>
      <c r="JI478" s="1602"/>
      <c r="JJ478" s="1602"/>
      <c r="JK478" s="1602"/>
      <c r="JL478" s="1602"/>
      <c r="JM478" s="1602"/>
      <c r="JN478" s="1602"/>
      <c r="JO478" s="1602"/>
      <c r="JP478" s="1602"/>
    </row>
    <row r="479" spans="100:276" s="1689" customFormat="1" ht="15" hidden="1" customHeight="1" x14ac:dyDescent="0.25">
      <c r="CV479" s="1602"/>
      <c r="CW479" s="1602"/>
      <c r="CX479" s="1602"/>
      <c r="CY479" s="1602"/>
      <c r="CZ479" s="1602"/>
      <c r="DA479" s="1602"/>
      <c r="DB479" s="1602"/>
      <c r="DC479" s="1602"/>
      <c r="DD479" s="1602"/>
      <c r="DE479" s="1602"/>
      <c r="DF479" s="1602"/>
      <c r="DG479" s="1602"/>
      <c r="DH479" s="1602"/>
      <c r="DI479" s="1602"/>
      <c r="DJ479" s="1602"/>
      <c r="DK479" s="1602"/>
      <c r="DL479" s="1602"/>
      <c r="DM479" s="1602"/>
      <c r="DN479" s="1602"/>
      <c r="DO479" s="1602"/>
      <c r="DP479" s="1602"/>
      <c r="DQ479" s="1602"/>
      <c r="DR479" s="1602"/>
      <c r="DS479" s="1602"/>
      <c r="DT479" s="1602"/>
      <c r="DU479" s="1602"/>
      <c r="DV479" s="1602"/>
      <c r="DW479" s="1602"/>
      <c r="DX479" s="1602"/>
      <c r="DY479" s="1602"/>
      <c r="DZ479" s="1602"/>
      <c r="EA479" s="1602"/>
      <c r="EB479" s="1602"/>
      <c r="EC479" s="1602"/>
      <c r="ED479" s="1602"/>
      <c r="EE479" s="1602"/>
      <c r="EF479" s="1602"/>
      <c r="EG479" s="1602"/>
      <c r="EH479" s="1602"/>
      <c r="EI479" s="1602"/>
      <c r="EJ479" s="1602"/>
      <c r="EK479" s="1602"/>
      <c r="EL479" s="1602"/>
      <c r="EM479" s="1602"/>
      <c r="EN479" s="1602"/>
      <c r="EO479" s="1602"/>
      <c r="EP479" s="1602"/>
      <c r="EQ479" s="1602"/>
      <c r="ER479" s="1602"/>
      <c r="ES479" s="1602"/>
      <c r="ET479" s="1602"/>
      <c r="EU479" s="1602"/>
      <c r="EV479" s="1602"/>
      <c r="EW479" s="1602"/>
      <c r="EX479" s="1602"/>
      <c r="EY479" s="1602"/>
      <c r="EZ479" s="1602"/>
      <c r="FA479" s="1602"/>
      <c r="FB479" s="1602"/>
      <c r="FC479" s="1602"/>
      <c r="FD479" s="1602"/>
      <c r="FE479" s="1602"/>
      <c r="FF479" s="1602"/>
      <c r="FG479" s="1602"/>
      <c r="FH479" s="1602"/>
      <c r="FI479" s="1602"/>
      <c r="FJ479" s="1602"/>
      <c r="FK479" s="1602"/>
      <c r="FL479" s="1602"/>
      <c r="FM479" s="1602"/>
      <c r="FN479" s="1602"/>
      <c r="FO479" s="1602"/>
      <c r="FP479" s="1602"/>
      <c r="FQ479" s="1602"/>
      <c r="FR479" s="1602"/>
      <c r="FS479" s="1602"/>
      <c r="FT479" s="1602"/>
      <c r="FU479" s="1602"/>
      <c r="FV479" s="1602"/>
      <c r="FW479" s="1602"/>
      <c r="FX479" s="1602"/>
      <c r="FY479" s="1602"/>
      <c r="FZ479" s="1602"/>
      <c r="GA479" s="1602"/>
      <c r="GB479" s="1602"/>
      <c r="GC479" s="1602"/>
      <c r="GD479" s="1602"/>
      <c r="GE479" s="1602"/>
      <c r="GF479" s="1602"/>
      <c r="GG479" s="1602"/>
      <c r="GH479" s="1602"/>
      <c r="GI479" s="1602"/>
      <c r="GJ479" s="1602"/>
      <c r="GK479" s="1602"/>
      <c r="GL479" s="1602"/>
      <c r="GM479" s="1602"/>
      <c r="GN479" s="1602"/>
      <c r="GO479" s="1602"/>
      <c r="GP479" s="1602"/>
      <c r="GQ479" s="1602"/>
      <c r="GR479" s="1602"/>
      <c r="GS479" s="1602"/>
      <c r="GT479" s="1602"/>
      <c r="GU479" s="1602"/>
      <c r="GV479" s="1602"/>
      <c r="GW479" s="1602"/>
      <c r="GX479" s="1602"/>
      <c r="GY479" s="1602"/>
      <c r="GZ479" s="1602"/>
      <c r="HA479" s="1602"/>
      <c r="HB479" s="1602"/>
      <c r="HC479" s="1602"/>
      <c r="HD479" s="1602"/>
      <c r="HE479" s="1602"/>
      <c r="HF479" s="1602"/>
      <c r="HG479" s="1602"/>
      <c r="HH479" s="1602"/>
      <c r="HI479" s="1602"/>
      <c r="HJ479" s="1602"/>
      <c r="HK479" s="1602"/>
      <c r="HL479" s="1602"/>
      <c r="HM479" s="1602"/>
      <c r="HN479" s="1602"/>
      <c r="HO479" s="1602"/>
      <c r="HP479" s="1602"/>
      <c r="HQ479" s="1602"/>
      <c r="HR479" s="1602"/>
      <c r="HS479" s="1602"/>
      <c r="HT479" s="1602"/>
      <c r="HU479" s="1602"/>
      <c r="HV479" s="1602"/>
      <c r="HW479" s="1602"/>
      <c r="HX479" s="1602"/>
      <c r="HY479" s="1602"/>
      <c r="HZ479" s="1602"/>
      <c r="IA479" s="1602"/>
      <c r="IB479" s="1602"/>
      <c r="IC479" s="1602"/>
      <c r="ID479" s="1602"/>
      <c r="IE479" s="1602"/>
      <c r="IF479" s="1602"/>
      <c r="IG479" s="1602"/>
      <c r="IH479" s="1602"/>
      <c r="II479" s="1602"/>
      <c r="IJ479" s="1602"/>
      <c r="IK479" s="1602"/>
      <c r="IL479" s="1602"/>
      <c r="IM479" s="1602"/>
      <c r="IN479" s="1602"/>
      <c r="IO479" s="1602"/>
      <c r="IP479" s="1602"/>
      <c r="IQ479" s="1602"/>
      <c r="IR479" s="1602"/>
      <c r="IS479" s="1602"/>
      <c r="IT479" s="1602"/>
      <c r="IU479" s="1602"/>
      <c r="IV479" s="1602"/>
      <c r="IW479" s="1602"/>
      <c r="IX479" s="1602"/>
      <c r="IY479" s="1602"/>
      <c r="IZ479" s="1602"/>
      <c r="JA479" s="1602"/>
      <c r="JB479" s="1602"/>
      <c r="JC479" s="1602"/>
      <c r="JD479" s="1602"/>
      <c r="JE479" s="1602"/>
      <c r="JF479" s="1602"/>
      <c r="JG479" s="1602"/>
      <c r="JH479" s="1602"/>
      <c r="JI479" s="1602"/>
      <c r="JJ479" s="1602"/>
      <c r="JK479" s="1602"/>
      <c r="JL479" s="1602"/>
      <c r="JM479" s="1602"/>
      <c r="JN479" s="1602"/>
      <c r="JO479" s="1602"/>
      <c r="JP479" s="1602"/>
    </row>
    <row r="480" spans="100:276" s="1689" customFormat="1" ht="15" hidden="1" customHeight="1" x14ac:dyDescent="0.25">
      <c r="CV480" s="1602"/>
      <c r="CW480" s="1602"/>
      <c r="CX480" s="1602"/>
      <c r="CY480" s="1602"/>
      <c r="CZ480" s="1602"/>
      <c r="DA480" s="1602"/>
      <c r="DB480" s="1602"/>
      <c r="DC480" s="1602"/>
      <c r="DD480" s="1602"/>
      <c r="DE480" s="1602"/>
      <c r="DF480" s="1602"/>
      <c r="DG480" s="1602"/>
      <c r="DH480" s="1602"/>
      <c r="DI480" s="1602"/>
      <c r="DJ480" s="1602"/>
      <c r="DK480" s="1602"/>
      <c r="DL480" s="1602"/>
      <c r="DM480" s="1602"/>
      <c r="DN480" s="1602"/>
      <c r="DO480" s="1602"/>
      <c r="DP480" s="1602"/>
      <c r="DQ480" s="1602"/>
      <c r="DR480" s="1602"/>
      <c r="DS480" s="1602"/>
      <c r="DT480" s="1602"/>
      <c r="DU480" s="1602"/>
      <c r="DV480" s="1602"/>
      <c r="DW480" s="1602"/>
      <c r="DX480" s="1602"/>
      <c r="DY480" s="1602"/>
      <c r="DZ480" s="1602"/>
      <c r="EA480" s="1602"/>
      <c r="EB480" s="1602"/>
      <c r="EC480" s="1602"/>
      <c r="ED480" s="1602"/>
      <c r="EE480" s="1602"/>
      <c r="EF480" s="1602"/>
      <c r="EG480" s="1602"/>
      <c r="EH480" s="1602"/>
      <c r="EI480" s="1602"/>
      <c r="EJ480" s="1602"/>
      <c r="EK480" s="1602"/>
      <c r="EL480" s="1602"/>
      <c r="EM480" s="1602"/>
      <c r="EN480" s="1602"/>
      <c r="EO480" s="1602"/>
      <c r="EP480" s="1602"/>
      <c r="EQ480" s="1602"/>
      <c r="ER480" s="1602"/>
      <c r="ES480" s="1602"/>
      <c r="ET480" s="1602"/>
      <c r="EU480" s="1602"/>
      <c r="EV480" s="1602"/>
      <c r="EW480" s="1602"/>
      <c r="EX480" s="1602"/>
      <c r="EY480" s="1602"/>
      <c r="EZ480" s="1602"/>
      <c r="FA480" s="1602"/>
      <c r="FB480" s="1602"/>
      <c r="FC480" s="1602"/>
      <c r="FD480" s="1602"/>
      <c r="FE480" s="1602"/>
      <c r="FF480" s="1602"/>
      <c r="FG480" s="1602"/>
      <c r="FH480" s="1602"/>
      <c r="FI480" s="1602"/>
      <c r="FJ480" s="1602"/>
      <c r="FK480" s="1602"/>
      <c r="FL480" s="1602"/>
      <c r="FM480" s="1602"/>
      <c r="FN480" s="1602"/>
      <c r="FO480" s="1602"/>
      <c r="FP480" s="1602"/>
      <c r="FQ480" s="1602"/>
      <c r="FR480" s="1602"/>
      <c r="FS480" s="1602"/>
      <c r="FT480" s="1602"/>
      <c r="FU480" s="1602"/>
      <c r="FV480" s="1602"/>
      <c r="FW480" s="1602"/>
      <c r="FX480" s="1602"/>
      <c r="FY480" s="1602"/>
      <c r="FZ480" s="1602"/>
      <c r="GA480" s="1602"/>
      <c r="GB480" s="1602"/>
      <c r="GC480" s="1602"/>
      <c r="GD480" s="1602"/>
      <c r="GE480" s="1602"/>
      <c r="GF480" s="1602"/>
      <c r="GG480" s="1602"/>
      <c r="GH480" s="1602"/>
      <c r="GI480" s="1602"/>
      <c r="GJ480" s="1602"/>
      <c r="GK480" s="1602"/>
      <c r="GL480" s="1602"/>
      <c r="GM480" s="1602"/>
      <c r="GN480" s="1602"/>
      <c r="GO480" s="1602"/>
      <c r="GP480" s="1602"/>
      <c r="GQ480" s="1602"/>
      <c r="GR480" s="1602"/>
      <c r="GS480" s="1602"/>
      <c r="GT480" s="1602"/>
      <c r="GU480" s="1602"/>
      <c r="GV480" s="1602"/>
      <c r="GW480" s="1602"/>
      <c r="GX480" s="1602"/>
      <c r="GY480" s="1602"/>
      <c r="GZ480" s="1602"/>
      <c r="HA480" s="1602"/>
      <c r="HB480" s="1602"/>
      <c r="HC480" s="1602"/>
      <c r="HD480" s="1602"/>
      <c r="HE480" s="1602"/>
      <c r="HF480" s="1602"/>
      <c r="HG480" s="1602"/>
      <c r="HH480" s="1602"/>
      <c r="HI480" s="1602"/>
      <c r="HJ480" s="1602"/>
      <c r="HK480" s="1602"/>
      <c r="HL480" s="1602"/>
      <c r="HM480" s="1602"/>
      <c r="HN480" s="1602"/>
      <c r="HO480" s="1602"/>
      <c r="HP480" s="1602"/>
      <c r="HQ480" s="1602"/>
      <c r="HR480" s="1602"/>
      <c r="HS480" s="1602"/>
      <c r="HT480" s="1602"/>
      <c r="HU480" s="1602"/>
      <c r="HV480" s="1602"/>
      <c r="HW480" s="1602"/>
      <c r="HX480" s="1602"/>
      <c r="HY480" s="1602"/>
      <c r="HZ480" s="1602"/>
      <c r="IA480" s="1602"/>
      <c r="IB480" s="1602"/>
      <c r="IC480" s="1602"/>
      <c r="ID480" s="1602"/>
      <c r="IE480" s="1602"/>
      <c r="IF480" s="1602"/>
      <c r="IG480" s="1602"/>
      <c r="IH480" s="1602"/>
      <c r="II480" s="1602"/>
      <c r="IJ480" s="1602"/>
      <c r="IK480" s="1602"/>
      <c r="IL480" s="1602"/>
      <c r="IM480" s="1602"/>
      <c r="IN480" s="1602"/>
      <c r="IO480" s="1602"/>
      <c r="IP480" s="1602"/>
      <c r="IQ480" s="1602"/>
      <c r="IR480" s="1602"/>
      <c r="IS480" s="1602"/>
      <c r="IT480" s="1602"/>
      <c r="IU480" s="1602"/>
      <c r="IV480" s="1602"/>
      <c r="IW480" s="1602"/>
      <c r="IX480" s="1602"/>
      <c r="IY480" s="1602"/>
      <c r="IZ480" s="1602"/>
      <c r="JA480" s="1602"/>
      <c r="JB480" s="1602"/>
      <c r="JC480" s="1602"/>
      <c r="JD480" s="1602"/>
      <c r="JE480" s="1602"/>
      <c r="JF480" s="1602"/>
      <c r="JG480" s="1602"/>
      <c r="JH480" s="1602"/>
      <c r="JI480" s="1602"/>
      <c r="JJ480" s="1602"/>
      <c r="JK480" s="1602"/>
      <c r="JL480" s="1602"/>
      <c r="JM480" s="1602"/>
      <c r="JN480" s="1602"/>
      <c r="JO480" s="1602"/>
      <c r="JP480" s="1602"/>
    </row>
    <row r="481" spans="100:276" s="1689" customFormat="1" ht="15" hidden="1" customHeight="1" x14ac:dyDescent="0.25">
      <c r="CV481" s="1602"/>
      <c r="CW481" s="1602"/>
      <c r="CX481" s="1602"/>
      <c r="CY481" s="1602"/>
      <c r="CZ481" s="1602"/>
      <c r="DA481" s="1602"/>
      <c r="DB481" s="1602"/>
      <c r="DC481" s="1602"/>
      <c r="DD481" s="1602"/>
      <c r="DE481" s="1602"/>
      <c r="DF481" s="1602"/>
      <c r="DG481" s="1602"/>
      <c r="DH481" s="1602"/>
      <c r="DI481" s="1602"/>
      <c r="DJ481" s="1602"/>
      <c r="DK481" s="1602"/>
      <c r="DL481" s="1602"/>
      <c r="DM481" s="1602"/>
      <c r="DN481" s="1602"/>
      <c r="DO481" s="1602"/>
      <c r="DP481" s="1602"/>
      <c r="DQ481" s="1602"/>
      <c r="DR481" s="1602"/>
      <c r="DS481" s="1602"/>
      <c r="DT481" s="1602"/>
      <c r="DU481" s="1602"/>
      <c r="DV481" s="1602"/>
      <c r="DW481" s="1602"/>
      <c r="DX481" s="1602"/>
      <c r="DY481" s="1602"/>
      <c r="DZ481" s="1602"/>
      <c r="EA481" s="1602"/>
      <c r="EB481" s="1602"/>
      <c r="EC481" s="1602"/>
      <c r="ED481" s="1602"/>
      <c r="EE481" s="1602"/>
      <c r="EF481" s="1602"/>
      <c r="EG481" s="1602"/>
      <c r="EH481" s="1602"/>
      <c r="EI481" s="1602"/>
      <c r="EJ481" s="1602"/>
      <c r="EK481" s="1602"/>
      <c r="EL481" s="1602"/>
      <c r="EM481" s="1602"/>
      <c r="EN481" s="1602"/>
      <c r="EO481" s="1602"/>
      <c r="EP481" s="1602"/>
      <c r="EQ481" s="1602"/>
      <c r="ER481" s="1602"/>
      <c r="ES481" s="1602"/>
      <c r="ET481" s="1602"/>
      <c r="EU481" s="1602"/>
      <c r="EV481" s="1602"/>
      <c r="EW481" s="1602"/>
      <c r="EX481" s="1602"/>
      <c r="EY481" s="1602"/>
      <c r="EZ481" s="1602"/>
      <c r="FA481" s="1602"/>
      <c r="FB481" s="1602"/>
      <c r="FC481" s="1602"/>
      <c r="FD481" s="1602"/>
      <c r="FE481" s="1602"/>
      <c r="FF481" s="1602"/>
      <c r="FG481" s="1602"/>
      <c r="FH481" s="1602"/>
      <c r="FI481" s="1602"/>
      <c r="FJ481" s="1602"/>
      <c r="FK481" s="1602"/>
      <c r="FL481" s="1602"/>
      <c r="FM481" s="1602"/>
      <c r="FN481" s="1602"/>
      <c r="FO481" s="1602"/>
      <c r="FP481" s="1602"/>
      <c r="FQ481" s="1602"/>
      <c r="FR481" s="1602"/>
      <c r="FS481" s="1602"/>
      <c r="FT481" s="1602"/>
      <c r="FU481" s="1602"/>
      <c r="FV481" s="1602"/>
      <c r="FW481" s="1602"/>
      <c r="FX481" s="1602"/>
      <c r="FY481" s="1602"/>
      <c r="FZ481" s="1602"/>
      <c r="GA481" s="1602"/>
      <c r="GB481" s="1602"/>
      <c r="GC481" s="1602"/>
      <c r="GD481" s="1602"/>
      <c r="GE481" s="1602"/>
      <c r="GF481" s="1602"/>
      <c r="GG481" s="1602"/>
      <c r="GH481" s="1602"/>
      <c r="GI481" s="1602"/>
      <c r="GJ481" s="1602"/>
      <c r="GK481" s="1602"/>
      <c r="GL481" s="1602"/>
      <c r="GM481" s="1602"/>
      <c r="GN481" s="1602"/>
      <c r="GO481" s="1602"/>
      <c r="GP481" s="1602"/>
      <c r="GQ481" s="1602"/>
      <c r="GR481" s="1602"/>
      <c r="GS481" s="1602"/>
      <c r="GT481" s="1602"/>
      <c r="GU481" s="1602"/>
      <c r="GV481" s="1602"/>
      <c r="GW481" s="1602"/>
      <c r="GX481" s="1602"/>
      <c r="GY481" s="1602"/>
      <c r="GZ481" s="1602"/>
      <c r="HA481" s="1602"/>
      <c r="HB481" s="1602"/>
      <c r="HC481" s="1602"/>
      <c r="HD481" s="1602"/>
      <c r="HE481" s="1602"/>
      <c r="HF481" s="1602"/>
      <c r="HG481" s="1602"/>
      <c r="HH481" s="1602"/>
      <c r="HI481" s="1602"/>
      <c r="HJ481" s="1602"/>
      <c r="HK481" s="1602"/>
      <c r="HL481" s="1602"/>
      <c r="HM481" s="1602"/>
      <c r="HN481" s="1602"/>
      <c r="HO481" s="1602"/>
      <c r="HP481" s="1602"/>
      <c r="HQ481" s="1602"/>
      <c r="HR481" s="1602"/>
      <c r="HS481" s="1602"/>
      <c r="HT481" s="1602"/>
      <c r="HU481" s="1602"/>
      <c r="HV481" s="1602"/>
      <c r="HW481" s="1602"/>
      <c r="HX481" s="1602"/>
      <c r="HY481" s="1602"/>
      <c r="HZ481" s="1602"/>
      <c r="IA481" s="1602"/>
      <c r="IB481" s="1602"/>
      <c r="IC481" s="1602"/>
      <c r="ID481" s="1602"/>
      <c r="IE481" s="1602"/>
      <c r="IF481" s="1602"/>
      <c r="IG481" s="1602"/>
      <c r="IH481" s="1602"/>
      <c r="II481" s="1602"/>
      <c r="IJ481" s="1602"/>
      <c r="IK481" s="1602"/>
      <c r="IL481" s="1602"/>
      <c r="IM481" s="1602"/>
      <c r="IN481" s="1602"/>
      <c r="IO481" s="1602"/>
      <c r="IP481" s="1602"/>
      <c r="IQ481" s="1602"/>
      <c r="IR481" s="1602"/>
      <c r="IS481" s="1602"/>
      <c r="IT481" s="1602"/>
      <c r="IU481" s="1602"/>
      <c r="IV481" s="1602"/>
      <c r="IW481" s="1602"/>
      <c r="IX481" s="1602"/>
      <c r="IY481" s="1602"/>
      <c r="IZ481" s="1602"/>
      <c r="JA481" s="1602"/>
      <c r="JB481" s="1602"/>
      <c r="JC481" s="1602"/>
      <c r="JD481" s="1602"/>
      <c r="JE481" s="1602"/>
      <c r="JF481" s="1602"/>
      <c r="JG481" s="1602"/>
      <c r="JH481" s="1602"/>
      <c r="JI481" s="1602"/>
      <c r="JJ481" s="1602"/>
      <c r="JK481" s="1602"/>
      <c r="JL481" s="1602"/>
      <c r="JM481" s="1602"/>
      <c r="JN481" s="1602"/>
      <c r="JO481" s="1602"/>
      <c r="JP481" s="1602"/>
    </row>
    <row r="482" spans="100:276" s="1689" customFormat="1" ht="15" hidden="1" customHeight="1" x14ac:dyDescent="0.25">
      <c r="CV482" s="1602"/>
      <c r="CW482" s="1602"/>
      <c r="CX482" s="1602"/>
      <c r="CY482" s="1602"/>
      <c r="CZ482" s="1602"/>
      <c r="DA482" s="1602"/>
      <c r="DB482" s="1602"/>
      <c r="DC482" s="1602"/>
      <c r="DD482" s="1602"/>
      <c r="DE482" s="1602"/>
      <c r="DF482" s="1602"/>
      <c r="DG482" s="1602"/>
      <c r="DH482" s="1602"/>
      <c r="DI482" s="1602"/>
      <c r="DJ482" s="1602"/>
      <c r="DK482" s="1602"/>
      <c r="DL482" s="1602"/>
      <c r="DM482" s="1602"/>
      <c r="DN482" s="1602"/>
      <c r="DO482" s="1602"/>
      <c r="DP482" s="1602"/>
      <c r="DQ482" s="1602"/>
      <c r="DR482" s="1602"/>
      <c r="DS482" s="1602"/>
      <c r="DT482" s="1602"/>
      <c r="DU482" s="1602"/>
      <c r="DV482" s="1602"/>
      <c r="DW482" s="1602"/>
      <c r="DX482" s="1602"/>
      <c r="DY482" s="1602"/>
      <c r="DZ482" s="1602"/>
      <c r="EA482" s="1602"/>
      <c r="EB482" s="1602"/>
      <c r="EC482" s="1602"/>
      <c r="ED482" s="1602"/>
      <c r="EE482" s="1602"/>
      <c r="EF482" s="1602"/>
      <c r="EG482" s="1602"/>
      <c r="EH482" s="1602"/>
      <c r="EI482" s="1602"/>
      <c r="EJ482" s="1602"/>
      <c r="EK482" s="1602"/>
      <c r="EL482" s="1602"/>
      <c r="EM482" s="1602"/>
      <c r="EN482" s="1602"/>
      <c r="EO482" s="1602"/>
      <c r="EP482" s="1602"/>
      <c r="EQ482" s="1602"/>
      <c r="ER482" s="1602"/>
      <c r="ES482" s="1602"/>
      <c r="ET482" s="1602"/>
      <c r="EU482" s="1602"/>
      <c r="EV482" s="1602"/>
      <c r="EW482" s="1602"/>
      <c r="EX482" s="1602"/>
      <c r="EY482" s="1602"/>
      <c r="EZ482" s="1602"/>
      <c r="FA482" s="1602"/>
      <c r="FB482" s="1602"/>
      <c r="FC482" s="1602"/>
      <c r="FD482" s="1602"/>
      <c r="FE482" s="1602"/>
      <c r="FF482" s="1602"/>
      <c r="FG482" s="1602"/>
      <c r="FH482" s="1602"/>
      <c r="FI482" s="1602"/>
      <c r="FJ482" s="1602"/>
      <c r="FK482" s="1602"/>
      <c r="FL482" s="1602"/>
      <c r="FM482" s="1602"/>
      <c r="FN482" s="1602"/>
      <c r="FO482" s="1602"/>
      <c r="FP482" s="1602"/>
      <c r="FQ482" s="1602"/>
      <c r="FR482" s="1602"/>
      <c r="FS482" s="1602"/>
      <c r="FT482" s="1602"/>
      <c r="FU482" s="1602"/>
      <c r="FV482" s="1602"/>
      <c r="FW482" s="1602"/>
      <c r="FX482" s="1602"/>
      <c r="FY482" s="1602"/>
      <c r="FZ482" s="1602"/>
      <c r="GA482" s="1602"/>
      <c r="GB482" s="1602"/>
      <c r="GC482" s="1602"/>
      <c r="GD482" s="1602"/>
      <c r="GE482" s="1602"/>
      <c r="GF482" s="1602"/>
      <c r="GG482" s="1602"/>
      <c r="GH482" s="1602"/>
      <c r="GI482" s="1602"/>
      <c r="GJ482" s="1602"/>
      <c r="GK482" s="1602"/>
      <c r="GL482" s="1602"/>
      <c r="GM482" s="1602"/>
      <c r="GN482" s="1602"/>
      <c r="GO482" s="1602"/>
      <c r="GP482" s="1602"/>
      <c r="GQ482" s="1602"/>
      <c r="GR482" s="1602"/>
      <c r="GS482" s="1602"/>
      <c r="GT482" s="1602"/>
      <c r="GU482" s="1602"/>
      <c r="GV482" s="1602"/>
      <c r="GW482" s="1602"/>
      <c r="GX482" s="1602"/>
      <c r="GY482" s="1602"/>
      <c r="GZ482" s="1602"/>
      <c r="HA482" s="1602"/>
      <c r="HB482" s="1602"/>
      <c r="HC482" s="1602"/>
      <c r="HD482" s="1602"/>
      <c r="HE482" s="1602"/>
      <c r="HF482" s="1602"/>
      <c r="HG482" s="1602"/>
      <c r="HH482" s="1602"/>
      <c r="HI482" s="1602"/>
      <c r="HJ482" s="1602"/>
      <c r="HK482" s="1602"/>
      <c r="HL482" s="1602"/>
      <c r="HM482" s="1602"/>
      <c r="HN482" s="1602"/>
      <c r="HO482" s="1602"/>
      <c r="HP482" s="1602"/>
      <c r="HQ482" s="1602"/>
      <c r="HR482" s="1602"/>
      <c r="HS482" s="1602"/>
      <c r="HT482" s="1602"/>
      <c r="HU482" s="1602"/>
      <c r="HV482" s="1602"/>
      <c r="HW482" s="1602"/>
      <c r="HX482" s="1602"/>
      <c r="HY482" s="1602"/>
      <c r="HZ482" s="1602"/>
      <c r="IA482" s="1602"/>
      <c r="IB482" s="1602"/>
      <c r="IC482" s="1602"/>
      <c r="ID482" s="1602"/>
      <c r="IE482" s="1602"/>
      <c r="IF482" s="1602"/>
      <c r="IG482" s="1602"/>
      <c r="IH482" s="1602"/>
      <c r="II482" s="1602"/>
      <c r="IJ482" s="1602"/>
      <c r="IK482" s="1602"/>
      <c r="IL482" s="1602"/>
      <c r="IM482" s="1602"/>
      <c r="IN482" s="1602"/>
      <c r="IO482" s="1602"/>
      <c r="IP482" s="1602"/>
      <c r="IQ482" s="1602"/>
      <c r="IR482" s="1602"/>
      <c r="IS482" s="1602"/>
      <c r="IT482" s="1602"/>
      <c r="IU482" s="1602"/>
      <c r="IV482" s="1602"/>
      <c r="IW482" s="1602"/>
      <c r="IX482" s="1602"/>
      <c r="IY482" s="1602"/>
      <c r="IZ482" s="1602"/>
      <c r="JA482" s="1602"/>
      <c r="JB482" s="1602"/>
      <c r="JC482" s="1602"/>
      <c r="JD482" s="1602"/>
      <c r="JE482" s="1602"/>
      <c r="JF482" s="1602"/>
      <c r="JG482" s="1602"/>
      <c r="JH482" s="1602"/>
      <c r="JI482" s="1602"/>
      <c r="JJ482" s="1602"/>
      <c r="JK482" s="1602"/>
      <c r="JL482" s="1602"/>
      <c r="JM482" s="1602"/>
      <c r="JN482" s="1602"/>
      <c r="JO482" s="1602"/>
      <c r="JP482" s="1602"/>
    </row>
    <row r="483" spans="100:276" s="1689" customFormat="1" ht="15" hidden="1" customHeight="1" x14ac:dyDescent="0.25">
      <c r="CV483" s="1602"/>
      <c r="CW483" s="1602"/>
      <c r="CX483" s="1602"/>
      <c r="CY483" s="1602"/>
      <c r="CZ483" s="1602"/>
      <c r="DA483" s="1602"/>
      <c r="DB483" s="1602"/>
      <c r="DC483" s="1602"/>
      <c r="DD483" s="1602"/>
      <c r="DE483" s="1602"/>
      <c r="DF483" s="1602"/>
      <c r="DG483" s="1602"/>
      <c r="DH483" s="1602"/>
      <c r="DI483" s="1602"/>
      <c r="DJ483" s="1602"/>
      <c r="DK483" s="1602"/>
      <c r="DL483" s="1602"/>
      <c r="DM483" s="1602"/>
      <c r="DN483" s="1602"/>
      <c r="DO483" s="1602"/>
      <c r="DP483" s="1602"/>
      <c r="DQ483" s="1602"/>
      <c r="DR483" s="1602"/>
      <c r="DS483" s="1602"/>
      <c r="DT483" s="1602"/>
      <c r="DU483" s="1602"/>
      <c r="DV483" s="1602"/>
      <c r="DW483" s="1602"/>
      <c r="DX483" s="1602"/>
      <c r="DY483" s="1602"/>
      <c r="DZ483" s="1602"/>
      <c r="EA483" s="1602"/>
      <c r="EB483" s="1602"/>
      <c r="EC483" s="1602"/>
      <c r="ED483" s="1602"/>
      <c r="EE483" s="1602"/>
      <c r="EF483" s="1602"/>
      <c r="EG483" s="1602"/>
      <c r="EH483" s="1602"/>
      <c r="EI483" s="1602"/>
      <c r="EJ483" s="1602"/>
      <c r="EK483" s="1602"/>
      <c r="EL483" s="1602"/>
      <c r="EM483" s="1602"/>
      <c r="EN483" s="1602"/>
      <c r="EO483" s="1602"/>
      <c r="EP483" s="1602"/>
      <c r="EQ483" s="1602"/>
      <c r="ER483" s="1602"/>
      <c r="ES483" s="1602"/>
      <c r="ET483" s="1602"/>
      <c r="EU483" s="1602"/>
      <c r="EV483" s="1602"/>
      <c r="EW483" s="1602"/>
      <c r="EX483" s="1602"/>
      <c r="EY483" s="1602"/>
      <c r="EZ483" s="1602"/>
      <c r="FA483" s="1602"/>
      <c r="FB483" s="1602"/>
      <c r="FC483" s="1602"/>
      <c r="FD483" s="1602"/>
      <c r="FE483" s="1602"/>
      <c r="FF483" s="1602"/>
      <c r="FG483" s="1602"/>
      <c r="FH483" s="1602"/>
      <c r="FI483" s="1602"/>
      <c r="FJ483" s="1602"/>
      <c r="FK483" s="1602"/>
      <c r="FL483" s="1602"/>
      <c r="FM483" s="1602"/>
      <c r="FN483" s="1602"/>
      <c r="FO483" s="1602"/>
      <c r="FP483" s="1602"/>
      <c r="FQ483" s="1602"/>
      <c r="FR483" s="1602"/>
      <c r="FS483" s="1602"/>
      <c r="FT483" s="1602"/>
      <c r="FU483" s="1602"/>
      <c r="FV483" s="1602"/>
      <c r="FW483" s="1602"/>
      <c r="FX483" s="1602"/>
      <c r="FY483" s="1602"/>
      <c r="FZ483" s="1602"/>
      <c r="GA483" s="1602"/>
      <c r="GB483" s="1602"/>
      <c r="GC483" s="1602"/>
      <c r="GD483" s="1602"/>
      <c r="GE483" s="1602"/>
      <c r="GF483" s="1602"/>
      <c r="GG483" s="1602"/>
      <c r="GH483" s="1602"/>
      <c r="GI483" s="1602"/>
      <c r="GJ483" s="1602"/>
      <c r="GK483" s="1602"/>
      <c r="GL483" s="1602"/>
      <c r="GM483" s="1602"/>
      <c r="GN483" s="1602"/>
      <c r="GO483" s="1602"/>
      <c r="GP483" s="1602"/>
      <c r="GQ483" s="1602"/>
      <c r="GR483" s="1602"/>
      <c r="GS483" s="1602"/>
      <c r="GT483" s="1602"/>
      <c r="GU483" s="1602"/>
      <c r="GV483" s="1602"/>
      <c r="GW483" s="1602"/>
      <c r="GX483" s="1602"/>
      <c r="GY483" s="1602"/>
      <c r="GZ483" s="1602"/>
      <c r="HA483" s="1602"/>
      <c r="HB483" s="1602"/>
      <c r="HC483" s="1602"/>
      <c r="HD483" s="1602"/>
      <c r="HE483" s="1602"/>
      <c r="HF483" s="1602"/>
      <c r="HG483" s="1602"/>
      <c r="HH483" s="1602"/>
      <c r="HI483" s="1602"/>
      <c r="HJ483" s="1602"/>
      <c r="HK483" s="1602"/>
      <c r="HL483" s="1602"/>
      <c r="HM483" s="1602"/>
      <c r="HN483" s="1602"/>
      <c r="HO483" s="1602"/>
      <c r="HP483" s="1602"/>
      <c r="HQ483" s="1602"/>
      <c r="HR483" s="1602"/>
      <c r="HS483" s="1602"/>
      <c r="HT483" s="1602"/>
      <c r="HU483" s="1602"/>
      <c r="HV483" s="1602"/>
      <c r="HW483" s="1602"/>
      <c r="HX483" s="1602"/>
      <c r="HY483" s="1602"/>
      <c r="HZ483" s="1602"/>
      <c r="IA483" s="1602"/>
      <c r="IB483" s="1602"/>
      <c r="IC483" s="1602"/>
      <c r="ID483" s="1602"/>
      <c r="IE483" s="1602"/>
      <c r="IF483" s="1602"/>
      <c r="IG483" s="1602"/>
      <c r="IH483" s="1602"/>
      <c r="II483" s="1602"/>
      <c r="IJ483" s="1602"/>
      <c r="IK483" s="1602"/>
      <c r="IL483" s="1602"/>
      <c r="IM483" s="1602"/>
      <c r="IN483" s="1602"/>
      <c r="IO483" s="1602"/>
      <c r="IP483" s="1602"/>
      <c r="IQ483" s="1602"/>
      <c r="IR483" s="1602"/>
      <c r="IS483" s="1602"/>
      <c r="IT483" s="1602"/>
      <c r="IU483" s="1602"/>
      <c r="IV483" s="1602"/>
      <c r="IW483" s="1602"/>
      <c r="IX483" s="1602"/>
      <c r="IY483" s="1602"/>
      <c r="IZ483" s="1602"/>
      <c r="JA483" s="1602"/>
      <c r="JB483" s="1602"/>
      <c r="JC483" s="1602"/>
      <c r="JD483" s="1602"/>
      <c r="JE483" s="1602"/>
      <c r="JF483" s="1602"/>
      <c r="JG483" s="1602"/>
      <c r="JH483" s="1602"/>
      <c r="JI483" s="1602"/>
      <c r="JJ483" s="1602"/>
      <c r="JK483" s="1602"/>
      <c r="JL483" s="1602"/>
      <c r="JM483" s="1602"/>
      <c r="JN483" s="1602"/>
      <c r="JO483" s="1602"/>
      <c r="JP483" s="1602"/>
    </row>
    <row r="484" spans="100:276" s="1689" customFormat="1" ht="15" hidden="1" customHeight="1" x14ac:dyDescent="0.25">
      <c r="CV484" s="1602"/>
      <c r="CW484" s="1602"/>
      <c r="CX484" s="1602"/>
      <c r="CY484" s="1602"/>
      <c r="CZ484" s="1602"/>
      <c r="DA484" s="1602"/>
      <c r="DB484" s="1602"/>
      <c r="DC484" s="1602"/>
      <c r="DD484" s="1602"/>
      <c r="DE484" s="1602"/>
      <c r="DF484" s="1602"/>
      <c r="DG484" s="1602"/>
      <c r="DH484" s="1602"/>
      <c r="DI484" s="1602"/>
      <c r="DJ484" s="1602"/>
      <c r="DK484" s="1602"/>
      <c r="DL484" s="1602"/>
      <c r="DM484" s="1602"/>
      <c r="DN484" s="1602"/>
      <c r="DO484" s="1602"/>
      <c r="DP484" s="1602"/>
      <c r="DQ484" s="1602"/>
      <c r="DR484" s="1602"/>
      <c r="DS484" s="1602"/>
      <c r="DT484" s="1602"/>
      <c r="DU484" s="1602"/>
      <c r="DV484" s="1602"/>
      <c r="DW484" s="1602"/>
      <c r="DX484" s="1602"/>
      <c r="DY484" s="1602"/>
      <c r="DZ484" s="1602"/>
      <c r="EA484" s="1602"/>
      <c r="EB484" s="1602"/>
      <c r="EC484" s="1602"/>
      <c r="ED484" s="1602"/>
      <c r="EE484" s="1602"/>
      <c r="EF484" s="1602"/>
      <c r="EG484" s="1602"/>
      <c r="EH484" s="1602"/>
      <c r="EI484" s="1602"/>
      <c r="EJ484" s="1602"/>
      <c r="EK484" s="1602"/>
      <c r="EL484" s="1602"/>
      <c r="EM484" s="1602"/>
      <c r="EN484" s="1602"/>
      <c r="EO484" s="1602"/>
      <c r="EP484" s="1602"/>
      <c r="EQ484" s="1602"/>
      <c r="ER484" s="1602"/>
      <c r="ES484" s="1602"/>
      <c r="ET484" s="1602"/>
      <c r="EU484" s="1602"/>
      <c r="EV484" s="1602"/>
      <c r="EW484" s="1602"/>
      <c r="EX484" s="1602"/>
      <c r="EY484" s="1602"/>
      <c r="EZ484" s="1602"/>
      <c r="FA484" s="1602"/>
      <c r="FB484" s="1602"/>
      <c r="FC484" s="1602"/>
      <c r="FD484" s="1602"/>
      <c r="FE484" s="1602"/>
      <c r="FF484" s="1602"/>
      <c r="FG484" s="1602"/>
      <c r="FH484" s="1602"/>
      <c r="FI484" s="1602"/>
      <c r="FJ484" s="1602"/>
      <c r="FK484" s="1602"/>
      <c r="FL484" s="1602"/>
      <c r="FM484" s="1602"/>
      <c r="FN484" s="1602"/>
      <c r="FO484" s="1602"/>
      <c r="FP484" s="1602"/>
      <c r="FQ484" s="1602"/>
      <c r="FR484" s="1602"/>
      <c r="FS484" s="1602"/>
      <c r="FT484" s="1602"/>
      <c r="FU484" s="1602"/>
      <c r="FV484" s="1602"/>
      <c r="FW484" s="1602"/>
      <c r="FX484" s="1602"/>
      <c r="FY484" s="1602"/>
      <c r="FZ484" s="1602"/>
      <c r="GA484" s="1602"/>
      <c r="GB484" s="1602"/>
      <c r="GC484" s="1602"/>
      <c r="GD484" s="1602"/>
      <c r="GE484" s="1602"/>
      <c r="GF484" s="1602"/>
      <c r="GG484" s="1602"/>
      <c r="GH484" s="1602"/>
      <c r="GI484" s="1602"/>
      <c r="GJ484" s="1602"/>
      <c r="GK484" s="1602"/>
      <c r="GL484" s="1602"/>
      <c r="GM484" s="1602"/>
      <c r="GN484" s="1602"/>
      <c r="GO484" s="1602"/>
      <c r="GP484" s="1602"/>
      <c r="GQ484" s="1602"/>
      <c r="GR484" s="1602"/>
      <c r="GS484" s="1602"/>
      <c r="GT484" s="1602"/>
      <c r="GU484" s="1602"/>
      <c r="GV484" s="1602"/>
      <c r="GW484" s="1602"/>
      <c r="GX484" s="1602"/>
      <c r="GY484" s="1602"/>
      <c r="GZ484" s="1602"/>
      <c r="HA484" s="1602"/>
      <c r="HB484" s="1602"/>
      <c r="HC484" s="1602"/>
      <c r="HD484" s="1602"/>
      <c r="HE484" s="1602"/>
      <c r="HF484" s="1602"/>
      <c r="HG484" s="1602"/>
      <c r="HH484" s="1602"/>
      <c r="HI484" s="1602"/>
      <c r="HJ484" s="1602"/>
      <c r="HK484" s="1602"/>
      <c r="HL484" s="1602"/>
      <c r="HM484" s="1602"/>
      <c r="HN484" s="1602"/>
      <c r="HO484" s="1602"/>
      <c r="HP484" s="1602"/>
      <c r="HQ484" s="1602"/>
      <c r="HR484" s="1602"/>
      <c r="HS484" s="1602"/>
      <c r="HT484" s="1602"/>
      <c r="HU484" s="1602"/>
      <c r="HV484" s="1602"/>
      <c r="HW484" s="1602"/>
      <c r="HX484" s="1602"/>
      <c r="HY484" s="1602"/>
      <c r="HZ484" s="1602"/>
      <c r="IA484" s="1602"/>
      <c r="IB484" s="1602"/>
      <c r="IC484" s="1602"/>
      <c r="ID484" s="1602"/>
      <c r="IE484" s="1602"/>
      <c r="IF484" s="1602"/>
      <c r="IG484" s="1602"/>
      <c r="IH484" s="1602"/>
      <c r="II484" s="1602"/>
      <c r="IJ484" s="1602"/>
      <c r="IK484" s="1602"/>
      <c r="IL484" s="1602"/>
      <c r="IM484" s="1602"/>
      <c r="IN484" s="1602"/>
      <c r="IO484" s="1602"/>
      <c r="IP484" s="1602"/>
      <c r="IQ484" s="1602"/>
      <c r="IR484" s="1602"/>
      <c r="IS484" s="1602"/>
      <c r="IT484" s="1602"/>
      <c r="IU484" s="1602"/>
      <c r="IV484" s="1602"/>
      <c r="IW484" s="1602"/>
      <c r="IX484" s="1602"/>
      <c r="IY484" s="1602"/>
      <c r="IZ484" s="1602"/>
      <c r="JA484" s="1602"/>
      <c r="JB484" s="1602"/>
      <c r="JC484" s="1602"/>
      <c r="JD484" s="1602"/>
      <c r="JE484" s="1602"/>
      <c r="JF484" s="1602"/>
      <c r="JG484" s="1602"/>
      <c r="JH484" s="1602"/>
      <c r="JI484" s="1602"/>
      <c r="JJ484" s="1602"/>
      <c r="JK484" s="1602"/>
      <c r="JL484" s="1602"/>
      <c r="JM484" s="1602"/>
      <c r="JN484" s="1602"/>
      <c r="JO484" s="1602"/>
      <c r="JP484" s="1602"/>
    </row>
    <row r="485" spans="100:276" s="1689" customFormat="1" ht="15" hidden="1" customHeight="1" x14ac:dyDescent="0.25">
      <c r="CV485" s="1602"/>
      <c r="CW485" s="1602"/>
      <c r="CX485" s="1602"/>
      <c r="CY485" s="1602"/>
      <c r="CZ485" s="1602"/>
      <c r="DA485" s="1602"/>
      <c r="DB485" s="1602"/>
      <c r="DC485" s="1602"/>
      <c r="DD485" s="1602"/>
      <c r="DE485" s="1602"/>
      <c r="DF485" s="1602"/>
      <c r="DG485" s="1602"/>
      <c r="DH485" s="1602"/>
      <c r="DI485" s="1602"/>
      <c r="DJ485" s="1602"/>
      <c r="DK485" s="1602"/>
      <c r="DL485" s="1602"/>
      <c r="DM485" s="1602"/>
      <c r="DN485" s="1602"/>
      <c r="DO485" s="1602"/>
      <c r="DP485" s="1602"/>
      <c r="DQ485" s="1602"/>
      <c r="DR485" s="1602"/>
      <c r="DS485" s="1602"/>
      <c r="DT485" s="1602"/>
      <c r="DU485" s="1602"/>
      <c r="DV485" s="1602"/>
      <c r="DW485" s="1602"/>
      <c r="DX485" s="1602"/>
      <c r="DY485" s="1602"/>
      <c r="DZ485" s="1602"/>
      <c r="EA485" s="1602"/>
      <c r="EB485" s="1602"/>
      <c r="EC485" s="1602"/>
      <c r="ED485" s="1602"/>
      <c r="EE485" s="1602"/>
      <c r="EF485" s="1602"/>
      <c r="EG485" s="1602"/>
      <c r="EH485" s="1602"/>
      <c r="EI485" s="1602"/>
      <c r="EJ485" s="1602"/>
      <c r="EK485" s="1602"/>
      <c r="EL485" s="1602"/>
      <c r="EM485" s="1602"/>
      <c r="EN485" s="1602"/>
      <c r="EO485" s="1602"/>
      <c r="EP485" s="1602"/>
      <c r="EQ485" s="1602"/>
      <c r="ER485" s="1602"/>
      <c r="ES485" s="1602"/>
      <c r="ET485" s="1602"/>
      <c r="EU485" s="1602"/>
      <c r="EV485" s="1602"/>
      <c r="EW485" s="1602"/>
      <c r="EX485" s="1602"/>
      <c r="EY485" s="1602"/>
      <c r="EZ485" s="1602"/>
      <c r="FA485" s="1602"/>
      <c r="FB485" s="1602"/>
      <c r="FC485" s="1602"/>
      <c r="FD485" s="1602"/>
      <c r="FE485" s="1602"/>
      <c r="FF485" s="1602"/>
      <c r="FG485" s="1602"/>
      <c r="FH485" s="1602"/>
      <c r="FI485" s="1602"/>
      <c r="FJ485" s="1602"/>
      <c r="FK485" s="1602"/>
      <c r="FL485" s="1602"/>
      <c r="FM485" s="1602"/>
      <c r="FN485" s="1602"/>
      <c r="FO485" s="1602"/>
      <c r="FP485" s="1602"/>
      <c r="FQ485" s="1602"/>
      <c r="FR485" s="1602"/>
      <c r="FS485" s="1602"/>
      <c r="FT485" s="1602"/>
      <c r="FU485" s="1602"/>
      <c r="FV485" s="1602"/>
      <c r="FW485" s="1602"/>
      <c r="FX485" s="1602"/>
      <c r="FY485" s="1602"/>
      <c r="FZ485" s="1602"/>
      <c r="GA485" s="1602"/>
      <c r="GB485" s="1602"/>
      <c r="GC485" s="1602"/>
      <c r="GD485" s="1602"/>
      <c r="GE485" s="1602"/>
      <c r="GF485" s="1602"/>
      <c r="GG485" s="1602"/>
      <c r="GH485" s="1602"/>
      <c r="GI485" s="1602"/>
      <c r="GJ485" s="1602"/>
      <c r="GK485" s="1602"/>
      <c r="GL485" s="1602"/>
      <c r="GM485" s="1602"/>
      <c r="GN485" s="1602"/>
      <c r="GO485" s="1602"/>
      <c r="GP485" s="1602"/>
      <c r="GQ485" s="1602"/>
      <c r="GR485" s="1602"/>
      <c r="GS485" s="1602"/>
      <c r="GT485" s="1602"/>
      <c r="GU485" s="1602"/>
      <c r="GV485" s="1602"/>
      <c r="GW485" s="1602"/>
      <c r="GX485" s="1602"/>
      <c r="GY485" s="1602"/>
      <c r="GZ485" s="1602"/>
      <c r="HA485" s="1602"/>
      <c r="HB485" s="1602"/>
      <c r="HC485" s="1602"/>
      <c r="HD485" s="1602"/>
      <c r="HE485" s="1602"/>
      <c r="HF485" s="1602"/>
      <c r="HG485" s="1602"/>
      <c r="HH485" s="1602"/>
      <c r="HI485" s="1602"/>
      <c r="HJ485" s="1602"/>
      <c r="HK485" s="1602"/>
      <c r="HL485" s="1602"/>
      <c r="HM485" s="1602"/>
      <c r="HN485" s="1602"/>
      <c r="HO485" s="1602"/>
      <c r="HP485" s="1602"/>
      <c r="HQ485" s="1602"/>
      <c r="HR485" s="1602"/>
      <c r="HS485" s="1602"/>
      <c r="HT485" s="1602"/>
      <c r="HU485" s="1602"/>
      <c r="HV485" s="1602"/>
      <c r="HW485" s="1602"/>
      <c r="HX485" s="1602"/>
      <c r="HY485" s="1602"/>
      <c r="HZ485" s="1602"/>
      <c r="IA485" s="1602"/>
      <c r="IB485" s="1602"/>
      <c r="IC485" s="1602"/>
      <c r="ID485" s="1602"/>
      <c r="IE485" s="1602"/>
      <c r="IF485" s="1602"/>
      <c r="IG485" s="1602"/>
      <c r="IH485" s="1602"/>
      <c r="II485" s="1602"/>
      <c r="IJ485" s="1602"/>
      <c r="IK485" s="1602"/>
      <c r="IL485" s="1602"/>
      <c r="IM485" s="1602"/>
      <c r="IN485" s="1602"/>
      <c r="IO485" s="1602"/>
      <c r="IP485" s="1602"/>
      <c r="IQ485" s="1602"/>
      <c r="IR485" s="1602"/>
      <c r="IS485" s="1602"/>
      <c r="IT485" s="1602"/>
      <c r="IU485" s="1602"/>
      <c r="IV485" s="1602"/>
      <c r="IW485" s="1602"/>
      <c r="IX485" s="1602"/>
      <c r="IY485" s="1602"/>
      <c r="IZ485" s="1602"/>
      <c r="JA485" s="1602"/>
      <c r="JB485" s="1602"/>
      <c r="JC485" s="1602"/>
      <c r="JD485" s="1602"/>
      <c r="JE485" s="1602"/>
      <c r="JF485" s="1602"/>
      <c r="JG485" s="1602"/>
      <c r="JH485" s="1602"/>
      <c r="JI485" s="1602"/>
      <c r="JJ485" s="1602"/>
      <c r="JK485" s="1602"/>
      <c r="JL485" s="1602"/>
      <c r="JM485" s="1602"/>
      <c r="JN485" s="1602"/>
      <c r="JO485" s="1602"/>
      <c r="JP485" s="1602"/>
    </row>
    <row r="486" spans="100:276" s="1689" customFormat="1" ht="15" hidden="1" customHeight="1" x14ac:dyDescent="0.25">
      <c r="CV486" s="1602"/>
      <c r="CW486" s="1602"/>
      <c r="CX486" s="1602"/>
      <c r="CY486" s="1602"/>
      <c r="CZ486" s="1602"/>
      <c r="DA486" s="1602"/>
      <c r="DB486" s="1602"/>
      <c r="DC486" s="1602"/>
      <c r="DD486" s="1602"/>
      <c r="DE486" s="1602"/>
      <c r="DF486" s="1602"/>
      <c r="DG486" s="1602"/>
      <c r="DH486" s="1602"/>
      <c r="DI486" s="1602"/>
      <c r="DJ486" s="1602"/>
      <c r="DK486" s="1602"/>
      <c r="DL486" s="1602"/>
      <c r="DM486" s="1602"/>
      <c r="DN486" s="1602"/>
      <c r="DO486" s="1602"/>
      <c r="DP486" s="1602"/>
      <c r="DQ486" s="1602"/>
      <c r="DR486" s="1602"/>
      <c r="DS486" s="1602"/>
      <c r="DT486" s="1602"/>
      <c r="DU486" s="1602"/>
      <c r="DV486" s="1602"/>
      <c r="DW486" s="1602"/>
      <c r="DX486" s="1602"/>
      <c r="DY486" s="1602"/>
      <c r="DZ486" s="1602"/>
      <c r="EA486" s="1602"/>
      <c r="EB486" s="1602"/>
      <c r="EC486" s="1602"/>
      <c r="ED486" s="1602"/>
      <c r="EE486" s="1602"/>
      <c r="EF486" s="1602"/>
      <c r="EG486" s="1602"/>
      <c r="EH486" s="1602"/>
      <c r="EI486" s="1602"/>
      <c r="EJ486" s="1602"/>
      <c r="EK486" s="1602"/>
      <c r="EL486" s="1602"/>
      <c r="EM486" s="1602"/>
      <c r="EN486" s="1602"/>
      <c r="EO486" s="1602"/>
      <c r="EP486" s="1602"/>
      <c r="EQ486" s="1602"/>
      <c r="ER486" s="1602"/>
      <c r="ES486" s="1602"/>
      <c r="ET486" s="1602"/>
      <c r="EU486" s="1602"/>
      <c r="EV486" s="1602"/>
      <c r="EW486" s="1602"/>
      <c r="EX486" s="1602"/>
      <c r="EY486" s="1602"/>
      <c r="EZ486" s="1602"/>
      <c r="FA486" s="1602"/>
      <c r="FB486" s="1602"/>
      <c r="FC486" s="1602"/>
      <c r="FD486" s="1602"/>
      <c r="FE486" s="1602"/>
      <c r="FF486" s="1602"/>
      <c r="FG486" s="1602"/>
      <c r="FH486" s="1602"/>
      <c r="FI486" s="1602"/>
      <c r="FJ486" s="1602"/>
      <c r="FK486" s="1602"/>
      <c r="FL486" s="1602"/>
      <c r="FM486" s="1602"/>
      <c r="FN486" s="1602"/>
      <c r="FO486" s="1602"/>
      <c r="FP486" s="1602"/>
      <c r="FQ486" s="1602"/>
      <c r="FR486" s="1602"/>
      <c r="FS486" s="1602"/>
      <c r="FT486" s="1602"/>
      <c r="FU486" s="1602"/>
      <c r="FV486" s="1602"/>
      <c r="FW486" s="1602"/>
      <c r="FX486" s="1602"/>
      <c r="FY486" s="1602"/>
      <c r="FZ486" s="1602"/>
      <c r="GA486" s="1602"/>
      <c r="GB486" s="1602"/>
      <c r="GC486" s="1602"/>
      <c r="GD486" s="1602"/>
      <c r="GE486" s="1602"/>
      <c r="GF486" s="1602"/>
      <c r="GG486" s="1602"/>
      <c r="GH486" s="1602"/>
      <c r="GI486" s="1602"/>
      <c r="GJ486" s="1602"/>
      <c r="GK486" s="1602"/>
      <c r="GL486" s="1602"/>
      <c r="GM486" s="1602"/>
      <c r="GN486" s="1602"/>
      <c r="GO486" s="1602"/>
      <c r="GP486" s="1602"/>
      <c r="GQ486" s="1602"/>
      <c r="GR486" s="1602"/>
      <c r="GS486" s="1602"/>
      <c r="GT486" s="1602"/>
      <c r="GU486" s="1602"/>
      <c r="GV486" s="1602"/>
      <c r="GW486" s="1602"/>
      <c r="GX486" s="1602"/>
      <c r="GY486" s="1602"/>
      <c r="GZ486" s="1602"/>
      <c r="HA486" s="1602"/>
      <c r="HB486" s="1602"/>
      <c r="HC486" s="1602"/>
      <c r="HD486" s="1602"/>
      <c r="HE486" s="1602"/>
      <c r="HF486" s="1602"/>
      <c r="HG486" s="1602"/>
      <c r="HH486" s="1602"/>
      <c r="HI486" s="1602"/>
      <c r="HJ486" s="1602"/>
      <c r="HK486" s="1602"/>
      <c r="HL486" s="1602"/>
      <c r="HM486" s="1602"/>
      <c r="HN486" s="1602"/>
      <c r="HO486" s="1602"/>
      <c r="HP486" s="1602"/>
      <c r="HQ486" s="1602"/>
      <c r="HR486" s="1602"/>
      <c r="HS486" s="1602"/>
      <c r="HT486" s="1602"/>
      <c r="HU486" s="1602"/>
      <c r="HV486" s="1602"/>
      <c r="HW486" s="1602"/>
      <c r="HX486" s="1602"/>
      <c r="HY486" s="1602"/>
      <c r="HZ486" s="1602"/>
      <c r="IA486" s="1602"/>
      <c r="IB486" s="1602"/>
      <c r="IC486" s="1602"/>
      <c r="ID486" s="1602"/>
      <c r="IE486" s="1602"/>
      <c r="IF486" s="1602"/>
      <c r="IG486" s="1602"/>
      <c r="IH486" s="1602"/>
      <c r="II486" s="1602"/>
      <c r="IJ486" s="1602"/>
      <c r="IK486" s="1602"/>
      <c r="IL486" s="1602"/>
      <c r="IM486" s="1602"/>
      <c r="IN486" s="1602"/>
      <c r="IO486" s="1602"/>
      <c r="IP486" s="1602"/>
      <c r="IQ486" s="1602"/>
      <c r="IR486" s="1602"/>
      <c r="IS486" s="1602"/>
      <c r="IT486" s="1602"/>
      <c r="IU486" s="1602"/>
      <c r="IV486" s="1602"/>
      <c r="IW486" s="1602"/>
      <c r="IX486" s="1602"/>
      <c r="IY486" s="1602"/>
      <c r="IZ486" s="1602"/>
      <c r="JA486" s="1602"/>
      <c r="JB486" s="1602"/>
      <c r="JC486" s="1602"/>
      <c r="JD486" s="1602"/>
      <c r="JE486" s="1602"/>
      <c r="JF486" s="1602"/>
      <c r="JG486" s="1602"/>
      <c r="JH486" s="1602"/>
      <c r="JI486" s="1602"/>
      <c r="JJ486" s="1602"/>
      <c r="JK486" s="1602"/>
      <c r="JL486" s="1602"/>
      <c r="JM486" s="1602"/>
      <c r="JN486" s="1602"/>
      <c r="JO486" s="1602"/>
      <c r="JP486" s="1602"/>
    </row>
    <row r="487" spans="100:276" s="1689" customFormat="1" ht="15" hidden="1" customHeight="1" x14ac:dyDescent="0.25">
      <c r="CV487" s="1602"/>
      <c r="CW487" s="1602"/>
      <c r="CX487" s="1602"/>
      <c r="CY487" s="1602"/>
      <c r="CZ487" s="1602"/>
      <c r="DA487" s="1602"/>
      <c r="DB487" s="1602"/>
      <c r="DC487" s="1602"/>
      <c r="DD487" s="1602"/>
      <c r="DE487" s="1602"/>
      <c r="DF487" s="1602"/>
      <c r="DG487" s="1602"/>
      <c r="DH487" s="1602"/>
      <c r="DI487" s="1602"/>
      <c r="DJ487" s="1602"/>
      <c r="DK487" s="1602"/>
      <c r="DL487" s="1602"/>
      <c r="DM487" s="1602"/>
      <c r="DN487" s="1602"/>
      <c r="DO487" s="1602"/>
      <c r="DP487" s="1602"/>
      <c r="DQ487" s="1602"/>
      <c r="DR487" s="1602"/>
      <c r="DS487" s="1602"/>
      <c r="DT487" s="1602"/>
      <c r="DU487" s="1602"/>
      <c r="DV487" s="1602"/>
      <c r="DW487" s="1602"/>
      <c r="DX487" s="1602"/>
      <c r="DY487" s="1602"/>
      <c r="DZ487" s="1602"/>
      <c r="EA487" s="1602"/>
      <c r="EB487" s="1602"/>
      <c r="EC487" s="1602"/>
      <c r="ED487" s="1602"/>
      <c r="EE487" s="1602"/>
      <c r="EF487" s="1602"/>
      <c r="EG487" s="1602"/>
      <c r="EH487" s="1602"/>
      <c r="EI487" s="1602"/>
      <c r="EJ487" s="1602"/>
      <c r="EK487" s="1602"/>
      <c r="EL487" s="1602"/>
      <c r="EM487" s="1602"/>
      <c r="EN487" s="1602"/>
      <c r="EO487" s="1602"/>
      <c r="EP487" s="1602"/>
      <c r="EQ487" s="1602"/>
      <c r="ER487" s="1602"/>
      <c r="ES487" s="1602"/>
      <c r="ET487" s="1602"/>
      <c r="EU487" s="1602"/>
      <c r="EV487" s="1602"/>
      <c r="EW487" s="1602"/>
      <c r="EX487" s="1602"/>
      <c r="EY487" s="1602"/>
      <c r="EZ487" s="1602"/>
      <c r="FA487" s="1602"/>
      <c r="FB487" s="1602"/>
      <c r="FC487" s="1602"/>
      <c r="FD487" s="1602"/>
      <c r="FE487" s="1602"/>
      <c r="FF487" s="1602"/>
      <c r="FG487" s="1602"/>
      <c r="FH487" s="1602"/>
      <c r="FI487" s="1602"/>
      <c r="FJ487" s="1602"/>
      <c r="FK487" s="1602"/>
      <c r="FL487" s="1602"/>
      <c r="FM487" s="1602"/>
      <c r="FN487" s="1602"/>
      <c r="FO487" s="1602"/>
      <c r="FP487" s="1602"/>
      <c r="FQ487" s="1602"/>
      <c r="FR487" s="1602"/>
      <c r="FS487" s="1602"/>
      <c r="FT487" s="1602"/>
      <c r="FU487" s="1602"/>
      <c r="FV487" s="1602"/>
      <c r="FW487" s="1602"/>
      <c r="FX487" s="1602"/>
      <c r="FY487" s="1602"/>
      <c r="FZ487" s="1602"/>
      <c r="GA487" s="1602"/>
      <c r="GB487" s="1602"/>
      <c r="GC487" s="1602"/>
      <c r="GD487" s="1602"/>
      <c r="GE487" s="1602"/>
      <c r="GF487" s="1602"/>
      <c r="GG487" s="1602"/>
      <c r="GH487" s="1602"/>
      <c r="GI487" s="1602"/>
      <c r="GJ487" s="1602"/>
      <c r="GK487" s="1602"/>
      <c r="GL487" s="1602"/>
      <c r="GM487" s="1602"/>
      <c r="GN487" s="1602"/>
      <c r="GO487" s="1602"/>
      <c r="GP487" s="1602"/>
      <c r="GQ487" s="1602"/>
      <c r="GR487" s="1602"/>
      <c r="GS487" s="1602"/>
      <c r="GT487" s="1602"/>
      <c r="GU487" s="1602"/>
      <c r="GV487" s="1602"/>
      <c r="GW487" s="1602"/>
      <c r="GX487" s="1602"/>
      <c r="GY487" s="1602"/>
      <c r="GZ487" s="1602"/>
      <c r="HA487" s="1602"/>
      <c r="HB487" s="1602"/>
      <c r="HC487" s="1602"/>
      <c r="HD487" s="1602"/>
      <c r="HE487" s="1602"/>
      <c r="HF487" s="1602"/>
      <c r="HG487" s="1602"/>
      <c r="HH487" s="1602"/>
      <c r="HI487" s="1602"/>
      <c r="HJ487" s="1602"/>
      <c r="HK487" s="1602"/>
      <c r="HL487" s="1602"/>
      <c r="HM487" s="1602"/>
      <c r="HN487" s="1602"/>
      <c r="HO487" s="1602"/>
      <c r="HP487" s="1602"/>
      <c r="HQ487" s="1602"/>
      <c r="HR487" s="1602"/>
      <c r="HS487" s="1602"/>
      <c r="HT487" s="1602"/>
      <c r="HU487" s="1602"/>
      <c r="HV487" s="1602"/>
      <c r="HW487" s="1602"/>
      <c r="HX487" s="1602"/>
      <c r="HY487" s="1602"/>
      <c r="HZ487" s="1602"/>
      <c r="IA487" s="1602"/>
      <c r="IB487" s="1602"/>
      <c r="IC487" s="1602"/>
      <c r="ID487" s="1602"/>
      <c r="IE487" s="1602"/>
      <c r="IF487" s="1602"/>
      <c r="IG487" s="1602"/>
      <c r="IH487" s="1602"/>
      <c r="II487" s="1602"/>
      <c r="IJ487" s="1602"/>
      <c r="IK487" s="1602"/>
      <c r="IL487" s="1602"/>
      <c r="IM487" s="1602"/>
      <c r="IN487" s="1602"/>
      <c r="IO487" s="1602"/>
      <c r="IP487" s="1602"/>
      <c r="IQ487" s="1602"/>
      <c r="IR487" s="1602"/>
      <c r="IS487" s="1602"/>
      <c r="IT487" s="1602"/>
      <c r="IU487" s="1602"/>
      <c r="IV487" s="1602"/>
      <c r="IW487" s="1602"/>
      <c r="IX487" s="1602"/>
      <c r="IY487" s="1602"/>
      <c r="IZ487" s="1602"/>
      <c r="JA487" s="1602"/>
      <c r="JB487" s="1602"/>
      <c r="JC487" s="1602"/>
      <c r="JD487" s="1602"/>
      <c r="JE487" s="1602"/>
      <c r="JF487" s="1602"/>
      <c r="JG487" s="1602"/>
      <c r="JH487" s="1602"/>
      <c r="JI487" s="1602"/>
      <c r="JJ487" s="1602"/>
      <c r="JK487" s="1602"/>
      <c r="JL487" s="1602"/>
      <c r="JM487" s="1602"/>
      <c r="JN487" s="1602"/>
      <c r="JO487" s="1602"/>
      <c r="JP487" s="1602"/>
    </row>
    <row r="488" spans="100:276" s="1689" customFormat="1" ht="15" hidden="1" customHeight="1" x14ac:dyDescent="0.25">
      <c r="CV488" s="1602"/>
      <c r="CW488" s="1602"/>
      <c r="CX488" s="1602"/>
      <c r="CY488" s="1602"/>
      <c r="CZ488" s="1602"/>
      <c r="DA488" s="1602"/>
      <c r="DB488" s="1602"/>
      <c r="DC488" s="1602"/>
      <c r="DD488" s="1602"/>
      <c r="DE488" s="1602"/>
      <c r="DF488" s="1602"/>
      <c r="DG488" s="1602"/>
      <c r="DH488" s="1602"/>
      <c r="DI488" s="1602"/>
      <c r="DJ488" s="1602"/>
      <c r="DK488" s="1602"/>
      <c r="DL488" s="1602"/>
      <c r="DM488" s="1602"/>
      <c r="DN488" s="1602"/>
      <c r="DO488" s="1602"/>
      <c r="DP488" s="1602"/>
      <c r="DQ488" s="1602"/>
      <c r="DR488" s="1602"/>
      <c r="DS488" s="1602"/>
      <c r="DT488" s="1602"/>
      <c r="DU488" s="1602"/>
      <c r="DV488" s="1602"/>
      <c r="DW488" s="1602"/>
      <c r="DX488" s="1602"/>
      <c r="DY488" s="1602"/>
      <c r="DZ488" s="1602"/>
      <c r="EA488" s="1602"/>
      <c r="EB488" s="1602"/>
      <c r="EC488" s="1602"/>
      <c r="ED488" s="1602"/>
      <c r="EE488" s="1602"/>
      <c r="EF488" s="1602"/>
      <c r="EG488" s="1602"/>
      <c r="EH488" s="1602"/>
      <c r="EI488" s="1602"/>
      <c r="EJ488" s="1602"/>
      <c r="EK488" s="1602"/>
      <c r="EL488" s="1602"/>
      <c r="EM488" s="1602"/>
      <c r="EN488" s="1602"/>
      <c r="EO488" s="1602"/>
      <c r="EP488" s="1602"/>
      <c r="EQ488" s="1602"/>
      <c r="ER488" s="1602"/>
      <c r="ES488" s="1602"/>
      <c r="ET488" s="1602"/>
      <c r="EU488" s="1602"/>
      <c r="EV488" s="1602"/>
      <c r="EW488" s="1602"/>
      <c r="EX488" s="1602"/>
      <c r="EY488" s="1602"/>
      <c r="EZ488" s="1602"/>
      <c r="FA488" s="1602"/>
      <c r="FB488" s="1602"/>
      <c r="FC488" s="1602"/>
      <c r="FD488" s="1602"/>
      <c r="FE488" s="1602"/>
      <c r="FF488" s="1602"/>
      <c r="FG488" s="1602"/>
      <c r="FH488" s="1602"/>
      <c r="FI488" s="1602"/>
      <c r="FJ488" s="1602"/>
      <c r="FK488" s="1602"/>
      <c r="FL488" s="1602"/>
      <c r="FM488" s="1602"/>
      <c r="FN488" s="1602"/>
      <c r="FO488" s="1602"/>
      <c r="FP488" s="1602"/>
      <c r="FQ488" s="1602"/>
      <c r="FR488" s="1602"/>
      <c r="FS488" s="1602"/>
      <c r="FT488" s="1602"/>
      <c r="FU488" s="1602"/>
      <c r="FV488" s="1602"/>
      <c r="FW488" s="1602"/>
      <c r="FX488" s="1602"/>
      <c r="FY488" s="1602"/>
      <c r="FZ488" s="1602"/>
      <c r="GA488" s="1602"/>
      <c r="GB488" s="1602"/>
      <c r="GC488" s="1602"/>
      <c r="GD488" s="1602"/>
      <c r="GE488" s="1602"/>
      <c r="GF488" s="1602"/>
      <c r="GG488" s="1602"/>
      <c r="GH488" s="1602"/>
      <c r="GI488" s="1602"/>
      <c r="GJ488" s="1602"/>
      <c r="GK488" s="1602"/>
      <c r="GL488" s="1602"/>
      <c r="GM488" s="1602"/>
      <c r="GN488" s="1602"/>
      <c r="GO488" s="1602"/>
      <c r="GP488" s="1602"/>
      <c r="GQ488" s="1602"/>
      <c r="GR488" s="1602"/>
      <c r="GS488" s="1602"/>
      <c r="GT488" s="1602"/>
      <c r="GU488" s="1602"/>
      <c r="GV488" s="1602"/>
      <c r="GW488" s="1602"/>
      <c r="GX488" s="1602"/>
      <c r="GY488" s="1602"/>
      <c r="GZ488" s="1602"/>
      <c r="HA488" s="1602"/>
      <c r="HB488" s="1602"/>
      <c r="HC488" s="1602"/>
      <c r="HD488" s="1602"/>
      <c r="HE488" s="1602"/>
      <c r="HF488" s="1602"/>
      <c r="HG488" s="1602"/>
      <c r="HH488" s="1602"/>
      <c r="HI488" s="1602"/>
      <c r="HJ488" s="1602"/>
      <c r="HK488" s="1602"/>
      <c r="HL488" s="1602"/>
      <c r="HM488" s="1602"/>
      <c r="HN488" s="1602"/>
      <c r="HO488" s="1602"/>
      <c r="HP488" s="1602"/>
      <c r="HQ488" s="1602"/>
      <c r="HR488" s="1602"/>
      <c r="HS488" s="1602"/>
      <c r="HT488" s="1602"/>
      <c r="HU488" s="1602"/>
      <c r="HV488" s="1602"/>
      <c r="HW488" s="1602"/>
      <c r="HX488" s="1602"/>
      <c r="HY488" s="1602"/>
      <c r="HZ488" s="1602"/>
      <c r="IA488" s="1602"/>
      <c r="IB488" s="1602"/>
      <c r="IC488" s="1602"/>
      <c r="ID488" s="1602"/>
      <c r="IE488" s="1602"/>
      <c r="IF488" s="1602"/>
      <c r="IG488" s="1602"/>
      <c r="IH488" s="1602"/>
      <c r="II488" s="1602"/>
      <c r="IJ488" s="1602"/>
      <c r="IK488" s="1602"/>
      <c r="IL488" s="1602"/>
      <c r="IM488" s="1602"/>
      <c r="IN488" s="1602"/>
      <c r="IO488" s="1602"/>
      <c r="IP488" s="1602"/>
      <c r="IQ488" s="1602"/>
      <c r="IR488" s="1602"/>
      <c r="IS488" s="1602"/>
      <c r="IT488" s="1602"/>
      <c r="IU488" s="1602"/>
      <c r="IV488" s="1602"/>
      <c r="IW488" s="1602"/>
      <c r="IX488" s="1602"/>
      <c r="IY488" s="1602"/>
      <c r="IZ488" s="1602"/>
      <c r="JA488" s="1602"/>
      <c r="JB488" s="1602"/>
      <c r="JC488" s="1602"/>
      <c r="JD488" s="1602"/>
      <c r="JE488" s="1602"/>
      <c r="JF488" s="1602"/>
      <c r="JG488" s="1602"/>
      <c r="JH488" s="1602"/>
      <c r="JI488" s="1602"/>
      <c r="JJ488" s="1602"/>
      <c r="JK488" s="1602"/>
      <c r="JL488" s="1602"/>
      <c r="JM488" s="1602"/>
      <c r="JN488" s="1602"/>
      <c r="JO488" s="1602"/>
      <c r="JP488" s="1602"/>
    </row>
    <row r="489" spans="100:276" s="1689" customFormat="1" ht="15" hidden="1" customHeight="1" x14ac:dyDescent="0.25">
      <c r="CV489" s="1602"/>
      <c r="CW489" s="1602"/>
      <c r="CX489" s="1602"/>
      <c r="CY489" s="1602"/>
      <c r="CZ489" s="1602"/>
      <c r="DA489" s="1602"/>
      <c r="DB489" s="1602"/>
      <c r="DC489" s="1602"/>
      <c r="DD489" s="1602"/>
      <c r="DE489" s="1602"/>
      <c r="DF489" s="1602"/>
      <c r="DG489" s="1602"/>
      <c r="DH489" s="1602"/>
      <c r="DI489" s="1602"/>
      <c r="DJ489" s="1602"/>
      <c r="DK489" s="1602"/>
      <c r="DL489" s="1602"/>
      <c r="DM489" s="1602"/>
      <c r="DN489" s="1602"/>
      <c r="DO489" s="1602"/>
      <c r="DP489" s="1602"/>
      <c r="DQ489" s="1602"/>
      <c r="DR489" s="1602"/>
      <c r="DS489" s="1602"/>
      <c r="DT489" s="1602"/>
      <c r="DU489" s="1602"/>
      <c r="DV489" s="1602"/>
      <c r="DW489" s="1602"/>
      <c r="DX489" s="1602"/>
      <c r="DY489" s="1602"/>
      <c r="DZ489" s="1602"/>
      <c r="EA489" s="1602"/>
      <c r="EB489" s="1602"/>
      <c r="EC489" s="1602"/>
      <c r="ED489" s="1602"/>
      <c r="EE489" s="1602"/>
      <c r="EF489" s="1602"/>
      <c r="EG489" s="1602"/>
      <c r="EH489" s="1602"/>
      <c r="EI489" s="1602"/>
      <c r="EJ489" s="1602"/>
      <c r="EK489" s="1602"/>
      <c r="EL489" s="1602"/>
      <c r="EM489" s="1602"/>
      <c r="EN489" s="1602"/>
      <c r="EO489" s="1602"/>
      <c r="EP489" s="1602"/>
      <c r="EQ489" s="1602"/>
      <c r="ER489" s="1602"/>
      <c r="ES489" s="1602"/>
      <c r="ET489" s="1602"/>
      <c r="EU489" s="1602"/>
      <c r="EV489" s="1602"/>
      <c r="EW489" s="1602"/>
      <c r="EX489" s="1602"/>
      <c r="EY489" s="1602"/>
      <c r="EZ489" s="1602"/>
      <c r="FA489" s="1602"/>
      <c r="FB489" s="1602"/>
      <c r="FC489" s="1602"/>
      <c r="FD489" s="1602"/>
      <c r="FE489" s="1602"/>
      <c r="FF489" s="1602"/>
      <c r="FG489" s="1602"/>
      <c r="FH489" s="1602"/>
      <c r="FI489" s="1602"/>
      <c r="FJ489" s="1602"/>
      <c r="FK489" s="1602"/>
      <c r="FL489" s="1602"/>
      <c r="FM489" s="1602"/>
      <c r="FN489" s="1602"/>
      <c r="FO489" s="1602"/>
      <c r="FP489" s="1602"/>
      <c r="FQ489" s="1602"/>
      <c r="FR489" s="1602"/>
      <c r="FS489" s="1602"/>
      <c r="FT489" s="1602"/>
      <c r="FU489" s="1602"/>
      <c r="FV489" s="1602"/>
      <c r="FW489" s="1602"/>
      <c r="FX489" s="1602"/>
      <c r="FY489" s="1602"/>
      <c r="FZ489" s="1602"/>
      <c r="GA489" s="1602"/>
      <c r="GB489" s="1602"/>
      <c r="GC489" s="1602"/>
      <c r="GD489" s="1602"/>
      <c r="GE489" s="1602"/>
      <c r="GF489" s="1602"/>
      <c r="GG489" s="1602"/>
      <c r="GH489" s="1602"/>
      <c r="GI489" s="1602"/>
      <c r="GJ489" s="1602"/>
      <c r="GK489" s="1602"/>
      <c r="GL489" s="1602"/>
      <c r="GM489" s="1602"/>
      <c r="GN489" s="1602"/>
      <c r="GO489" s="1602"/>
      <c r="GP489" s="1602"/>
      <c r="GQ489" s="1602"/>
      <c r="GR489" s="1602"/>
      <c r="GS489" s="1602"/>
      <c r="GT489" s="1602"/>
      <c r="GU489" s="1602"/>
      <c r="GV489" s="1602"/>
      <c r="GW489" s="1602"/>
      <c r="GX489" s="1602"/>
      <c r="GY489" s="1602"/>
      <c r="GZ489" s="1602"/>
      <c r="HA489" s="1602"/>
      <c r="HB489" s="1602"/>
      <c r="HC489" s="1602"/>
      <c r="HD489" s="1602"/>
      <c r="HE489" s="1602"/>
      <c r="HF489" s="1602"/>
      <c r="HG489" s="1602"/>
      <c r="HH489" s="1602"/>
      <c r="HI489" s="1602"/>
      <c r="HJ489" s="1602"/>
      <c r="HK489" s="1602"/>
      <c r="HL489" s="1602"/>
      <c r="HM489" s="1602"/>
      <c r="HN489" s="1602"/>
      <c r="HO489" s="1602"/>
      <c r="HP489" s="1602"/>
      <c r="HQ489" s="1602"/>
      <c r="HR489" s="1602"/>
      <c r="HS489" s="1602"/>
      <c r="HT489" s="1602"/>
      <c r="HU489" s="1602"/>
      <c r="HV489" s="1602"/>
      <c r="HW489" s="1602"/>
      <c r="HX489" s="1602"/>
      <c r="HY489" s="1602"/>
      <c r="HZ489" s="1602"/>
      <c r="IA489" s="1602"/>
      <c r="IB489" s="1602"/>
      <c r="IC489" s="1602"/>
      <c r="ID489" s="1602"/>
      <c r="IE489" s="1602"/>
      <c r="IF489" s="1602"/>
      <c r="IG489" s="1602"/>
      <c r="IH489" s="1602"/>
      <c r="II489" s="1602"/>
      <c r="IJ489" s="1602"/>
      <c r="IK489" s="1602"/>
      <c r="IL489" s="1602"/>
      <c r="IM489" s="1602"/>
      <c r="IN489" s="1602"/>
      <c r="IO489" s="1602"/>
      <c r="IP489" s="1602"/>
      <c r="IQ489" s="1602"/>
      <c r="IR489" s="1602"/>
      <c r="IS489" s="1602"/>
      <c r="IT489" s="1602"/>
      <c r="IU489" s="1602"/>
      <c r="IV489" s="1602"/>
      <c r="IW489" s="1602"/>
      <c r="IX489" s="1602"/>
      <c r="IY489" s="1602"/>
      <c r="IZ489" s="1602"/>
      <c r="JA489" s="1602"/>
      <c r="JB489" s="1602"/>
      <c r="JC489" s="1602"/>
      <c r="JD489" s="1602"/>
      <c r="JE489" s="1602"/>
      <c r="JF489" s="1602"/>
      <c r="JG489" s="1602"/>
      <c r="JH489" s="1602"/>
      <c r="JI489" s="1602"/>
      <c r="JJ489" s="1602"/>
      <c r="JK489" s="1602"/>
      <c r="JL489" s="1602"/>
      <c r="JM489" s="1602"/>
      <c r="JN489" s="1602"/>
      <c r="JO489" s="1602"/>
      <c r="JP489" s="1602"/>
    </row>
    <row r="490" spans="100:276" s="1689" customFormat="1" ht="15" hidden="1" customHeight="1" x14ac:dyDescent="0.25">
      <c r="CV490" s="1602"/>
      <c r="CW490" s="1602"/>
      <c r="CX490" s="1602"/>
      <c r="CY490" s="1602"/>
      <c r="CZ490" s="1602"/>
      <c r="DA490" s="1602"/>
      <c r="DB490" s="1602"/>
      <c r="DC490" s="1602"/>
      <c r="DD490" s="1602"/>
      <c r="DE490" s="1602"/>
      <c r="DF490" s="1602"/>
      <c r="DG490" s="1602"/>
      <c r="DH490" s="1602"/>
      <c r="DI490" s="1602"/>
      <c r="DJ490" s="1602"/>
      <c r="DK490" s="1602"/>
      <c r="DL490" s="1602"/>
      <c r="DM490" s="1602"/>
      <c r="DN490" s="1602"/>
      <c r="DO490" s="1602"/>
      <c r="DP490" s="1602"/>
      <c r="DQ490" s="1602"/>
      <c r="DR490" s="1602"/>
      <c r="DS490" s="1602"/>
      <c r="DT490" s="1602"/>
      <c r="DU490" s="1602"/>
      <c r="DV490" s="1602"/>
      <c r="DW490" s="1602"/>
      <c r="DX490" s="1602"/>
      <c r="DY490" s="1602"/>
      <c r="DZ490" s="1602"/>
      <c r="EA490" s="1602"/>
      <c r="EB490" s="1602"/>
      <c r="EC490" s="1602"/>
      <c r="ED490" s="1602"/>
      <c r="EE490" s="1602"/>
      <c r="EF490" s="1602"/>
      <c r="EG490" s="1602"/>
      <c r="EH490" s="1602"/>
      <c r="EI490" s="1602"/>
      <c r="EJ490" s="1602"/>
      <c r="EK490" s="1602"/>
      <c r="EL490" s="1602"/>
      <c r="EM490" s="1602"/>
      <c r="EN490" s="1602"/>
      <c r="EO490" s="1602"/>
      <c r="EP490" s="1602"/>
      <c r="EQ490" s="1602"/>
      <c r="ER490" s="1602"/>
      <c r="ES490" s="1602"/>
      <c r="ET490" s="1602"/>
      <c r="EU490" s="1602"/>
      <c r="EV490" s="1602"/>
      <c r="EW490" s="1602"/>
      <c r="EX490" s="1602"/>
      <c r="EY490" s="1602"/>
      <c r="EZ490" s="1602"/>
      <c r="FA490" s="1602"/>
      <c r="FB490" s="1602"/>
      <c r="FC490" s="1602"/>
      <c r="FD490" s="1602"/>
      <c r="FE490" s="1602"/>
      <c r="FF490" s="1602"/>
      <c r="FG490" s="1602"/>
      <c r="FH490" s="1602"/>
      <c r="FI490" s="1602"/>
      <c r="FJ490" s="1602"/>
      <c r="FK490" s="1602"/>
      <c r="FL490" s="1602"/>
      <c r="FM490" s="1602"/>
      <c r="FN490" s="1602"/>
      <c r="FO490" s="1602"/>
      <c r="FP490" s="1602"/>
      <c r="FQ490" s="1602"/>
      <c r="FR490" s="1602"/>
      <c r="FS490" s="1602"/>
      <c r="FT490" s="1602"/>
      <c r="FU490" s="1602"/>
      <c r="FV490" s="1602"/>
      <c r="FW490" s="1602"/>
      <c r="FX490" s="1602"/>
      <c r="FY490" s="1602"/>
      <c r="FZ490" s="1602"/>
      <c r="GA490" s="1602"/>
      <c r="GB490" s="1602"/>
      <c r="GC490" s="1602"/>
      <c r="GD490" s="1602"/>
      <c r="GE490" s="1602"/>
      <c r="GF490" s="1602"/>
      <c r="GG490" s="1602"/>
      <c r="GH490" s="1602"/>
      <c r="GI490" s="1602"/>
      <c r="GJ490" s="1602"/>
      <c r="GK490" s="1602"/>
      <c r="GL490" s="1602"/>
      <c r="GM490" s="1602"/>
      <c r="GN490" s="1602"/>
      <c r="GO490" s="1602"/>
      <c r="GP490" s="1602"/>
      <c r="GQ490" s="1602"/>
      <c r="GR490" s="1602"/>
      <c r="GS490" s="1602"/>
      <c r="GT490" s="1602"/>
      <c r="GU490" s="1602"/>
      <c r="GV490" s="1602"/>
      <c r="GW490" s="1602"/>
      <c r="GX490" s="1602"/>
      <c r="GY490" s="1602"/>
      <c r="GZ490" s="1602"/>
      <c r="HA490" s="1602"/>
      <c r="HB490" s="1602"/>
      <c r="HC490" s="1602"/>
      <c r="HD490" s="1602"/>
      <c r="HE490" s="1602"/>
      <c r="HF490" s="1602"/>
      <c r="HG490" s="1602"/>
      <c r="HH490" s="1602"/>
      <c r="HI490" s="1602"/>
      <c r="HJ490" s="1602"/>
      <c r="HK490" s="1602"/>
      <c r="HL490" s="1602"/>
      <c r="HM490" s="1602"/>
      <c r="HN490" s="1602"/>
      <c r="HO490" s="1602"/>
      <c r="HP490" s="1602"/>
      <c r="HQ490" s="1602"/>
      <c r="HR490" s="1602"/>
      <c r="HS490" s="1602"/>
      <c r="HT490" s="1602"/>
      <c r="HU490" s="1602"/>
      <c r="HV490" s="1602"/>
      <c r="HW490" s="1602"/>
      <c r="HX490" s="1602"/>
      <c r="HY490" s="1602"/>
      <c r="HZ490" s="1602"/>
      <c r="IA490" s="1602"/>
      <c r="IB490" s="1602"/>
      <c r="IC490" s="1602"/>
      <c r="ID490" s="1602"/>
      <c r="IE490" s="1602"/>
      <c r="IF490" s="1602"/>
      <c r="IG490" s="1602"/>
      <c r="IH490" s="1602"/>
      <c r="II490" s="1602"/>
      <c r="IJ490" s="1602"/>
      <c r="IK490" s="1602"/>
      <c r="IL490" s="1602"/>
      <c r="IM490" s="1602"/>
      <c r="IN490" s="1602"/>
      <c r="IO490" s="1602"/>
      <c r="IP490" s="1602"/>
      <c r="IQ490" s="1602"/>
      <c r="IR490" s="1602"/>
      <c r="IS490" s="1602"/>
      <c r="IT490" s="1602"/>
      <c r="IU490" s="1602"/>
      <c r="IV490" s="1602"/>
      <c r="IW490" s="1602"/>
      <c r="IX490" s="1602"/>
      <c r="IY490" s="1602"/>
      <c r="IZ490" s="1602"/>
      <c r="JA490" s="1602"/>
      <c r="JB490" s="1602"/>
      <c r="JC490" s="1602"/>
      <c r="JD490" s="1602"/>
      <c r="JE490" s="1602"/>
      <c r="JF490" s="1602"/>
      <c r="JG490" s="1602"/>
      <c r="JH490" s="1602"/>
      <c r="JI490" s="1602"/>
      <c r="JJ490" s="1602"/>
      <c r="JK490" s="1602"/>
      <c r="JL490" s="1602"/>
      <c r="JM490" s="1602"/>
      <c r="JN490" s="1602"/>
      <c r="JO490" s="1602"/>
      <c r="JP490" s="1602"/>
    </row>
    <row r="491" spans="100:276" s="1689" customFormat="1" ht="15" hidden="1" customHeight="1" x14ac:dyDescent="0.25">
      <c r="CV491" s="1602"/>
      <c r="CW491" s="1602"/>
      <c r="CX491" s="1602"/>
      <c r="CY491" s="1602"/>
      <c r="CZ491" s="1602"/>
      <c r="DA491" s="1602"/>
      <c r="DB491" s="1602"/>
      <c r="DC491" s="1602"/>
      <c r="DD491" s="1602"/>
      <c r="DE491" s="1602"/>
      <c r="DF491" s="1602"/>
      <c r="DG491" s="1602"/>
      <c r="DH491" s="1602"/>
      <c r="DI491" s="1602"/>
      <c r="DJ491" s="1602"/>
      <c r="DK491" s="1602"/>
      <c r="DL491" s="1602"/>
      <c r="DM491" s="1602"/>
      <c r="DN491" s="1602"/>
      <c r="DO491" s="1602"/>
      <c r="DP491" s="1602"/>
      <c r="DQ491" s="1602"/>
      <c r="DR491" s="1602"/>
      <c r="DS491" s="1602"/>
      <c r="DT491" s="1602"/>
      <c r="DU491" s="1602"/>
      <c r="DV491" s="1602"/>
      <c r="DW491" s="1602"/>
      <c r="DX491" s="1602"/>
      <c r="DY491" s="1602"/>
      <c r="DZ491" s="1602"/>
      <c r="EA491" s="1602"/>
      <c r="EB491" s="1602"/>
      <c r="EC491" s="1602"/>
      <c r="ED491" s="1602"/>
      <c r="EE491" s="1602"/>
      <c r="EF491" s="1602"/>
      <c r="EG491" s="1602"/>
      <c r="EH491" s="1602"/>
      <c r="EI491" s="1602"/>
      <c r="EJ491" s="1602"/>
      <c r="EK491" s="1602"/>
      <c r="EL491" s="1602"/>
      <c r="EM491" s="1602"/>
      <c r="EN491" s="1602"/>
      <c r="EO491" s="1602"/>
      <c r="EP491" s="1602"/>
      <c r="EQ491" s="1602"/>
      <c r="ER491" s="1602"/>
      <c r="ES491" s="1602"/>
      <c r="ET491" s="1602"/>
      <c r="EU491" s="1602"/>
      <c r="EV491" s="1602"/>
      <c r="EW491" s="1602"/>
      <c r="EX491" s="1602"/>
      <c r="EY491" s="1602"/>
      <c r="EZ491" s="1602"/>
      <c r="FA491" s="1602"/>
      <c r="FB491" s="1602"/>
      <c r="FC491" s="1602"/>
      <c r="FD491" s="1602"/>
      <c r="FE491" s="1602"/>
      <c r="FF491" s="1602"/>
      <c r="FG491" s="1602"/>
      <c r="FH491" s="1602"/>
      <c r="FI491" s="1602"/>
      <c r="FJ491" s="1602"/>
      <c r="FK491" s="1602"/>
      <c r="FL491" s="1602"/>
      <c r="FM491" s="1602"/>
      <c r="FN491" s="1602"/>
      <c r="FO491" s="1602"/>
      <c r="FP491" s="1602"/>
      <c r="FQ491" s="1602"/>
      <c r="FR491" s="1602"/>
      <c r="FS491" s="1602"/>
      <c r="FT491" s="1602"/>
      <c r="FU491" s="1602"/>
      <c r="FV491" s="1602"/>
      <c r="FW491" s="1602"/>
      <c r="FX491" s="1602"/>
      <c r="FY491" s="1602"/>
      <c r="FZ491" s="1602"/>
      <c r="GA491" s="1602"/>
      <c r="GB491" s="1602"/>
      <c r="GC491" s="1602"/>
      <c r="GD491" s="1602"/>
      <c r="GE491" s="1602"/>
      <c r="GF491" s="1602"/>
      <c r="GG491" s="1602"/>
      <c r="GH491" s="1602"/>
      <c r="GI491" s="1602"/>
      <c r="GJ491" s="1602"/>
      <c r="GK491" s="1602"/>
      <c r="GL491" s="1602"/>
      <c r="GM491" s="1602"/>
      <c r="GN491" s="1602"/>
      <c r="GO491" s="1602"/>
      <c r="GP491" s="1602"/>
      <c r="GQ491" s="1602"/>
      <c r="GR491" s="1602"/>
      <c r="GS491" s="1602"/>
      <c r="GT491" s="1602"/>
      <c r="GU491" s="1602"/>
      <c r="GV491" s="1602"/>
      <c r="GW491" s="1602"/>
      <c r="GX491" s="1602"/>
      <c r="GY491" s="1602"/>
      <c r="GZ491" s="1602"/>
      <c r="HA491" s="1602"/>
      <c r="HB491" s="1602"/>
      <c r="HC491" s="1602"/>
      <c r="HD491" s="1602"/>
      <c r="HE491" s="1602"/>
      <c r="HF491" s="1602"/>
      <c r="HG491" s="1602"/>
      <c r="HH491" s="1602"/>
      <c r="HI491" s="1602"/>
      <c r="HJ491" s="1602"/>
      <c r="HK491" s="1602"/>
      <c r="HL491" s="1602"/>
      <c r="HM491" s="1602"/>
      <c r="HN491" s="1602"/>
      <c r="HO491" s="1602"/>
      <c r="HP491" s="1602"/>
      <c r="HQ491" s="1602"/>
      <c r="HR491" s="1602"/>
      <c r="HS491" s="1602"/>
      <c r="HT491" s="1602"/>
      <c r="HU491" s="1602"/>
      <c r="HV491" s="1602"/>
      <c r="HW491" s="1602"/>
      <c r="HX491" s="1602"/>
      <c r="HY491" s="1602"/>
      <c r="HZ491" s="1602"/>
      <c r="IA491" s="1602"/>
      <c r="IB491" s="1602"/>
      <c r="IC491" s="1602"/>
      <c r="ID491" s="1602"/>
      <c r="IE491" s="1602"/>
      <c r="IF491" s="1602"/>
      <c r="IG491" s="1602"/>
      <c r="IH491" s="1602"/>
      <c r="II491" s="1602"/>
      <c r="IJ491" s="1602"/>
      <c r="IK491" s="1602"/>
      <c r="IL491" s="1602"/>
      <c r="IM491" s="1602"/>
      <c r="IN491" s="1602"/>
      <c r="IO491" s="1602"/>
      <c r="IP491" s="1602"/>
      <c r="IQ491" s="1602"/>
      <c r="IR491" s="1602"/>
      <c r="IS491" s="1602"/>
      <c r="IT491" s="1602"/>
      <c r="IU491" s="1602"/>
      <c r="IV491" s="1602"/>
      <c r="IW491" s="1602"/>
      <c r="IX491" s="1602"/>
      <c r="IY491" s="1602"/>
      <c r="IZ491" s="1602"/>
      <c r="JA491" s="1602"/>
      <c r="JB491" s="1602"/>
      <c r="JC491" s="1602"/>
      <c r="JD491" s="1602"/>
      <c r="JE491" s="1602"/>
      <c r="JF491" s="1602"/>
      <c r="JG491" s="1602"/>
      <c r="JH491" s="1602"/>
      <c r="JI491" s="1602"/>
      <c r="JJ491" s="1602"/>
      <c r="JK491" s="1602"/>
      <c r="JL491" s="1602"/>
      <c r="JM491" s="1602"/>
      <c r="JN491" s="1602"/>
      <c r="JO491" s="1602"/>
      <c r="JP491" s="1602"/>
    </row>
    <row r="492" spans="100:276" s="1689" customFormat="1" ht="15" hidden="1" customHeight="1" x14ac:dyDescent="0.25">
      <c r="CV492" s="1602"/>
      <c r="CW492" s="1602"/>
      <c r="CX492" s="1602"/>
      <c r="CY492" s="1602"/>
      <c r="CZ492" s="1602"/>
      <c r="DA492" s="1602"/>
      <c r="DB492" s="1602"/>
      <c r="DC492" s="1602"/>
      <c r="DD492" s="1602"/>
      <c r="DE492" s="1602"/>
      <c r="DF492" s="1602"/>
      <c r="DG492" s="1602"/>
      <c r="DH492" s="1602"/>
      <c r="DI492" s="1602"/>
      <c r="DJ492" s="1602"/>
      <c r="DK492" s="1602"/>
      <c r="DL492" s="1602"/>
      <c r="DM492" s="1602"/>
      <c r="DN492" s="1602"/>
      <c r="DO492" s="1602"/>
      <c r="DP492" s="1602"/>
      <c r="DQ492" s="1602"/>
      <c r="DR492" s="1602"/>
      <c r="DS492" s="1602"/>
      <c r="DT492" s="1602"/>
      <c r="DU492" s="1602"/>
      <c r="DV492" s="1602"/>
      <c r="DW492" s="1602"/>
      <c r="DX492" s="1602"/>
      <c r="DY492" s="1602"/>
      <c r="DZ492" s="1602"/>
      <c r="EA492" s="1602"/>
      <c r="EB492" s="1602"/>
      <c r="EC492" s="1602"/>
      <c r="ED492" s="1602"/>
      <c r="EE492" s="1602"/>
      <c r="EF492" s="1602"/>
      <c r="EG492" s="1602"/>
      <c r="EH492" s="1602"/>
      <c r="EI492" s="1602"/>
      <c r="EJ492" s="1602"/>
      <c r="EK492" s="1602"/>
      <c r="EL492" s="1602"/>
      <c r="EM492" s="1602"/>
      <c r="EN492" s="1602"/>
      <c r="EO492" s="1602"/>
      <c r="EP492" s="1602"/>
      <c r="EQ492" s="1602"/>
      <c r="ER492" s="1602"/>
      <c r="ES492" s="1602"/>
      <c r="ET492" s="1602"/>
      <c r="EU492" s="1602"/>
      <c r="EV492" s="1602"/>
      <c r="EW492" s="1602"/>
      <c r="EX492" s="1602"/>
      <c r="EY492" s="1602"/>
      <c r="EZ492" s="1602"/>
      <c r="FA492" s="1602"/>
      <c r="FB492" s="1602"/>
      <c r="FC492" s="1602"/>
      <c r="FD492" s="1602"/>
      <c r="FE492" s="1602"/>
      <c r="FF492" s="1602"/>
      <c r="FG492" s="1602"/>
      <c r="FH492" s="1602"/>
      <c r="FI492" s="1602"/>
      <c r="FJ492" s="1602"/>
      <c r="FK492" s="1602"/>
      <c r="FL492" s="1602"/>
      <c r="FM492" s="1602"/>
      <c r="FN492" s="1602"/>
      <c r="FO492" s="1602"/>
      <c r="FP492" s="1602"/>
      <c r="FQ492" s="1602"/>
      <c r="FR492" s="1602"/>
      <c r="FS492" s="1602"/>
      <c r="FT492" s="1602"/>
      <c r="FU492" s="1602"/>
      <c r="FV492" s="1602"/>
      <c r="FW492" s="1602"/>
      <c r="FX492" s="1602"/>
      <c r="FY492" s="1602"/>
      <c r="FZ492" s="1602"/>
      <c r="GA492" s="1602"/>
      <c r="GB492" s="1602"/>
      <c r="GC492" s="1602"/>
      <c r="GD492" s="1602"/>
      <c r="GE492" s="1602"/>
      <c r="GF492" s="1602"/>
      <c r="GG492" s="1602"/>
      <c r="GH492" s="1602"/>
      <c r="GI492" s="1602"/>
      <c r="GJ492" s="1602"/>
      <c r="GK492" s="1602"/>
      <c r="GL492" s="1602"/>
      <c r="GM492" s="1602"/>
      <c r="GN492" s="1602"/>
      <c r="GO492" s="1602"/>
      <c r="GP492" s="1602"/>
      <c r="GQ492" s="1602"/>
      <c r="GR492" s="1602"/>
      <c r="GS492" s="1602"/>
      <c r="GT492" s="1602"/>
      <c r="GU492" s="1602"/>
      <c r="GV492" s="1602"/>
      <c r="GW492" s="1602"/>
      <c r="GX492" s="1602"/>
      <c r="GY492" s="1602"/>
      <c r="GZ492" s="1602"/>
      <c r="HA492" s="1602"/>
      <c r="HB492" s="1602"/>
      <c r="HC492" s="1602"/>
      <c r="HD492" s="1602"/>
      <c r="HE492" s="1602"/>
      <c r="HF492" s="1602"/>
      <c r="HG492" s="1602"/>
      <c r="HH492" s="1602"/>
      <c r="HI492" s="1602"/>
      <c r="HJ492" s="1602"/>
      <c r="HK492" s="1602"/>
      <c r="HL492" s="1602"/>
      <c r="HM492" s="1602"/>
      <c r="HN492" s="1602"/>
      <c r="HO492" s="1602"/>
      <c r="HP492" s="1602"/>
      <c r="HQ492" s="1602"/>
      <c r="HR492" s="1602"/>
      <c r="HS492" s="1602"/>
      <c r="HT492" s="1602"/>
      <c r="HU492" s="1602"/>
      <c r="HV492" s="1602"/>
      <c r="HW492" s="1602"/>
      <c r="HX492" s="1602"/>
      <c r="HY492" s="1602"/>
      <c r="HZ492" s="1602"/>
      <c r="IA492" s="1602"/>
      <c r="IB492" s="1602"/>
      <c r="IC492" s="1602"/>
      <c r="ID492" s="1602"/>
      <c r="IE492" s="1602"/>
      <c r="IF492" s="1602"/>
      <c r="IG492" s="1602"/>
      <c r="IH492" s="1602"/>
      <c r="II492" s="1602"/>
      <c r="IJ492" s="1602"/>
      <c r="IK492" s="1602"/>
      <c r="IL492" s="1602"/>
      <c r="IM492" s="1602"/>
      <c r="IN492" s="1602"/>
      <c r="IO492" s="1602"/>
      <c r="IP492" s="1602"/>
      <c r="IQ492" s="1602"/>
      <c r="IR492" s="1602"/>
      <c r="IS492" s="1602"/>
      <c r="IT492" s="1602"/>
      <c r="IU492" s="1602"/>
      <c r="IV492" s="1602"/>
      <c r="IW492" s="1602"/>
      <c r="IX492" s="1602"/>
      <c r="IY492" s="1602"/>
      <c r="IZ492" s="1602"/>
      <c r="JA492" s="1602"/>
      <c r="JB492" s="1602"/>
      <c r="JC492" s="1602"/>
      <c r="JD492" s="1602"/>
      <c r="JE492" s="1602"/>
      <c r="JF492" s="1602"/>
      <c r="JG492" s="1602"/>
      <c r="JH492" s="1602"/>
      <c r="JI492" s="1602"/>
      <c r="JJ492" s="1602"/>
      <c r="JK492" s="1602"/>
      <c r="JL492" s="1602"/>
      <c r="JM492" s="1602"/>
      <c r="JN492" s="1602"/>
      <c r="JO492" s="1602"/>
      <c r="JP492" s="1602"/>
    </row>
    <row r="493" spans="100:276" s="1689" customFormat="1" ht="15" hidden="1" customHeight="1" x14ac:dyDescent="0.25">
      <c r="CV493" s="1602"/>
      <c r="CW493" s="1602"/>
      <c r="CX493" s="1602"/>
      <c r="CY493" s="1602"/>
      <c r="CZ493" s="1602"/>
      <c r="DA493" s="1602"/>
      <c r="DB493" s="1602"/>
      <c r="DC493" s="1602"/>
      <c r="DD493" s="1602"/>
      <c r="DE493" s="1602"/>
      <c r="DF493" s="1602"/>
      <c r="DG493" s="1602"/>
      <c r="DH493" s="1602"/>
      <c r="DI493" s="1602"/>
      <c r="DJ493" s="1602"/>
      <c r="DK493" s="1602"/>
      <c r="DL493" s="1602"/>
      <c r="DM493" s="1602"/>
      <c r="DN493" s="1602"/>
      <c r="DO493" s="1602"/>
      <c r="DP493" s="1602"/>
      <c r="DQ493" s="1602"/>
      <c r="DR493" s="1602"/>
      <c r="DS493" s="1602"/>
      <c r="DT493" s="1602"/>
      <c r="DU493" s="1602"/>
      <c r="DV493" s="1602"/>
      <c r="DW493" s="1602"/>
      <c r="DX493" s="1602"/>
      <c r="DY493" s="1602"/>
      <c r="DZ493" s="1602"/>
      <c r="EA493" s="1602"/>
      <c r="EB493" s="1602"/>
      <c r="EC493" s="1602"/>
      <c r="ED493" s="1602"/>
      <c r="EE493" s="1602"/>
      <c r="EF493" s="1602"/>
      <c r="EG493" s="1602"/>
      <c r="EH493" s="1602"/>
      <c r="EI493" s="1602"/>
      <c r="EJ493" s="1602"/>
      <c r="EK493" s="1602"/>
      <c r="EL493" s="1602"/>
      <c r="EM493" s="1602"/>
      <c r="EN493" s="1602"/>
      <c r="EO493" s="1602"/>
      <c r="EP493" s="1602"/>
      <c r="EQ493" s="1602"/>
      <c r="ER493" s="1602"/>
      <c r="ES493" s="1602"/>
      <c r="ET493" s="1602"/>
      <c r="EU493" s="1602"/>
      <c r="EV493" s="1602"/>
      <c r="EW493" s="1602"/>
      <c r="EX493" s="1602"/>
      <c r="EY493" s="1602"/>
      <c r="EZ493" s="1602"/>
      <c r="FA493" s="1602"/>
      <c r="FB493" s="1602"/>
      <c r="FC493" s="1602"/>
      <c r="FD493" s="1602"/>
      <c r="FE493" s="1602"/>
      <c r="FF493" s="1602"/>
      <c r="FG493" s="1602"/>
      <c r="FH493" s="1602"/>
      <c r="FI493" s="1602"/>
      <c r="FJ493" s="1602"/>
      <c r="FK493" s="1602"/>
      <c r="FL493" s="1602"/>
      <c r="FM493" s="1602"/>
      <c r="FN493" s="1602"/>
      <c r="FO493" s="1602"/>
      <c r="FP493" s="1602"/>
      <c r="FQ493" s="1602"/>
      <c r="FR493" s="1602"/>
      <c r="FS493" s="1602"/>
      <c r="FT493" s="1602"/>
      <c r="FU493" s="1602"/>
      <c r="FV493" s="1602"/>
      <c r="FW493" s="1602"/>
      <c r="FX493" s="1602"/>
      <c r="FY493" s="1602"/>
      <c r="FZ493" s="1602"/>
      <c r="GA493" s="1602"/>
      <c r="GB493" s="1602"/>
      <c r="GC493" s="1602"/>
      <c r="GD493" s="1602"/>
      <c r="GE493" s="1602"/>
      <c r="GF493" s="1602"/>
      <c r="GG493" s="1602"/>
      <c r="GH493" s="1602"/>
      <c r="GI493" s="1602"/>
      <c r="GJ493" s="1602"/>
      <c r="GK493" s="1602"/>
      <c r="GL493" s="1602"/>
      <c r="GM493" s="1602"/>
      <c r="GN493" s="1602"/>
      <c r="GO493" s="1602"/>
      <c r="GP493" s="1602"/>
      <c r="GQ493" s="1602"/>
      <c r="GR493" s="1602"/>
      <c r="GS493" s="1602"/>
      <c r="GT493" s="1602"/>
      <c r="GU493" s="1602"/>
      <c r="GV493" s="1602"/>
      <c r="GW493" s="1602"/>
      <c r="GX493" s="1602"/>
      <c r="GY493" s="1602"/>
      <c r="GZ493" s="1602"/>
      <c r="HA493" s="1602"/>
      <c r="HB493" s="1602"/>
      <c r="HC493" s="1602"/>
      <c r="HD493" s="1602"/>
      <c r="HE493" s="1602"/>
      <c r="HF493" s="1602"/>
      <c r="HG493" s="1602"/>
      <c r="HH493" s="1602"/>
      <c r="HI493" s="1602"/>
      <c r="HJ493" s="1602"/>
      <c r="HK493" s="1602"/>
      <c r="HL493" s="1602"/>
      <c r="HM493" s="1602"/>
      <c r="HN493" s="1602"/>
      <c r="HO493" s="1602"/>
      <c r="HP493" s="1602"/>
      <c r="HQ493" s="1602"/>
      <c r="HR493" s="1602"/>
      <c r="HS493" s="1602"/>
      <c r="HT493" s="1602"/>
      <c r="HU493" s="1602"/>
      <c r="HV493" s="1602"/>
      <c r="HW493" s="1602"/>
      <c r="HX493" s="1602"/>
      <c r="HY493" s="1602"/>
      <c r="HZ493" s="1602"/>
      <c r="IA493" s="1602"/>
      <c r="IB493" s="1602"/>
      <c r="IC493" s="1602"/>
      <c r="ID493" s="1602"/>
      <c r="IE493" s="1602"/>
      <c r="IF493" s="1602"/>
      <c r="IG493" s="1602"/>
      <c r="IH493" s="1602"/>
      <c r="II493" s="1602"/>
      <c r="IJ493" s="1602"/>
      <c r="IK493" s="1602"/>
      <c r="IL493" s="1602"/>
      <c r="IM493" s="1602"/>
      <c r="IN493" s="1602"/>
      <c r="IO493" s="1602"/>
      <c r="IP493" s="1602"/>
      <c r="IQ493" s="1602"/>
      <c r="IR493" s="1602"/>
      <c r="IS493" s="1602"/>
      <c r="IT493" s="1602"/>
      <c r="IU493" s="1602"/>
      <c r="IV493" s="1602"/>
      <c r="IW493" s="1602"/>
      <c r="IX493" s="1602"/>
      <c r="IY493" s="1602"/>
      <c r="IZ493" s="1602"/>
      <c r="JA493" s="1602"/>
      <c r="JB493" s="1602"/>
      <c r="JC493" s="1602"/>
      <c r="JD493" s="1602"/>
      <c r="JE493" s="1602"/>
      <c r="JF493" s="1602"/>
      <c r="JG493" s="1602"/>
      <c r="JH493" s="1602"/>
      <c r="JI493" s="1602"/>
      <c r="JJ493" s="1602"/>
      <c r="JK493" s="1602"/>
      <c r="JL493" s="1602"/>
      <c r="JM493" s="1602"/>
      <c r="JN493" s="1602"/>
      <c r="JO493" s="1602"/>
      <c r="JP493" s="1602"/>
    </row>
    <row r="494" spans="100:276" s="1689" customFormat="1" ht="15" hidden="1" customHeight="1" x14ac:dyDescent="0.25">
      <c r="CV494" s="1602"/>
      <c r="CW494" s="1602"/>
      <c r="CX494" s="1602"/>
      <c r="CY494" s="1602"/>
      <c r="CZ494" s="1602"/>
      <c r="DA494" s="1602"/>
      <c r="DB494" s="1602"/>
      <c r="DC494" s="1602"/>
      <c r="DD494" s="1602"/>
      <c r="DE494" s="1602"/>
      <c r="DF494" s="1602"/>
      <c r="DG494" s="1602"/>
      <c r="DH494" s="1602"/>
      <c r="DI494" s="1602"/>
      <c r="DJ494" s="1602"/>
      <c r="DK494" s="1602"/>
      <c r="DL494" s="1602"/>
      <c r="DM494" s="1602"/>
      <c r="DN494" s="1602"/>
      <c r="DO494" s="1602"/>
      <c r="DP494" s="1602"/>
      <c r="DQ494" s="1602"/>
      <c r="DR494" s="1602"/>
      <c r="DS494" s="1602"/>
      <c r="DT494" s="1602"/>
      <c r="DU494" s="1602"/>
      <c r="DV494" s="1602"/>
      <c r="DW494" s="1602"/>
      <c r="DX494" s="1602"/>
      <c r="DY494" s="1602"/>
      <c r="DZ494" s="1602"/>
      <c r="EA494" s="1602"/>
      <c r="EB494" s="1602"/>
      <c r="EC494" s="1602"/>
      <c r="ED494" s="1602"/>
      <c r="EE494" s="1602"/>
      <c r="EF494" s="1602"/>
      <c r="EG494" s="1602"/>
      <c r="EH494" s="1602"/>
      <c r="EI494" s="1602"/>
      <c r="EJ494" s="1602"/>
      <c r="EK494" s="1602"/>
      <c r="EL494" s="1602"/>
      <c r="EM494" s="1602"/>
      <c r="EN494" s="1602"/>
      <c r="EO494" s="1602"/>
      <c r="EP494" s="1602"/>
      <c r="EQ494" s="1602"/>
      <c r="ER494" s="1602"/>
      <c r="ES494" s="1602"/>
      <c r="ET494" s="1602"/>
      <c r="EU494" s="1602"/>
      <c r="EV494" s="1602"/>
      <c r="EW494" s="1602"/>
      <c r="EX494" s="1602"/>
      <c r="EY494" s="1602"/>
      <c r="EZ494" s="1602"/>
      <c r="FA494" s="1602"/>
      <c r="FB494" s="1602"/>
      <c r="FC494" s="1602"/>
      <c r="FD494" s="1602"/>
      <c r="FE494" s="1602"/>
      <c r="FF494" s="1602"/>
      <c r="FG494" s="1602"/>
      <c r="FH494" s="1602"/>
      <c r="FI494" s="1602"/>
      <c r="FJ494" s="1602"/>
      <c r="FK494" s="1602"/>
      <c r="FL494" s="1602"/>
      <c r="FM494" s="1602"/>
      <c r="FN494" s="1602"/>
      <c r="FO494" s="1602"/>
      <c r="FP494" s="1602"/>
      <c r="FQ494" s="1602"/>
      <c r="FR494" s="1602"/>
      <c r="FS494" s="1602"/>
      <c r="FT494" s="1602"/>
      <c r="FU494" s="1602"/>
      <c r="FV494" s="1602"/>
      <c r="FW494" s="1602"/>
      <c r="FX494" s="1602"/>
      <c r="FY494" s="1602"/>
      <c r="FZ494" s="1602"/>
      <c r="GA494" s="1602"/>
      <c r="GB494" s="1602"/>
      <c r="GC494" s="1602"/>
      <c r="GD494" s="1602"/>
      <c r="GE494" s="1602"/>
      <c r="GF494" s="1602"/>
      <c r="GG494" s="1602"/>
      <c r="GH494" s="1602"/>
      <c r="GI494" s="1602"/>
      <c r="GJ494" s="1602"/>
      <c r="GK494" s="1602"/>
      <c r="GL494" s="1602"/>
      <c r="GM494" s="1602"/>
      <c r="GN494" s="1602"/>
      <c r="GO494" s="1602"/>
      <c r="GP494" s="1602"/>
      <c r="GQ494" s="1602"/>
      <c r="GR494" s="1602"/>
      <c r="GS494" s="1602"/>
      <c r="GT494" s="1602"/>
      <c r="GU494" s="1602"/>
      <c r="GV494" s="1602"/>
      <c r="GW494" s="1602"/>
      <c r="GX494" s="1602"/>
      <c r="GY494" s="1602"/>
      <c r="GZ494" s="1602"/>
      <c r="HA494" s="1602"/>
      <c r="HB494" s="1602"/>
      <c r="HC494" s="1602"/>
      <c r="HD494" s="1602"/>
      <c r="HE494" s="1602"/>
      <c r="HF494" s="1602"/>
      <c r="HG494" s="1602"/>
      <c r="HH494" s="1602"/>
      <c r="HI494" s="1602"/>
      <c r="HJ494" s="1602"/>
      <c r="HK494" s="1602"/>
      <c r="HL494" s="1602"/>
      <c r="HM494" s="1602"/>
      <c r="HN494" s="1602"/>
      <c r="HO494" s="1602"/>
      <c r="HP494" s="1602"/>
      <c r="HQ494" s="1602"/>
      <c r="HR494" s="1602"/>
      <c r="HS494" s="1602"/>
      <c r="HT494" s="1602"/>
      <c r="HU494" s="1602"/>
      <c r="HV494" s="1602"/>
      <c r="HW494" s="1602"/>
      <c r="HX494" s="1602"/>
      <c r="HY494" s="1602"/>
      <c r="HZ494" s="1602"/>
      <c r="IA494" s="1602"/>
      <c r="IB494" s="1602"/>
      <c r="IC494" s="1602"/>
      <c r="ID494" s="1602"/>
      <c r="IE494" s="1602"/>
      <c r="IF494" s="1602"/>
      <c r="IG494" s="1602"/>
      <c r="IH494" s="1602"/>
      <c r="II494" s="1602"/>
      <c r="IJ494" s="1602"/>
      <c r="IK494" s="1602"/>
      <c r="IL494" s="1602"/>
      <c r="IM494" s="1602"/>
      <c r="IN494" s="1602"/>
      <c r="IO494" s="1602"/>
      <c r="IP494" s="1602"/>
      <c r="IQ494" s="1602"/>
      <c r="IR494" s="1602"/>
      <c r="IS494" s="1602"/>
      <c r="IT494" s="1602"/>
      <c r="IU494" s="1602"/>
      <c r="IV494" s="1602"/>
      <c r="IW494" s="1602"/>
      <c r="IX494" s="1602"/>
      <c r="IY494" s="1602"/>
      <c r="IZ494" s="1602"/>
      <c r="JA494" s="1602"/>
      <c r="JB494" s="1602"/>
      <c r="JC494" s="1602"/>
      <c r="JD494" s="1602"/>
      <c r="JE494" s="1602"/>
      <c r="JF494" s="1602"/>
      <c r="JG494" s="1602"/>
      <c r="JH494" s="1602"/>
      <c r="JI494" s="1602"/>
      <c r="JJ494" s="1602"/>
      <c r="JK494" s="1602"/>
      <c r="JL494" s="1602"/>
      <c r="JM494" s="1602"/>
      <c r="JN494" s="1602"/>
      <c r="JO494" s="1602"/>
      <c r="JP494" s="1602"/>
    </row>
    <row r="495" spans="100:276" s="1689" customFormat="1" ht="15" hidden="1" customHeight="1" x14ac:dyDescent="0.25">
      <c r="CV495" s="1602"/>
      <c r="CW495" s="1602"/>
      <c r="CX495" s="1602"/>
      <c r="CY495" s="1602"/>
      <c r="CZ495" s="1602"/>
      <c r="DA495" s="1602"/>
      <c r="DB495" s="1602"/>
      <c r="DC495" s="1602"/>
      <c r="DD495" s="1602"/>
      <c r="DE495" s="1602"/>
      <c r="DF495" s="1602"/>
      <c r="DG495" s="1602"/>
      <c r="DH495" s="1602"/>
      <c r="DI495" s="1602"/>
      <c r="DJ495" s="1602"/>
      <c r="DK495" s="1602"/>
      <c r="DL495" s="1602"/>
      <c r="DM495" s="1602"/>
      <c r="DN495" s="1602"/>
      <c r="DO495" s="1602"/>
      <c r="DP495" s="1602"/>
      <c r="DQ495" s="1602"/>
      <c r="DR495" s="1602"/>
      <c r="DS495" s="1602"/>
      <c r="DT495" s="1602"/>
      <c r="DU495" s="1602"/>
      <c r="DV495" s="1602"/>
      <c r="DW495" s="1602"/>
      <c r="DX495" s="1602"/>
      <c r="DY495" s="1602"/>
      <c r="DZ495" s="1602"/>
      <c r="EA495" s="1602"/>
      <c r="EB495" s="1602"/>
      <c r="EC495" s="1602"/>
      <c r="ED495" s="1602"/>
      <c r="EE495" s="1602"/>
      <c r="EF495" s="1602"/>
      <c r="EG495" s="1602"/>
      <c r="EH495" s="1602"/>
      <c r="EI495" s="1602"/>
      <c r="EJ495" s="1602"/>
      <c r="EK495" s="1602"/>
      <c r="EL495" s="1602"/>
      <c r="EM495" s="1602"/>
      <c r="EN495" s="1602"/>
      <c r="EO495" s="1602"/>
      <c r="EP495" s="1602"/>
      <c r="EQ495" s="1602"/>
      <c r="ER495" s="1602"/>
      <c r="ES495" s="1602"/>
      <c r="ET495" s="1602"/>
      <c r="EU495" s="1602"/>
      <c r="EV495" s="1602"/>
      <c r="EW495" s="1602"/>
      <c r="EX495" s="1602"/>
      <c r="EY495" s="1602"/>
      <c r="EZ495" s="1602"/>
      <c r="FA495" s="1602"/>
      <c r="FB495" s="1602"/>
      <c r="FC495" s="1602"/>
      <c r="FD495" s="1602"/>
      <c r="FE495" s="1602"/>
      <c r="FF495" s="1602"/>
      <c r="FG495" s="1602"/>
      <c r="FH495" s="1602"/>
      <c r="FI495" s="1602"/>
      <c r="FJ495" s="1602"/>
      <c r="FK495" s="1602"/>
      <c r="FL495" s="1602"/>
      <c r="FM495" s="1602"/>
      <c r="FN495" s="1602"/>
      <c r="FO495" s="1602"/>
      <c r="FP495" s="1602"/>
      <c r="FQ495" s="1602"/>
      <c r="FR495" s="1602"/>
      <c r="FS495" s="1602"/>
      <c r="FT495" s="1602"/>
      <c r="FU495" s="1602"/>
      <c r="FV495" s="1602"/>
      <c r="FW495" s="1602"/>
      <c r="FX495" s="1602"/>
      <c r="FY495" s="1602"/>
      <c r="FZ495" s="1602"/>
      <c r="GA495" s="1602"/>
      <c r="GB495" s="1602"/>
      <c r="GC495" s="1602"/>
      <c r="GD495" s="1602"/>
      <c r="GE495" s="1602"/>
      <c r="GF495" s="1602"/>
      <c r="GG495" s="1602"/>
      <c r="GH495" s="1602"/>
      <c r="GI495" s="1602"/>
      <c r="GJ495" s="1602"/>
      <c r="GK495" s="1602"/>
      <c r="GL495" s="1602"/>
      <c r="GM495" s="1602"/>
      <c r="GN495" s="1602"/>
      <c r="GO495" s="1602"/>
      <c r="GP495" s="1602"/>
      <c r="GQ495" s="1602"/>
      <c r="GR495" s="1602"/>
      <c r="GS495" s="1602"/>
      <c r="GT495" s="1602"/>
      <c r="GU495" s="1602"/>
      <c r="GV495" s="1602"/>
      <c r="GW495" s="1602"/>
      <c r="GX495" s="1602"/>
      <c r="GY495" s="1602"/>
      <c r="GZ495" s="1602"/>
      <c r="HA495" s="1602"/>
      <c r="HB495" s="1602"/>
      <c r="HC495" s="1602"/>
      <c r="HD495" s="1602"/>
      <c r="HE495" s="1602"/>
      <c r="HF495" s="1602"/>
      <c r="HG495" s="1602"/>
      <c r="HH495" s="1602"/>
      <c r="HI495" s="1602"/>
      <c r="HJ495" s="1602"/>
      <c r="HK495" s="1602"/>
      <c r="HL495" s="1602"/>
      <c r="HM495" s="1602"/>
      <c r="HN495" s="1602"/>
      <c r="HO495" s="1602"/>
      <c r="HP495" s="1602"/>
      <c r="HQ495" s="1602"/>
      <c r="HR495" s="1602"/>
      <c r="HS495" s="1602"/>
      <c r="HT495" s="1602"/>
      <c r="HU495" s="1602"/>
      <c r="HV495" s="1602"/>
      <c r="HW495" s="1602"/>
      <c r="HX495" s="1602"/>
      <c r="HY495" s="1602"/>
      <c r="HZ495" s="1602"/>
      <c r="IA495" s="1602"/>
      <c r="IB495" s="1602"/>
      <c r="IC495" s="1602"/>
      <c r="ID495" s="1602"/>
      <c r="IE495" s="1602"/>
      <c r="IF495" s="1602"/>
      <c r="IG495" s="1602"/>
      <c r="IH495" s="1602"/>
      <c r="II495" s="1602"/>
      <c r="IJ495" s="1602"/>
      <c r="IK495" s="1602"/>
      <c r="IL495" s="1602"/>
      <c r="IM495" s="1602"/>
      <c r="IN495" s="1602"/>
      <c r="IO495" s="1602"/>
      <c r="IP495" s="1602"/>
      <c r="IQ495" s="1602"/>
      <c r="IR495" s="1602"/>
      <c r="IS495" s="1602"/>
      <c r="IT495" s="1602"/>
      <c r="IU495" s="1602"/>
      <c r="IV495" s="1602"/>
      <c r="IW495" s="1602"/>
      <c r="IX495" s="1602"/>
      <c r="IY495" s="1602"/>
      <c r="IZ495" s="1602"/>
      <c r="JA495" s="1602"/>
      <c r="JB495" s="1602"/>
      <c r="JC495" s="1602"/>
      <c r="JD495" s="1602"/>
      <c r="JE495" s="1602"/>
      <c r="JF495" s="1602"/>
      <c r="JG495" s="1602"/>
      <c r="JH495" s="1602"/>
      <c r="JI495" s="1602"/>
      <c r="JJ495" s="1602"/>
      <c r="JK495" s="1602"/>
      <c r="JL495" s="1602"/>
      <c r="JM495" s="1602"/>
      <c r="JN495" s="1602"/>
      <c r="JO495" s="1602"/>
      <c r="JP495" s="1602"/>
    </row>
    <row r="496" spans="100:276" s="1689" customFormat="1" ht="15" hidden="1" customHeight="1" x14ac:dyDescent="0.25">
      <c r="CV496" s="1602"/>
      <c r="CW496" s="1602"/>
      <c r="CX496" s="1602"/>
      <c r="CY496" s="1602"/>
      <c r="CZ496" s="1602"/>
      <c r="DA496" s="1602"/>
      <c r="DB496" s="1602"/>
      <c r="DC496" s="1602"/>
      <c r="DD496" s="1602"/>
      <c r="DE496" s="1602"/>
      <c r="DF496" s="1602"/>
      <c r="DG496" s="1602"/>
      <c r="DH496" s="1602"/>
      <c r="DI496" s="1602"/>
      <c r="DJ496" s="1602"/>
      <c r="DK496" s="1602"/>
      <c r="DL496" s="1602"/>
      <c r="DM496" s="1602"/>
      <c r="DN496" s="1602"/>
      <c r="DO496" s="1602"/>
      <c r="DP496" s="1602"/>
      <c r="DQ496" s="1602"/>
      <c r="DR496" s="1602"/>
      <c r="DS496" s="1602"/>
      <c r="DT496" s="1602"/>
      <c r="DU496" s="1602"/>
      <c r="DV496" s="1602"/>
      <c r="DW496" s="1602"/>
      <c r="DX496" s="1602"/>
      <c r="DY496" s="1602"/>
      <c r="DZ496" s="1602"/>
      <c r="EA496" s="1602"/>
      <c r="EB496" s="1602"/>
      <c r="EC496" s="1602"/>
      <c r="ED496" s="1602"/>
      <c r="EE496" s="1602"/>
      <c r="EF496" s="1602"/>
      <c r="EG496" s="1602"/>
      <c r="EH496" s="1602"/>
      <c r="EI496" s="1602"/>
      <c r="EJ496" s="1602"/>
      <c r="EK496" s="1602"/>
      <c r="EL496" s="1602"/>
      <c r="EM496" s="1602"/>
      <c r="EN496" s="1602"/>
      <c r="EO496" s="1602"/>
      <c r="EP496" s="1602"/>
      <c r="EQ496" s="1602"/>
      <c r="ER496" s="1602"/>
      <c r="ES496" s="1602"/>
      <c r="ET496" s="1602"/>
      <c r="EU496" s="1602"/>
      <c r="EV496" s="1602"/>
      <c r="EW496" s="1602"/>
      <c r="EX496" s="1602"/>
      <c r="EY496" s="1602"/>
      <c r="EZ496" s="1602"/>
      <c r="FA496" s="1602"/>
      <c r="FB496" s="1602"/>
      <c r="FC496" s="1602"/>
      <c r="FD496" s="1602"/>
      <c r="FE496" s="1602"/>
      <c r="FF496" s="1602"/>
      <c r="FG496" s="1602"/>
      <c r="FH496" s="1602"/>
      <c r="FI496" s="1602"/>
      <c r="FJ496" s="1602"/>
      <c r="FK496" s="1602"/>
      <c r="FL496" s="1602"/>
      <c r="FM496" s="1602"/>
      <c r="FN496" s="1602"/>
      <c r="FO496" s="1602"/>
      <c r="FP496" s="1602"/>
      <c r="FQ496" s="1602"/>
      <c r="FR496" s="1602"/>
      <c r="FS496" s="1602"/>
      <c r="FT496" s="1602"/>
      <c r="FU496" s="1602"/>
      <c r="FV496" s="1602"/>
      <c r="FW496" s="1602"/>
      <c r="FX496" s="1602"/>
      <c r="FY496" s="1602"/>
      <c r="FZ496" s="1602"/>
      <c r="GA496" s="1602"/>
      <c r="GB496" s="1602"/>
      <c r="GC496" s="1602"/>
      <c r="GD496" s="1602"/>
      <c r="GE496" s="1602"/>
      <c r="GF496" s="1602"/>
      <c r="GG496" s="1602"/>
      <c r="GH496" s="1602"/>
      <c r="GI496" s="1602"/>
      <c r="GJ496" s="1602"/>
      <c r="GK496" s="1602"/>
      <c r="GL496" s="1602"/>
      <c r="GM496" s="1602"/>
      <c r="GN496" s="1602"/>
      <c r="GO496" s="1602"/>
      <c r="GP496" s="1602"/>
      <c r="GQ496" s="1602"/>
      <c r="GR496" s="1602"/>
      <c r="GS496" s="1602"/>
      <c r="GT496" s="1602"/>
      <c r="GU496" s="1602"/>
      <c r="GV496" s="1602"/>
      <c r="GW496" s="1602"/>
      <c r="GX496" s="1602"/>
      <c r="GY496" s="1602"/>
      <c r="GZ496" s="1602"/>
      <c r="HA496" s="1602"/>
      <c r="HB496" s="1602"/>
      <c r="HC496" s="1602"/>
      <c r="HD496" s="1602"/>
      <c r="HE496" s="1602"/>
      <c r="HF496" s="1602"/>
      <c r="HG496" s="1602"/>
      <c r="HH496" s="1602"/>
      <c r="HI496" s="1602"/>
      <c r="HJ496" s="1602"/>
      <c r="HK496" s="1602"/>
      <c r="HL496" s="1602"/>
      <c r="HM496" s="1602"/>
      <c r="HN496" s="1602"/>
      <c r="HO496" s="1602"/>
      <c r="HP496" s="1602"/>
      <c r="HQ496" s="1602"/>
      <c r="HR496" s="1602"/>
      <c r="HS496" s="1602"/>
      <c r="HT496" s="1602"/>
      <c r="HU496" s="1602"/>
      <c r="HV496" s="1602"/>
      <c r="HW496" s="1602"/>
      <c r="HX496" s="1602"/>
      <c r="HY496" s="1602"/>
      <c r="HZ496" s="1602"/>
      <c r="IA496" s="1602"/>
      <c r="IB496" s="1602"/>
      <c r="IC496" s="1602"/>
      <c r="ID496" s="1602"/>
      <c r="IE496" s="1602"/>
      <c r="IF496" s="1602"/>
      <c r="IG496" s="1602"/>
      <c r="IH496" s="1602"/>
      <c r="II496" s="1602"/>
      <c r="IJ496" s="1602"/>
      <c r="IK496" s="1602"/>
      <c r="IL496" s="1602"/>
      <c r="IM496" s="1602"/>
      <c r="IN496" s="1602"/>
      <c r="IO496" s="1602"/>
      <c r="IP496" s="1602"/>
      <c r="IQ496" s="1602"/>
      <c r="IR496" s="1602"/>
      <c r="IS496" s="1602"/>
      <c r="IT496" s="1602"/>
      <c r="IU496" s="1602"/>
      <c r="IV496" s="1602"/>
      <c r="IW496" s="1602"/>
      <c r="IX496" s="1602"/>
      <c r="IY496" s="1602"/>
      <c r="IZ496" s="1602"/>
      <c r="JA496" s="1602"/>
      <c r="JB496" s="1602"/>
      <c r="JC496" s="1602"/>
      <c r="JD496" s="1602"/>
      <c r="JE496" s="1602"/>
      <c r="JF496" s="1602"/>
      <c r="JG496" s="1602"/>
      <c r="JH496" s="1602"/>
      <c r="JI496" s="1602"/>
      <c r="JJ496" s="1602"/>
      <c r="JK496" s="1602"/>
      <c r="JL496" s="1602"/>
      <c r="JM496" s="1602"/>
      <c r="JN496" s="1602"/>
      <c r="JO496" s="1602"/>
      <c r="JP496" s="1602"/>
    </row>
    <row r="497" spans="1:276" s="1689" customFormat="1" ht="15" hidden="1" customHeight="1" x14ac:dyDescent="0.25">
      <c r="CV497" s="1602"/>
      <c r="CW497" s="1602"/>
      <c r="CX497" s="1602"/>
      <c r="CY497" s="1602"/>
      <c r="CZ497" s="1602"/>
      <c r="DA497" s="1602"/>
      <c r="DB497" s="1602"/>
      <c r="DC497" s="1602"/>
      <c r="DD497" s="1602"/>
      <c r="DE497" s="1602"/>
      <c r="DF497" s="1602"/>
      <c r="DG497" s="1602"/>
      <c r="DH497" s="1602"/>
      <c r="DI497" s="1602"/>
      <c r="DJ497" s="1602"/>
      <c r="DK497" s="1602"/>
      <c r="DL497" s="1602"/>
      <c r="DM497" s="1602"/>
      <c r="DN497" s="1602"/>
      <c r="DO497" s="1602"/>
      <c r="DP497" s="1602"/>
      <c r="DQ497" s="1602"/>
      <c r="DR497" s="1602"/>
      <c r="DS497" s="1602"/>
      <c r="DT497" s="1602"/>
      <c r="DU497" s="1602"/>
      <c r="DV497" s="1602"/>
      <c r="DW497" s="1602"/>
      <c r="DX497" s="1602"/>
      <c r="DY497" s="1602"/>
      <c r="DZ497" s="1602"/>
      <c r="EA497" s="1602"/>
      <c r="EB497" s="1602"/>
      <c r="EC497" s="1602"/>
      <c r="ED497" s="1602"/>
      <c r="EE497" s="1602"/>
      <c r="EF497" s="1602"/>
      <c r="EG497" s="1602"/>
      <c r="EH497" s="1602"/>
      <c r="EI497" s="1602"/>
      <c r="EJ497" s="1602"/>
      <c r="EK497" s="1602"/>
      <c r="EL497" s="1602"/>
      <c r="EM497" s="1602"/>
      <c r="EN497" s="1602"/>
      <c r="EO497" s="1602"/>
      <c r="EP497" s="1602"/>
      <c r="EQ497" s="1602"/>
      <c r="ER497" s="1602"/>
      <c r="ES497" s="1602"/>
      <c r="ET497" s="1602"/>
      <c r="EU497" s="1602"/>
      <c r="EV497" s="1602"/>
      <c r="EW497" s="1602"/>
      <c r="EX497" s="1602"/>
      <c r="EY497" s="1602"/>
      <c r="EZ497" s="1602"/>
      <c r="FA497" s="1602"/>
      <c r="FB497" s="1602"/>
      <c r="FC497" s="1602"/>
      <c r="FD497" s="1602"/>
      <c r="FE497" s="1602"/>
      <c r="FF497" s="1602"/>
      <c r="FG497" s="1602"/>
      <c r="FH497" s="1602"/>
      <c r="FI497" s="1602"/>
      <c r="FJ497" s="1602"/>
      <c r="FK497" s="1602"/>
      <c r="FL497" s="1602"/>
      <c r="FM497" s="1602"/>
      <c r="FN497" s="1602"/>
      <c r="FO497" s="1602"/>
      <c r="FP497" s="1602"/>
      <c r="FQ497" s="1602"/>
      <c r="FR497" s="1602"/>
      <c r="FS497" s="1602"/>
      <c r="FT497" s="1602"/>
      <c r="FU497" s="1602"/>
      <c r="FV497" s="1602"/>
      <c r="FW497" s="1602"/>
      <c r="FX497" s="1602"/>
      <c r="FY497" s="1602"/>
      <c r="FZ497" s="1602"/>
      <c r="GA497" s="1602"/>
      <c r="GB497" s="1602"/>
      <c r="GC497" s="1602"/>
      <c r="GD497" s="1602"/>
      <c r="GE497" s="1602"/>
      <c r="GF497" s="1602"/>
      <c r="GG497" s="1602"/>
      <c r="GH497" s="1602"/>
      <c r="GI497" s="1602"/>
      <c r="GJ497" s="1602"/>
      <c r="GK497" s="1602"/>
      <c r="GL497" s="1602"/>
      <c r="GM497" s="1602"/>
      <c r="GN497" s="1602"/>
      <c r="GO497" s="1602"/>
      <c r="GP497" s="1602"/>
      <c r="GQ497" s="1602"/>
      <c r="GR497" s="1602"/>
      <c r="GS497" s="1602"/>
      <c r="GT497" s="1602"/>
      <c r="GU497" s="1602"/>
      <c r="GV497" s="1602"/>
      <c r="GW497" s="1602"/>
      <c r="GX497" s="1602"/>
      <c r="GY497" s="1602"/>
      <c r="GZ497" s="1602"/>
      <c r="HA497" s="1602"/>
      <c r="HB497" s="1602"/>
      <c r="HC497" s="1602"/>
      <c r="HD497" s="1602"/>
      <c r="HE497" s="1602"/>
      <c r="HF497" s="1602"/>
      <c r="HG497" s="1602"/>
      <c r="HH497" s="1602"/>
      <c r="HI497" s="1602"/>
      <c r="HJ497" s="1602"/>
      <c r="HK497" s="1602"/>
      <c r="HL497" s="1602"/>
      <c r="HM497" s="1602"/>
      <c r="HN497" s="1602"/>
      <c r="HO497" s="1602"/>
      <c r="HP497" s="1602"/>
      <c r="HQ497" s="1602"/>
      <c r="HR497" s="1602"/>
      <c r="HS497" s="1602"/>
      <c r="HT497" s="1602"/>
      <c r="HU497" s="1602"/>
      <c r="HV497" s="1602"/>
      <c r="HW497" s="1602"/>
      <c r="HX497" s="1602"/>
      <c r="HY497" s="1602"/>
      <c r="HZ497" s="1602"/>
      <c r="IA497" s="1602"/>
      <c r="IB497" s="1602"/>
      <c r="IC497" s="1602"/>
      <c r="ID497" s="1602"/>
      <c r="IE497" s="1602"/>
      <c r="IF497" s="1602"/>
      <c r="IG497" s="1602"/>
      <c r="IH497" s="1602"/>
      <c r="II497" s="1602"/>
      <c r="IJ497" s="1602"/>
      <c r="IK497" s="1602"/>
      <c r="IL497" s="1602"/>
      <c r="IM497" s="1602"/>
      <c r="IN497" s="1602"/>
      <c r="IO497" s="1602"/>
      <c r="IP497" s="1602"/>
      <c r="IQ497" s="1602"/>
      <c r="IR497" s="1602"/>
      <c r="IS497" s="1602"/>
      <c r="IT497" s="1602"/>
      <c r="IU497" s="1602"/>
      <c r="IV497" s="1602"/>
      <c r="IW497" s="1602"/>
      <c r="IX497" s="1602"/>
      <c r="IY497" s="1602"/>
      <c r="IZ497" s="1602"/>
      <c r="JA497" s="1602"/>
      <c r="JB497" s="1602"/>
      <c r="JC497" s="1602"/>
      <c r="JD497" s="1602"/>
      <c r="JE497" s="1602"/>
      <c r="JF497" s="1602"/>
      <c r="JG497" s="1602"/>
      <c r="JH497" s="1602"/>
      <c r="JI497" s="1602"/>
      <c r="JJ497" s="1602"/>
      <c r="JK497" s="1602"/>
      <c r="JL497" s="1602"/>
      <c r="JM497" s="1602"/>
      <c r="JN497" s="1602"/>
      <c r="JO497" s="1602"/>
      <c r="JP497" s="1602"/>
    </row>
    <row r="498" spans="1:276" s="1602" customFormat="1" ht="15" hidden="1" customHeight="1" x14ac:dyDescent="0.25">
      <c r="A498" s="1689"/>
      <c r="B498" s="1689"/>
      <c r="C498" s="1689"/>
      <c r="D498" s="1689"/>
      <c r="E498" s="1689"/>
      <c r="F498" s="1689"/>
      <c r="G498" s="1689"/>
      <c r="H498" s="1689"/>
      <c r="I498" s="1689"/>
      <c r="J498" s="1689"/>
      <c r="K498" s="1689"/>
      <c r="L498" s="1689"/>
      <c r="M498" s="1689"/>
      <c r="N498" s="1689"/>
      <c r="O498" s="1689"/>
      <c r="P498" s="1689"/>
      <c r="Q498" s="1689"/>
      <c r="R498" s="1689"/>
      <c r="S498" s="1689"/>
      <c r="T498" s="1689"/>
      <c r="U498" s="1689"/>
      <c r="V498" s="1689"/>
      <c r="W498" s="1689"/>
      <c r="X498" s="1689"/>
      <c r="Y498" s="1689"/>
      <c r="Z498" s="1689"/>
      <c r="AA498" s="1689"/>
      <c r="AB498" s="1689"/>
      <c r="AC498" s="1689"/>
      <c r="AD498" s="1689"/>
      <c r="AE498" s="1689"/>
      <c r="AF498" s="1689"/>
      <c r="AG498" s="1689"/>
      <c r="AH498" s="1689"/>
      <c r="AI498" s="1689"/>
      <c r="AJ498" s="1689"/>
      <c r="AK498" s="1689"/>
      <c r="AL498" s="1689"/>
      <c r="AM498" s="1689"/>
      <c r="AN498" s="1689"/>
      <c r="AO498" s="1689"/>
      <c r="AP498" s="1689"/>
      <c r="AQ498" s="1689"/>
      <c r="AR498" s="1689"/>
      <c r="AS498" s="1689"/>
      <c r="AT498" s="1689"/>
      <c r="AU498" s="1689"/>
      <c r="AV498" s="1689"/>
      <c r="AW498" s="1689"/>
      <c r="AX498" s="1689"/>
      <c r="AY498" s="1689"/>
      <c r="AZ498" s="1689"/>
      <c r="BA498" s="1689"/>
      <c r="BB498" s="1689"/>
      <c r="BC498" s="1689"/>
      <c r="BD498" s="1689"/>
      <c r="BE498" s="1689"/>
      <c r="BF498" s="1689"/>
      <c r="BG498" s="1689"/>
      <c r="BH498" s="1689"/>
      <c r="BI498" s="1689"/>
      <c r="BJ498" s="1689"/>
      <c r="BK498" s="1689"/>
      <c r="BL498" s="1689"/>
      <c r="BM498" s="1689"/>
      <c r="BN498" s="1689"/>
      <c r="BO498" s="1689"/>
      <c r="BP498" s="1689"/>
      <c r="BQ498" s="1689"/>
      <c r="BR498" s="1689"/>
      <c r="BS498" s="1689"/>
      <c r="BT498" s="1689"/>
      <c r="BU498" s="1689"/>
      <c r="BV498" s="1689"/>
      <c r="BW498" s="1689"/>
      <c r="BX498" s="1689"/>
      <c r="BY498" s="1689"/>
      <c r="BZ498" s="1689"/>
      <c r="CA498" s="1689"/>
      <c r="CB498" s="1689"/>
      <c r="CC498" s="1689"/>
      <c r="CD498" s="1689"/>
      <c r="CE498" s="1689"/>
      <c r="CF498" s="1689"/>
      <c r="CG498" s="1689"/>
      <c r="CH498" s="1689"/>
      <c r="CI498" s="1689"/>
      <c r="CJ498" s="1689"/>
      <c r="CK498" s="1689"/>
      <c r="CL498" s="1689"/>
      <c r="CM498" s="1689"/>
      <c r="CN498" s="1689"/>
      <c r="CO498" s="1689"/>
      <c r="CP498" s="1689"/>
      <c r="CQ498" s="1689"/>
      <c r="CR498" s="1689"/>
      <c r="CS498" s="1689"/>
      <c r="CT498" s="1689"/>
      <c r="CU498" s="1689"/>
    </row>
    <row r="499" spans="1:276" s="1602" customFormat="1" ht="15" hidden="1" customHeight="1" x14ac:dyDescent="0.25">
      <c r="A499" s="1689"/>
      <c r="B499" s="1689"/>
      <c r="C499" s="1689"/>
      <c r="D499" s="1689"/>
      <c r="E499" s="1689"/>
      <c r="F499" s="1689"/>
      <c r="G499" s="1689"/>
      <c r="H499" s="1689"/>
      <c r="I499" s="1689"/>
      <c r="J499" s="1689"/>
      <c r="K499" s="1689"/>
      <c r="L499" s="1689"/>
      <c r="M499" s="1689"/>
      <c r="N499" s="1689"/>
      <c r="O499" s="1689"/>
      <c r="P499" s="1689"/>
      <c r="Q499" s="1689"/>
      <c r="R499" s="1689"/>
      <c r="S499" s="1689"/>
      <c r="T499" s="1689"/>
      <c r="U499" s="1689"/>
      <c r="V499" s="1689"/>
      <c r="W499" s="1689"/>
      <c r="X499" s="1689"/>
      <c r="Y499" s="1689"/>
      <c r="Z499" s="1689"/>
      <c r="AA499" s="1689"/>
      <c r="AB499" s="1689"/>
      <c r="AC499" s="1689"/>
      <c r="AD499" s="1689"/>
      <c r="AE499" s="1689"/>
      <c r="AF499" s="1689"/>
      <c r="AG499" s="1689"/>
      <c r="AH499" s="1689"/>
      <c r="AI499" s="1689"/>
      <c r="AJ499" s="1689"/>
      <c r="AK499" s="1689"/>
      <c r="AL499" s="1689"/>
      <c r="AM499" s="1689"/>
      <c r="AN499" s="1689"/>
      <c r="AO499" s="1689"/>
      <c r="AP499" s="1689"/>
      <c r="AQ499" s="1689"/>
      <c r="AR499" s="1689"/>
      <c r="AS499" s="1689"/>
      <c r="AT499" s="1689"/>
      <c r="AU499" s="1689"/>
      <c r="AV499" s="1689"/>
      <c r="AW499" s="1689"/>
      <c r="AX499" s="1689"/>
      <c r="AY499" s="1689"/>
      <c r="AZ499" s="1689"/>
      <c r="BA499" s="1689"/>
      <c r="BB499" s="1689"/>
      <c r="BC499" s="1689"/>
      <c r="BD499" s="1689"/>
      <c r="BE499" s="1689"/>
      <c r="BF499" s="1689"/>
      <c r="BG499" s="1689"/>
      <c r="BH499" s="1689"/>
      <c r="BI499" s="1689"/>
      <c r="BJ499" s="1689"/>
      <c r="BK499" s="1689"/>
      <c r="BL499" s="1689"/>
      <c r="BM499" s="1689"/>
      <c r="BN499" s="1689"/>
      <c r="BO499" s="1689"/>
      <c r="BP499" s="1689"/>
      <c r="BQ499" s="1689"/>
      <c r="BR499" s="1689"/>
      <c r="BS499" s="1689"/>
      <c r="BT499" s="1689"/>
      <c r="BU499" s="1689"/>
      <c r="BV499" s="1689"/>
      <c r="BW499" s="1689"/>
      <c r="BX499" s="1689"/>
      <c r="BY499" s="1689"/>
      <c r="BZ499" s="1689"/>
      <c r="CA499" s="1689"/>
      <c r="CB499" s="1689"/>
      <c r="CC499" s="1689"/>
      <c r="CD499" s="1689"/>
      <c r="CE499" s="1689"/>
      <c r="CF499" s="1689"/>
      <c r="CG499" s="1689"/>
      <c r="CH499" s="1689"/>
      <c r="CI499" s="1689"/>
      <c r="CJ499" s="1689"/>
      <c r="CK499" s="1689"/>
      <c r="CL499" s="1689"/>
      <c r="CM499" s="1689"/>
      <c r="CN499" s="1689"/>
      <c r="CO499" s="1689"/>
      <c r="CP499" s="1689"/>
      <c r="CQ499" s="1689"/>
      <c r="CR499" s="1689"/>
      <c r="CS499" s="1689"/>
      <c r="CT499" s="1689"/>
      <c r="CU499" s="1689"/>
    </row>
    <row r="500" spans="1:276" s="1689" customFormat="1" ht="15" hidden="1" customHeight="1" x14ac:dyDescent="0.25">
      <c r="CV500" s="1602"/>
      <c r="CW500" s="1602"/>
      <c r="CX500" s="1602"/>
      <c r="CY500" s="1602"/>
      <c r="CZ500" s="1602"/>
      <c r="DA500" s="1602"/>
      <c r="DB500" s="1602"/>
      <c r="DC500" s="1602"/>
      <c r="DD500" s="1602"/>
      <c r="DE500" s="1602"/>
      <c r="DF500" s="1602"/>
      <c r="DG500" s="1602"/>
      <c r="DH500" s="1602"/>
      <c r="DI500" s="1602"/>
      <c r="DJ500" s="1602"/>
      <c r="DK500" s="1602"/>
      <c r="DL500" s="1602"/>
      <c r="DM500" s="1602"/>
      <c r="DN500" s="1602"/>
      <c r="DO500" s="1602"/>
      <c r="DP500" s="1602"/>
      <c r="DQ500" s="1602"/>
      <c r="DR500" s="1602"/>
      <c r="DS500" s="1602"/>
      <c r="DT500" s="1602"/>
      <c r="DU500" s="1602"/>
      <c r="DV500" s="1602"/>
      <c r="DW500" s="1602"/>
      <c r="DX500" s="1602"/>
      <c r="DY500" s="1602"/>
      <c r="DZ500" s="1602"/>
      <c r="EA500" s="1602"/>
      <c r="EB500" s="1602"/>
      <c r="EC500" s="1602"/>
      <c r="ED500" s="1602"/>
      <c r="EE500" s="1602"/>
      <c r="EF500" s="1602"/>
      <c r="EG500" s="1602"/>
      <c r="EH500" s="1602"/>
      <c r="EI500" s="1602"/>
      <c r="EJ500" s="1602"/>
      <c r="EK500" s="1602"/>
      <c r="EL500" s="1602"/>
      <c r="EM500" s="1602"/>
      <c r="EN500" s="1602"/>
      <c r="EO500" s="1602"/>
      <c r="EP500" s="1602"/>
      <c r="EQ500" s="1602"/>
      <c r="ER500" s="1602"/>
      <c r="ES500" s="1602"/>
      <c r="ET500" s="1602"/>
      <c r="EU500" s="1602"/>
      <c r="EV500" s="1602"/>
      <c r="EW500" s="1602"/>
      <c r="EX500" s="1602"/>
      <c r="EY500" s="1602"/>
      <c r="EZ500" s="1602"/>
      <c r="FA500" s="1602"/>
      <c r="FB500" s="1602"/>
      <c r="FC500" s="1602"/>
      <c r="FD500" s="1602"/>
      <c r="FE500" s="1602"/>
      <c r="FF500" s="1602"/>
      <c r="FG500" s="1602"/>
      <c r="FH500" s="1602"/>
      <c r="FI500" s="1602"/>
      <c r="FJ500" s="1602"/>
      <c r="FK500" s="1602"/>
      <c r="FL500" s="1602"/>
      <c r="FM500" s="1602"/>
      <c r="FN500" s="1602"/>
      <c r="FO500" s="1602"/>
      <c r="FP500" s="1602"/>
      <c r="FQ500" s="1602"/>
      <c r="FR500" s="1602"/>
      <c r="FS500" s="1602"/>
      <c r="FT500" s="1602"/>
      <c r="FU500" s="1602"/>
      <c r="FV500" s="1602"/>
      <c r="FW500" s="1602"/>
      <c r="FX500" s="1602"/>
      <c r="FY500" s="1602"/>
      <c r="FZ500" s="1602"/>
      <c r="GA500" s="1602"/>
      <c r="GB500" s="1602"/>
      <c r="GC500" s="1602"/>
      <c r="GD500" s="1602"/>
      <c r="GE500" s="1602"/>
      <c r="GF500" s="1602"/>
      <c r="GG500" s="1602"/>
      <c r="GH500" s="1602"/>
      <c r="GI500" s="1602"/>
      <c r="GJ500" s="1602"/>
      <c r="GK500" s="1602"/>
      <c r="GL500" s="1602"/>
      <c r="GM500" s="1602"/>
      <c r="GN500" s="1602"/>
      <c r="GO500" s="1602"/>
      <c r="GP500" s="1602"/>
      <c r="GQ500" s="1602"/>
      <c r="GR500" s="1602"/>
      <c r="GS500" s="1602"/>
      <c r="GT500" s="1602"/>
      <c r="GU500" s="1602"/>
      <c r="GV500" s="1602"/>
      <c r="GW500" s="1602"/>
      <c r="GX500" s="1602"/>
      <c r="GY500" s="1602"/>
      <c r="GZ500" s="1602"/>
      <c r="HA500" s="1602"/>
      <c r="HB500" s="1602"/>
      <c r="HC500" s="1602"/>
      <c r="HD500" s="1602"/>
      <c r="HE500" s="1602"/>
      <c r="HF500" s="1602"/>
      <c r="HG500" s="1602"/>
      <c r="HH500" s="1602"/>
      <c r="HI500" s="1602"/>
      <c r="HJ500" s="1602"/>
      <c r="HK500" s="1602"/>
      <c r="HL500" s="1602"/>
      <c r="HM500" s="1602"/>
      <c r="HN500" s="1602"/>
      <c r="HO500" s="1602"/>
      <c r="HP500" s="1602"/>
      <c r="HQ500" s="1602"/>
      <c r="HR500" s="1602"/>
      <c r="HS500" s="1602"/>
      <c r="HT500" s="1602"/>
      <c r="HU500" s="1602"/>
      <c r="HV500" s="1602"/>
      <c r="HW500" s="1602"/>
      <c r="HX500" s="1602"/>
      <c r="HY500" s="1602"/>
      <c r="HZ500" s="1602"/>
      <c r="IA500" s="1602"/>
      <c r="IB500" s="1602"/>
      <c r="IC500" s="1602"/>
      <c r="ID500" s="1602"/>
      <c r="IE500" s="1602"/>
      <c r="IF500" s="1602"/>
      <c r="IG500" s="1602"/>
      <c r="IH500" s="1602"/>
      <c r="II500" s="1602"/>
      <c r="IJ500" s="1602"/>
      <c r="IK500" s="1602"/>
      <c r="IL500" s="1602"/>
      <c r="IM500" s="1602"/>
      <c r="IN500" s="1602"/>
      <c r="IO500" s="1602"/>
      <c r="IP500" s="1602"/>
      <c r="IQ500" s="1602"/>
      <c r="IR500" s="1602"/>
      <c r="IS500" s="1602"/>
      <c r="IT500" s="1602"/>
      <c r="IU500" s="1602"/>
      <c r="IV500" s="1602"/>
      <c r="IW500" s="1602"/>
      <c r="IX500" s="1602"/>
      <c r="IY500" s="1602"/>
      <c r="IZ500" s="1602"/>
      <c r="JA500" s="1602"/>
      <c r="JB500" s="1602"/>
      <c r="JC500" s="1602"/>
      <c r="JD500" s="1602"/>
      <c r="JE500" s="1602"/>
      <c r="JF500" s="1602"/>
      <c r="JG500" s="1602"/>
      <c r="JH500" s="1602"/>
      <c r="JI500" s="1602"/>
      <c r="JJ500" s="1602"/>
      <c r="JK500" s="1602"/>
      <c r="JL500" s="1602"/>
      <c r="JM500" s="1602"/>
      <c r="JN500" s="1602"/>
      <c r="JO500" s="1602"/>
      <c r="JP500" s="1602"/>
    </row>
    <row r="501" spans="1:276" s="1689" customFormat="1" ht="15" hidden="1" customHeight="1" x14ac:dyDescent="0.25">
      <c r="CV501" s="1602"/>
      <c r="CW501" s="1602"/>
      <c r="CX501" s="1602"/>
      <c r="CY501" s="1602"/>
      <c r="CZ501" s="1602"/>
      <c r="DA501" s="1602"/>
      <c r="DB501" s="1602"/>
      <c r="DC501" s="1602"/>
      <c r="DD501" s="1602"/>
      <c r="DE501" s="1602"/>
      <c r="DF501" s="1602"/>
      <c r="DG501" s="1602"/>
      <c r="DH501" s="1602"/>
      <c r="DI501" s="1602"/>
      <c r="DJ501" s="1602"/>
      <c r="DK501" s="1602"/>
      <c r="DL501" s="1602"/>
      <c r="DM501" s="1602"/>
      <c r="DN501" s="1602"/>
      <c r="DO501" s="1602"/>
      <c r="DP501" s="1602"/>
      <c r="DQ501" s="1602"/>
      <c r="DR501" s="1602"/>
      <c r="DS501" s="1602"/>
      <c r="DT501" s="1602"/>
      <c r="DU501" s="1602"/>
      <c r="DV501" s="1602"/>
      <c r="DW501" s="1602"/>
      <c r="DX501" s="1602"/>
      <c r="DY501" s="1602"/>
      <c r="DZ501" s="1602"/>
      <c r="EA501" s="1602"/>
      <c r="EB501" s="1602"/>
      <c r="EC501" s="1602"/>
      <c r="ED501" s="1602"/>
      <c r="EE501" s="1602"/>
      <c r="EF501" s="1602"/>
      <c r="EG501" s="1602"/>
      <c r="EH501" s="1602"/>
      <c r="EI501" s="1602"/>
      <c r="EJ501" s="1602"/>
      <c r="EK501" s="1602"/>
      <c r="EL501" s="1602"/>
      <c r="EM501" s="1602"/>
      <c r="EN501" s="1602"/>
      <c r="EO501" s="1602"/>
      <c r="EP501" s="1602"/>
      <c r="EQ501" s="1602"/>
      <c r="ER501" s="1602"/>
      <c r="ES501" s="1602"/>
      <c r="ET501" s="1602"/>
      <c r="EU501" s="1602"/>
      <c r="EV501" s="1602"/>
      <c r="EW501" s="1602"/>
      <c r="EX501" s="1602"/>
      <c r="EY501" s="1602"/>
      <c r="EZ501" s="1602"/>
      <c r="FA501" s="1602"/>
      <c r="FB501" s="1602"/>
      <c r="FC501" s="1602"/>
      <c r="FD501" s="1602"/>
      <c r="FE501" s="1602"/>
      <c r="FF501" s="1602"/>
      <c r="FG501" s="1602"/>
      <c r="FH501" s="1602"/>
      <c r="FI501" s="1602"/>
      <c r="FJ501" s="1602"/>
      <c r="FK501" s="1602"/>
      <c r="FL501" s="1602"/>
      <c r="FM501" s="1602"/>
      <c r="FN501" s="1602"/>
      <c r="FO501" s="1602"/>
      <c r="FP501" s="1602"/>
      <c r="FQ501" s="1602"/>
      <c r="FR501" s="1602"/>
      <c r="FS501" s="1602"/>
      <c r="FT501" s="1602"/>
      <c r="FU501" s="1602"/>
      <c r="FV501" s="1602"/>
      <c r="FW501" s="1602"/>
      <c r="FX501" s="1602"/>
      <c r="FY501" s="1602"/>
      <c r="FZ501" s="1602"/>
      <c r="GA501" s="1602"/>
      <c r="GB501" s="1602"/>
      <c r="GC501" s="1602"/>
      <c r="GD501" s="1602"/>
      <c r="GE501" s="1602"/>
      <c r="GF501" s="1602"/>
      <c r="GG501" s="1602"/>
      <c r="GH501" s="1602"/>
      <c r="GI501" s="1602"/>
      <c r="GJ501" s="1602"/>
      <c r="GK501" s="1602"/>
      <c r="GL501" s="1602"/>
      <c r="GM501" s="1602"/>
      <c r="GN501" s="1602"/>
      <c r="GO501" s="1602"/>
      <c r="GP501" s="1602"/>
      <c r="GQ501" s="1602"/>
      <c r="GR501" s="1602"/>
      <c r="GS501" s="1602"/>
      <c r="GT501" s="1602"/>
      <c r="GU501" s="1602"/>
      <c r="GV501" s="1602"/>
      <c r="GW501" s="1602"/>
      <c r="GX501" s="1602"/>
      <c r="GY501" s="1602"/>
      <c r="GZ501" s="1602"/>
      <c r="HA501" s="1602"/>
      <c r="HB501" s="1602"/>
      <c r="HC501" s="1602"/>
      <c r="HD501" s="1602"/>
      <c r="HE501" s="1602"/>
      <c r="HF501" s="1602"/>
      <c r="HG501" s="1602"/>
      <c r="HH501" s="1602"/>
      <c r="HI501" s="1602"/>
      <c r="HJ501" s="1602"/>
      <c r="HK501" s="1602"/>
      <c r="HL501" s="1602"/>
      <c r="HM501" s="1602"/>
      <c r="HN501" s="1602"/>
      <c r="HO501" s="1602"/>
      <c r="HP501" s="1602"/>
      <c r="HQ501" s="1602"/>
      <c r="HR501" s="1602"/>
      <c r="HS501" s="1602"/>
      <c r="HT501" s="1602"/>
      <c r="HU501" s="1602"/>
      <c r="HV501" s="1602"/>
      <c r="HW501" s="1602"/>
      <c r="HX501" s="1602"/>
      <c r="HY501" s="1602"/>
      <c r="HZ501" s="1602"/>
      <c r="IA501" s="1602"/>
      <c r="IB501" s="1602"/>
      <c r="IC501" s="1602"/>
      <c r="ID501" s="1602"/>
      <c r="IE501" s="1602"/>
      <c r="IF501" s="1602"/>
      <c r="IG501" s="1602"/>
      <c r="IH501" s="1602"/>
      <c r="II501" s="1602"/>
      <c r="IJ501" s="1602"/>
      <c r="IK501" s="1602"/>
      <c r="IL501" s="1602"/>
      <c r="IM501" s="1602"/>
      <c r="IN501" s="1602"/>
      <c r="IO501" s="1602"/>
      <c r="IP501" s="1602"/>
      <c r="IQ501" s="1602"/>
      <c r="IR501" s="1602"/>
      <c r="IS501" s="1602"/>
      <c r="IT501" s="1602"/>
      <c r="IU501" s="1602"/>
      <c r="IV501" s="1602"/>
      <c r="IW501" s="1602"/>
      <c r="IX501" s="1602"/>
      <c r="IY501" s="1602"/>
      <c r="IZ501" s="1602"/>
      <c r="JA501" s="1602"/>
      <c r="JB501" s="1602"/>
      <c r="JC501" s="1602"/>
      <c r="JD501" s="1602"/>
      <c r="JE501" s="1602"/>
      <c r="JF501" s="1602"/>
      <c r="JG501" s="1602"/>
      <c r="JH501" s="1602"/>
      <c r="JI501" s="1602"/>
      <c r="JJ501" s="1602"/>
      <c r="JK501" s="1602"/>
      <c r="JL501" s="1602"/>
      <c r="JM501" s="1602"/>
      <c r="JN501" s="1602"/>
      <c r="JO501" s="1602"/>
      <c r="JP501" s="1602"/>
    </row>
    <row r="502" spans="1:276" s="1689" customFormat="1" ht="15" hidden="1" customHeight="1" x14ac:dyDescent="0.25">
      <c r="CV502" s="1602"/>
      <c r="CW502" s="1602"/>
      <c r="CX502" s="1602"/>
      <c r="CY502" s="1602"/>
      <c r="CZ502" s="1602"/>
      <c r="DA502" s="1602"/>
      <c r="DB502" s="1602"/>
      <c r="DC502" s="1602"/>
      <c r="DD502" s="1602"/>
      <c r="DE502" s="1602"/>
      <c r="DF502" s="1602"/>
      <c r="DG502" s="1602"/>
      <c r="DH502" s="1602"/>
      <c r="DI502" s="1602"/>
      <c r="DJ502" s="1602"/>
      <c r="DK502" s="1602"/>
      <c r="DL502" s="1602"/>
      <c r="DM502" s="1602"/>
      <c r="DN502" s="1602"/>
      <c r="DO502" s="1602"/>
      <c r="DP502" s="1602"/>
      <c r="DQ502" s="1602"/>
      <c r="DR502" s="1602"/>
      <c r="DS502" s="1602"/>
      <c r="DT502" s="1602"/>
      <c r="DU502" s="1602"/>
      <c r="DV502" s="1602"/>
      <c r="DW502" s="1602"/>
      <c r="DX502" s="1602"/>
      <c r="DY502" s="1602"/>
      <c r="DZ502" s="1602"/>
      <c r="EA502" s="1602"/>
      <c r="EB502" s="1602"/>
      <c r="EC502" s="1602"/>
      <c r="ED502" s="1602"/>
      <c r="EE502" s="1602"/>
      <c r="EF502" s="1602"/>
      <c r="EG502" s="1602"/>
      <c r="EH502" s="1602"/>
      <c r="EI502" s="1602"/>
      <c r="EJ502" s="1602"/>
      <c r="EK502" s="1602"/>
      <c r="EL502" s="1602"/>
      <c r="EM502" s="1602"/>
      <c r="EN502" s="1602"/>
      <c r="EO502" s="1602"/>
      <c r="EP502" s="1602"/>
      <c r="EQ502" s="1602"/>
      <c r="ER502" s="1602"/>
      <c r="ES502" s="1602"/>
      <c r="ET502" s="1602"/>
      <c r="EU502" s="1602"/>
      <c r="EV502" s="1602"/>
      <c r="EW502" s="1602"/>
      <c r="EX502" s="1602"/>
      <c r="EY502" s="1602"/>
      <c r="EZ502" s="1602"/>
      <c r="FA502" s="1602"/>
      <c r="FB502" s="1602"/>
      <c r="FC502" s="1602"/>
      <c r="FD502" s="1602"/>
      <c r="FE502" s="1602"/>
      <c r="FF502" s="1602"/>
      <c r="FG502" s="1602"/>
      <c r="FH502" s="1602"/>
      <c r="FI502" s="1602"/>
      <c r="FJ502" s="1602"/>
      <c r="FK502" s="1602"/>
      <c r="FL502" s="1602"/>
      <c r="FM502" s="1602"/>
      <c r="FN502" s="1602"/>
      <c r="FO502" s="1602"/>
      <c r="FP502" s="1602"/>
      <c r="FQ502" s="1602"/>
      <c r="FR502" s="1602"/>
      <c r="FS502" s="1602"/>
      <c r="FT502" s="1602"/>
      <c r="FU502" s="1602"/>
      <c r="FV502" s="1602"/>
      <c r="FW502" s="1602"/>
      <c r="FX502" s="1602"/>
      <c r="FY502" s="1602"/>
      <c r="FZ502" s="1602"/>
      <c r="GA502" s="1602"/>
      <c r="GB502" s="1602"/>
      <c r="GC502" s="1602"/>
      <c r="GD502" s="1602"/>
      <c r="GE502" s="1602"/>
      <c r="GF502" s="1602"/>
      <c r="GG502" s="1602"/>
      <c r="GH502" s="1602"/>
      <c r="GI502" s="1602"/>
      <c r="GJ502" s="1602"/>
      <c r="GK502" s="1602"/>
      <c r="GL502" s="1602"/>
      <c r="GM502" s="1602"/>
      <c r="GN502" s="1602"/>
      <c r="GO502" s="1602"/>
      <c r="GP502" s="1602"/>
      <c r="GQ502" s="1602"/>
      <c r="GR502" s="1602"/>
      <c r="GS502" s="1602"/>
      <c r="GT502" s="1602"/>
      <c r="GU502" s="1602"/>
      <c r="GV502" s="1602"/>
      <c r="GW502" s="1602"/>
      <c r="GX502" s="1602"/>
      <c r="GY502" s="1602"/>
      <c r="GZ502" s="1602"/>
      <c r="HA502" s="1602"/>
      <c r="HB502" s="1602"/>
      <c r="HC502" s="1602"/>
      <c r="HD502" s="1602"/>
      <c r="HE502" s="1602"/>
      <c r="HF502" s="1602"/>
      <c r="HG502" s="1602"/>
      <c r="HH502" s="1602"/>
      <c r="HI502" s="1602"/>
      <c r="HJ502" s="1602"/>
      <c r="HK502" s="1602"/>
      <c r="HL502" s="1602"/>
      <c r="HM502" s="1602"/>
      <c r="HN502" s="1602"/>
      <c r="HO502" s="1602"/>
      <c r="HP502" s="1602"/>
      <c r="HQ502" s="1602"/>
      <c r="HR502" s="1602"/>
      <c r="HS502" s="1602"/>
      <c r="HT502" s="1602"/>
      <c r="HU502" s="1602"/>
      <c r="HV502" s="1602"/>
      <c r="HW502" s="1602"/>
      <c r="HX502" s="1602"/>
      <c r="HY502" s="1602"/>
      <c r="HZ502" s="1602"/>
      <c r="IA502" s="1602"/>
      <c r="IB502" s="1602"/>
      <c r="IC502" s="1602"/>
      <c r="ID502" s="1602"/>
      <c r="IE502" s="1602"/>
      <c r="IF502" s="1602"/>
      <c r="IG502" s="1602"/>
      <c r="IH502" s="1602"/>
      <c r="II502" s="1602"/>
      <c r="IJ502" s="1602"/>
      <c r="IK502" s="1602"/>
      <c r="IL502" s="1602"/>
      <c r="IM502" s="1602"/>
      <c r="IN502" s="1602"/>
      <c r="IO502" s="1602"/>
      <c r="IP502" s="1602"/>
      <c r="IQ502" s="1602"/>
      <c r="IR502" s="1602"/>
      <c r="IS502" s="1602"/>
      <c r="IT502" s="1602"/>
      <c r="IU502" s="1602"/>
      <c r="IV502" s="1602"/>
      <c r="IW502" s="1602"/>
      <c r="IX502" s="1602"/>
      <c r="IY502" s="1602"/>
      <c r="IZ502" s="1602"/>
      <c r="JA502" s="1602"/>
      <c r="JB502" s="1602"/>
      <c r="JC502" s="1602"/>
      <c r="JD502" s="1602"/>
      <c r="JE502" s="1602"/>
      <c r="JF502" s="1602"/>
      <c r="JG502" s="1602"/>
      <c r="JH502" s="1602"/>
      <c r="JI502" s="1602"/>
      <c r="JJ502" s="1602"/>
      <c r="JK502" s="1602"/>
      <c r="JL502" s="1602"/>
      <c r="JM502" s="1602"/>
      <c r="JN502" s="1602"/>
      <c r="JO502" s="1602"/>
      <c r="JP502" s="1602"/>
    </row>
    <row r="503" spans="1:276" s="1689" customFormat="1" ht="15" hidden="1" customHeight="1" x14ac:dyDescent="0.25">
      <c r="CV503" s="1602"/>
      <c r="CW503" s="1602"/>
      <c r="CX503" s="1602"/>
      <c r="CY503" s="1602"/>
      <c r="CZ503" s="1602"/>
      <c r="DA503" s="1602"/>
      <c r="DB503" s="1602"/>
      <c r="DC503" s="1602"/>
      <c r="DD503" s="1602"/>
      <c r="DE503" s="1602"/>
      <c r="DF503" s="1602"/>
      <c r="DG503" s="1602"/>
      <c r="DH503" s="1602"/>
      <c r="DI503" s="1602"/>
      <c r="DJ503" s="1602"/>
      <c r="DK503" s="1602"/>
      <c r="DL503" s="1602"/>
      <c r="DM503" s="1602"/>
      <c r="DN503" s="1602"/>
      <c r="DO503" s="1602"/>
      <c r="DP503" s="1602"/>
      <c r="DQ503" s="1602"/>
      <c r="DR503" s="1602"/>
      <c r="DS503" s="1602"/>
      <c r="DT503" s="1602"/>
      <c r="DU503" s="1602"/>
      <c r="DV503" s="1602"/>
      <c r="DW503" s="1602"/>
      <c r="DX503" s="1602"/>
      <c r="DY503" s="1602"/>
      <c r="DZ503" s="1602"/>
      <c r="EA503" s="1602"/>
      <c r="EB503" s="1602"/>
      <c r="EC503" s="1602"/>
      <c r="ED503" s="1602"/>
      <c r="EE503" s="1602"/>
      <c r="EF503" s="1602"/>
      <c r="EG503" s="1602"/>
      <c r="EH503" s="1602"/>
      <c r="EI503" s="1602"/>
      <c r="EJ503" s="1602"/>
      <c r="EK503" s="1602"/>
      <c r="EL503" s="1602"/>
      <c r="EM503" s="1602"/>
      <c r="EN503" s="1602"/>
      <c r="EO503" s="1602"/>
      <c r="EP503" s="1602"/>
      <c r="EQ503" s="1602"/>
      <c r="ER503" s="1602"/>
      <c r="ES503" s="1602"/>
      <c r="ET503" s="1602"/>
      <c r="EU503" s="1602"/>
      <c r="EV503" s="1602"/>
      <c r="EW503" s="1602"/>
      <c r="EX503" s="1602"/>
      <c r="EY503" s="1602"/>
      <c r="EZ503" s="1602"/>
      <c r="FA503" s="1602"/>
      <c r="FB503" s="1602"/>
      <c r="FC503" s="1602"/>
      <c r="FD503" s="1602"/>
      <c r="FE503" s="1602"/>
      <c r="FF503" s="1602"/>
      <c r="FG503" s="1602"/>
      <c r="FH503" s="1602"/>
      <c r="FI503" s="1602"/>
      <c r="FJ503" s="1602"/>
      <c r="FK503" s="1602"/>
      <c r="FL503" s="1602"/>
      <c r="FM503" s="1602"/>
      <c r="FN503" s="1602"/>
      <c r="FO503" s="1602"/>
      <c r="FP503" s="1602"/>
      <c r="FQ503" s="1602"/>
      <c r="FR503" s="1602"/>
      <c r="FS503" s="1602"/>
      <c r="FT503" s="1602"/>
      <c r="FU503" s="1602"/>
      <c r="FV503" s="1602"/>
      <c r="FW503" s="1602"/>
      <c r="FX503" s="1602"/>
      <c r="FY503" s="1602"/>
      <c r="FZ503" s="1602"/>
      <c r="GA503" s="1602"/>
      <c r="GB503" s="1602"/>
      <c r="GC503" s="1602"/>
      <c r="GD503" s="1602"/>
      <c r="GE503" s="1602"/>
      <c r="GF503" s="1602"/>
      <c r="GG503" s="1602"/>
      <c r="GH503" s="1602"/>
      <c r="GI503" s="1602"/>
      <c r="GJ503" s="1602"/>
      <c r="GK503" s="1602"/>
      <c r="GL503" s="1602"/>
      <c r="GM503" s="1602"/>
      <c r="GN503" s="1602"/>
      <c r="GO503" s="1602"/>
      <c r="GP503" s="1602"/>
      <c r="GQ503" s="1602"/>
      <c r="GR503" s="1602"/>
      <c r="GS503" s="1602"/>
      <c r="GT503" s="1602"/>
      <c r="GU503" s="1602"/>
      <c r="GV503" s="1602"/>
      <c r="GW503" s="1602"/>
      <c r="GX503" s="1602"/>
      <c r="GY503" s="1602"/>
      <c r="GZ503" s="1602"/>
      <c r="HA503" s="1602"/>
      <c r="HB503" s="1602"/>
      <c r="HC503" s="1602"/>
      <c r="HD503" s="1602"/>
      <c r="HE503" s="1602"/>
      <c r="HF503" s="1602"/>
      <c r="HG503" s="1602"/>
      <c r="HH503" s="1602"/>
      <c r="HI503" s="1602"/>
      <c r="HJ503" s="1602"/>
      <c r="HK503" s="1602"/>
      <c r="HL503" s="1602"/>
      <c r="HM503" s="1602"/>
      <c r="HN503" s="1602"/>
      <c r="HO503" s="1602"/>
      <c r="HP503" s="1602"/>
      <c r="HQ503" s="1602"/>
      <c r="HR503" s="1602"/>
      <c r="HS503" s="1602"/>
      <c r="HT503" s="1602"/>
      <c r="HU503" s="1602"/>
      <c r="HV503" s="1602"/>
      <c r="HW503" s="1602"/>
      <c r="HX503" s="1602"/>
      <c r="HY503" s="1602"/>
      <c r="HZ503" s="1602"/>
      <c r="IA503" s="1602"/>
      <c r="IB503" s="1602"/>
      <c r="IC503" s="1602"/>
      <c r="ID503" s="1602"/>
      <c r="IE503" s="1602"/>
      <c r="IF503" s="1602"/>
      <c r="IG503" s="1602"/>
      <c r="IH503" s="1602"/>
      <c r="II503" s="1602"/>
      <c r="IJ503" s="1602"/>
      <c r="IK503" s="1602"/>
      <c r="IL503" s="1602"/>
      <c r="IM503" s="1602"/>
      <c r="IN503" s="1602"/>
      <c r="IO503" s="1602"/>
      <c r="IP503" s="1602"/>
      <c r="IQ503" s="1602"/>
      <c r="IR503" s="1602"/>
      <c r="IS503" s="1602"/>
      <c r="IT503" s="1602"/>
      <c r="IU503" s="1602"/>
      <c r="IV503" s="1602"/>
      <c r="IW503" s="1602"/>
      <c r="IX503" s="1602"/>
      <c r="IY503" s="1602"/>
      <c r="IZ503" s="1602"/>
      <c r="JA503" s="1602"/>
      <c r="JB503" s="1602"/>
      <c r="JC503" s="1602"/>
      <c r="JD503" s="1602"/>
      <c r="JE503" s="1602"/>
      <c r="JF503" s="1602"/>
      <c r="JG503" s="1602"/>
      <c r="JH503" s="1602"/>
      <c r="JI503" s="1602"/>
      <c r="JJ503" s="1602"/>
      <c r="JK503" s="1602"/>
      <c r="JL503" s="1602"/>
      <c r="JM503" s="1602"/>
      <c r="JN503" s="1602"/>
      <c r="JO503" s="1602"/>
      <c r="JP503" s="1602"/>
    </row>
    <row r="504" spans="1:276" s="1689" customFormat="1" ht="15" hidden="1" customHeight="1" x14ac:dyDescent="0.25">
      <c r="CV504" s="1602"/>
      <c r="CW504" s="1602"/>
      <c r="CX504" s="1602"/>
      <c r="CY504" s="1602"/>
      <c r="CZ504" s="1602"/>
      <c r="DA504" s="1602"/>
      <c r="DB504" s="1602"/>
      <c r="DC504" s="1602"/>
      <c r="DD504" s="1602"/>
      <c r="DE504" s="1602"/>
      <c r="DF504" s="1602"/>
      <c r="DG504" s="1602"/>
      <c r="DH504" s="1602"/>
      <c r="DI504" s="1602"/>
      <c r="DJ504" s="1602"/>
      <c r="DK504" s="1602"/>
      <c r="DL504" s="1602"/>
      <c r="DM504" s="1602"/>
      <c r="DN504" s="1602"/>
      <c r="DO504" s="1602"/>
      <c r="DP504" s="1602"/>
      <c r="DQ504" s="1602"/>
      <c r="DR504" s="1602"/>
      <c r="DS504" s="1602"/>
      <c r="DT504" s="1602"/>
      <c r="DU504" s="1602"/>
      <c r="DV504" s="1602"/>
      <c r="DW504" s="1602"/>
      <c r="DX504" s="1602"/>
      <c r="DY504" s="1602"/>
      <c r="DZ504" s="1602"/>
      <c r="EA504" s="1602"/>
      <c r="EB504" s="1602"/>
      <c r="EC504" s="1602"/>
      <c r="ED504" s="1602"/>
      <c r="EE504" s="1602"/>
      <c r="EF504" s="1602"/>
      <c r="EG504" s="1602"/>
      <c r="EH504" s="1602"/>
      <c r="EI504" s="1602"/>
      <c r="EJ504" s="1602"/>
      <c r="EK504" s="1602"/>
      <c r="EL504" s="1602"/>
      <c r="EM504" s="1602"/>
      <c r="EN504" s="1602"/>
      <c r="EO504" s="1602"/>
      <c r="EP504" s="1602"/>
      <c r="EQ504" s="1602"/>
      <c r="ER504" s="1602"/>
      <c r="ES504" s="1602"/>
      <c r="ET504" s="1602"/>
      <c r="EU504" s="1602"/>
      <c r="EV504" s="1602"/>
      <c r="EW504" s="1602"/>
      <c r="EX504" s="1602"/>
      <c r="EY504" s="1602"/>
      <c r="EZ504" s="1602"/>
      <c r="FA504" s="1602"/>
      <c r="FB504" s="1602"/>
      <c r="FC504" s="1602"/>
      <c r="FD504" s="1602"/>
      <c r="FE504" s="1602"/>
      <c r="FF504" s="1602"/>
      <c r="FG504" s="1602"/>
      <c r="FH504" s="1602"/>
      <c r="FI504" s="1602"/>
      <c r="FJ504" s="1602"/>
      <c r="FK504" s="1602"/>
      <c r="FL504" s="1602"/>
      <c r="FM504" s="1602"/>
      <c r="FN504" s="1602"/>
      <c r="FO504" s="1602"/>
      <c r="FP504" s="1602"/>
      <c r="FQ504" s="1602"/>
      <c r="FR504" s="1602"/>
      <c r="FS504" s="1602"/>
      <c r="FT504" s="1602"/>
      <c r="FU504" s="1602"/>
      <c r="FV504" s="1602"/>
      <c r="FW504" s="1602"/>
      <c r="FX504" s="1602"/>
      <c r="FY504" s="1602"/>
      <c r="FZ504" s="1602"/>
      <c r="GA504" s="1602"/>
      <c r="GB504" s="1602"/>
      <c r="GC504" s="1602"/>
      <c r="GD504" s="1602"/>
      <c r="GE504" s="1602"/>
      <c r="GF504" s="1602"/>
      <c r="GG504" s="1602"/>
      <c r="GH504" s="1602"/>
      <c r="GI504" s="1602"/>
      <c r="GJ504" s="1602"/>
      <c r="GK504" s="1602"/>
      <c r="GL504" s="1602"/>
      <c r="GM504" s="1602"/>
      <c r="GN504" s="1602"/>
      <c r="GO504" s="1602"/>
      <c r="GP504" s="1602"/>
      <c r="GQ504" s="1602"/>
      <c r="GR504" s="1602"/>
      <c r="GS504" s="1602"/>
      <c r="GT504" s="1602"/>
      <c r="GU504" s="1602"/>
      <c r="GV504" s="1602"/>
      <c r="GW504" s="1602"/>
      <c r="GX504" s="1602"/>
      <c r="GY504" s="1602"/>
      <c r="GZ504" s="1602"/>
      <c r="HA504" s="1602"/>
      <c r="HB504" s="1602"/>
      <c r="HC504" s="1602"/>
      <c r="HD504" s="1602"/>
      <c r="HE504" s="1602"/>
      <c r="HF504" s="1602"/>
      <c r="HG504" s="1602"/>
      <c r="HH504" s="1602"/>
      <c r="HI504" s="1602"/>
      <c r="HJ504" s="1602"/>
      <c r="HK504" s="1602"/>
      <c r="HL504" s="1602"/>
      <c r="HM504" s="1602"/>
      <c r="HN504" s="1602"/>
      <c r="HO504" s="1602"/>
      <c r="HP504" s="1602"/>
      <c r="HQ504" s="1602"/>
      <c r="HR504" s="1602"/>
      <c r="HS504" s="1602"/>
      <c r="HT504" s="1602"/>
      <c r="HU504" s="1602"/>
      <c r="HV504" s="1602"/>
      <c r="HW504" s="1602"/>
      <c r="HX504" s="1602"/>
      <c r="HY504" s="1602"/>
      <c r="HZ504" s="1602"/>
      <c r="IA504" s="1602"/>
      <c r="IB504" s="1602"/>
      <c r="IC504" s="1602"/>
      <c r="ID504" s="1602"/>
      <c r="IE504" s="1602"/>
      <c r="IF504" s="1602"/>
      <c r="IG504" s="1602"/>
      <c r="IH504" s="1602"/>
      <c r="II504" s="1602"/>
      <c r="IJ504" s="1602"/>
      <c r="IK504" s="1602"/>
      <c r="IL504" s="1602"/>
      <c r="IM504" s="1602"/>
      <c r="IN504" s="1602"/>
      <c r="IO504" s="1602"/>
      <c r="IP504" s="1602"/>
      <c r="IQ504" s="1602"/>
      <c r="IR504" s="1602"/>
      <c r="IS504" s="1602"/>
      <c r="IT504" s="1602"/>
      <c r="IU504" s="1602"/>
      <c r="IV504" s="1602"/>
      <c r="IW504" s="1602"/>
      <c r="IX504" s="1602"/>
      <c r="IY504" s="1602"/>
      <c r="IZ504" s="1602"/>
      <c r="JA504" s="1602"/>
      <c r="JB504" s="1602"/>
      <c r="JC504" s="1602"/>
      <c r="JD504" s="1602"/>
      <c r="JE504" s="1602"/>
      <c r="JF504" s="1602"/>
      <c r="JG504" s="1602"/>
      <c r="JH504" s="1602"/>
      <c r="JI504" s="1602"/>
      <c r="JJ504" s="1602"/>
      <c r="JK504" s="1602"/>
      <c r="JL504" s="1602"/>
      <c r="JM504" s="1602"/>
      <c r="JN504" s="1602"/>
      <c r="JO504" s="1602"/>
      <c r="JP504" s="1602"/>
    </row>
    <row r="505" spans="1:276" s="1602" customFormat="1" ht="15" hidden="1" customHeight="1" x14ac:dyDescent="0.25">
      <c r="A505" s="1689"/>
      <c r="B505" s="1689"/>
      <c r="C505" s="1689"/>
      <c r="D505" s="1689"/>
      <c r="E505" s="1689"/>
      <c r="F505" s="1689"/>
      <c r="G505" s="1689"/>
      <c r="H505" s="1689"/>
      <c r="I505" s="1689"/>
      <c r="J505" s="1689"/>
      <c r="K505" s="1689"/>
      <c r="L505" s="1689"/>
      <c r="M505" s="1689"/>
      <c r="N505" s="1689"/>
      <c r="O505" s="1689"/>
      <c r="P505" s="1689"/>
      <c r="Q505" s="1689"/>
      <c r="R505" s="1689"/>
      <c r="S505" s="1689"/>
      <c r="T505" s="1689"/>
      <c r="U505" s="1689"/>
      <c r="V505" s="1689"/>
      <c r="W505" s="1689"/>
      <c r="X505" s="1689"/>
      <c r="Y505" s="1689"/>
      <c r="Z505" s="1689"/>
      <c r="AA505" s="1689"/>
      <c r="AB505" s="1689"/>
      <c r="AC505" s="1689"/>
      <c r="AD505" s="1689"/>
      <c r="AE505" s="1689"/>
      <c r="AF505" s="1689"/>
      <c r="AG505" s="1689"/>
      <c r="AH505" s="1689"/>
      <c r="AI505" s="1689"/>
      <c r="AJ505" s="1689"/>
      <c r="AK505" s="1689"/>
      <c r="AL505" s="1689"/>
      <c r="AM505" s="1689"/>
      <c r="AN505" s="1689"/>
      <c r="AO505" s="1689"/>
      <c r="AP505" s="1689"/>
      <c r="AQ505" s="1689"/>
      <c r="AR505" s="1689"/>
      <c r="AS505" s="1689"/>
      <c r="AT505" s="1689"/>
      <c r="AU505" s="1689"/>
      <c r="AV505" s="1689"/>
      <c r="AW505" s="1689"/>
      <c r="AX505" s="1689"/>
      <c r="AY505" s="1689"/>
      <c r="AZ505" s="1689"/>
      <c r="BA505" s="1689"/>
      <c r="BB505" s="1689"/>
      <c r="BC505" s="1689"/>
      <c r="BD505" s="1689"/>
      <c r="BE505" s="1689"/>
      <c r="BF505" s="1689"/>
      <c r="BG505" s="1689"/>
      <c r="BH505" s="1689"/>
      <c r="BI505" s="1689"/>
      <c r="BJ505" s="1689"/>
      <c r="BK505" s="1689"/>
      <c r="BL505" s="1689"/>
      <c r="BM505" s="1689"/>
      <c r="BN505" s="1689"/>
      <c r="BO505" s="1689"/>
      <c r="BP505" s="1689"/>
      <c r="BQ505" s="1689"/>
      <c r="BR505" s="1689"/>
      <c r="BS505" s="1689"/>
      <c r="BT505" s="1689"/>
      <c r="BU505" s="1689"/>
      <c r="BV505" s="1689"/>
      <c r="BW505" s="1689"/>
      <c r="BX505" s="1689"/>
      <c r="BY505" s="1689"/>
      <c r="BZ505" s="1689"/>
      <c r="CA505" s="1689"/>
      <c r="CB505" s="1689"/>
      <c r="CC505" s="1689"/>
      <c r="CD505" s="1689"/>
      <c r="CE505" s="1689"/>
      <c r="CF505" s="1689"/>
      <c r="CG505" s="1689"/>
      <c r="CH505" s="1689"/>
      <c r="CI505" s="1689"/>
      <c r="CJ505" s="1689"/>
      <c r="CK505" s="1689"/>
      <c r="CL505" s="1689"/>
      <c r="CM505" s="1689"/>
      <c r="CN505" s="1689"/>
      <c r="CO505" s="1689"/>
      <c r="CP505" s="1689"/>
      <c r="CQ505" s="1689"/>
      <c r="CR505" s="1689"/>
      <c r="CS505" s="1689"/>
      <c r="CT505" s="1689"/>
      <c r="CU505" s="1689"/>
    </row>
    <row r="506" spans="1:276" s="1689" customFormat="1" ht="15" hidden="1" customHeight="1" x14ac:dyDescent="0.25">
      <c r="CV506" s="1602"/>
      <c r="CW506" s="1602"/>
      <c r="CX506" s="1602"/>
      <c r="CY506" s="1602"/>
      <c r="CZ506" s="1602"/>
      <c r="DA506" s="1602"/>
      <c r="DB506" s="1602"/>
      <c r="DC506" s="1602"/>
      <c r="DD506" s="1602"/>
      <c r="DE506" s="1602"/>
      <c r="DF506" s="1602"/>
      <c r="DG506" s="1602"/>
      <c r="DH506" s="1602"/>
      <c r="DI506" s="1602"/>
      <c r="DJ506" s="1602"/>
      <c r="DK506" s="1602"/>
      <c r="DL506" s="1602"/>
      <c r="DM506" s="1602"/>
      <c r="DN506" s="1602"/>
      <c r="DO506" s="1602"/>
      <c r="DP506" s="1602"/>
      <c r="DQ506" s="1602"/>
      <c r="DR506" s="1602"/>
      <c r="DS506" s="1602"/>
      <c r="DT506" s="1602"/>
      <c r="DU506" s="1602"/>
      <c r="DV506" s="1602"/>
      <c r="DW506" s="1602"/>
      <c r="DX506" s="1602"/>
      <c r="DY506" s="1602"/>
      <c r="DZ506" s="1602"/>
      <c r="EA506" s="1602"/>
      <c r="EB506" s="1602"/>
      <c r="EC506" s="1602"/>
      <c r="ED506" s="1602"/>
      <c r="EE506" s="1602"/>
      <c r="EF506" s="1602"/>
      <c r="EG506" s="1602"/>
      <c r="EH506" s="1602"/>
      <c r="EI506" s="1602"/>
      <c r="EJ506" s="1602"/>
      <c r="EK506" s="1602"/>
      <c r="EL506" s="1602"/>
      <c r="EM506" s="1602"/>
      <c r="EN506" s="1602"/>
      <c r="EO506" s="1602"/>
      <c r="EP506" s="1602"/>
      <c r="EQ506" s="1602"/>
      <c r="ER506" s="1602"/>
      <c r="ES506" s="1602"/>
      <c r="ET506" s="1602"/>
      <c r="EU506" s="1602"/>
      <c r="EV506" s="1602"/>
      <c r="EW506" s="1602"/>
      <c r="EX506" s="1602"/>
      <c r="EY506" s="1602"/>
      <c r="EZ506" s="1602"/>
      <c r="FA506" s="1602"/>
      <c r="FB506" s="1602"/>
      <c r="FC506" s="1602"/>
      <c r="FD506" s="1602"/>
      <c r="FE506" s="1602"/>
      <c r="FF506" s="1602"/>
      <c r="FG506" s="1602"/>
      <c r="FH506" s="1602"/>
      <c r="FI506" s="1602"/>
      <c r="FJ506" s="1602"/>
      <c r="FK506" s="1602"/>
      <c r="FL506" s="1602"/>
      <c r="FM506" s="1602"/>
      <c r="FN506" s="1602"/>
      <c r="FO506" s="1602"/>
      <c r="FP506" s="1602"/>
      <c r="FQ506" s="1602"/>
      <c r="FR506" s="1602"/>
      <c r="FS506" s="1602"/>
      <c r="FT506" s="1602"/>
      <c r="FU506" s="1602"/>
      <c r="FV506" s="1602"/>
      <c r="FW506" s="1602"/>
      <c r="FX506" s="1602"/>
      <c r="FY506" s="1602"/>
      <c r="FZ506" s="1602"/>
      <c r="GA506" s="1602"/>
      <c r="GB506" s="1602"/>
      <c r="GC506" s="1602"/>
      <c r="GD506" s="1602"/>
      <c r="GE506" s="1602"/>
      <c r="GF506" s="1602"/>
      <c r="GG506" s="1602"/>
      <c r="GH506" s="1602"/>
      <c r="GI506" s="1602"/>
      <c r="GJ506" s="1602"/>
      <c r="GK506" s="1602"/>
      <c r="GL506" s="1602"/>
      <c r="GM506" s="1602"/>
      <c r="GN506" s="1602"/>
      <c r="GO506" s="1602"/>
      <c r="GP506" s="1602"/>
      <c r="GQ506" s="1602"/>
      <c r="GR506" s="1602"/>
      <c r="GS506" s="1602"/>
      <c r="GT506" s="1602"/>
      <c r="GU506" s="1602"/>
      <c r="GV506" s="1602"/>
      <c r="GW506" s="1602"/>
      <c r="GX506" s="1602"/>
      <c r="GY506" s="1602"/>
      <c r="GZ506" s="1602"/>
      <c r="HA506" s="1602"/>
      <c r="HB506" s="1602"/>
      <c r="HC506" s="1602"/>
      <c r="HD506" s="1602"/>
      <c r="HE506" s="1602"/>
      <c r="HF506" s="1602"/>
      <c r="HG506" s="1602"/>
      <c r="HH506" s="1602"/>
      <c r="HI506" s="1602"/>
      <c r="HJ506" s="1602"/>
      <c r="HK506" s="1602"/>
      <c r="HL506" s="1602"/>
      <c r="HM506" s="1602"/>
      <c r="HN506" s="1602"/>
      <c r="HO506" s="1602"/>
      <c r="HP506" s="1602"/>
      <c r="HQ506" s="1602"/>
      <c r="HR506" s="1602"/>
      <c r="HS506" s="1602"/>
      <c r="HT506" s="1602"/>
      <c r="HU506" s="1602"/>
      <c r="HV506" s="1602"/>
      <c r="HW506" s="1602"/>
      <c r="HX506" s="1602"/>
      <c r="HY506" s="1602"/>
      <c r="HZ506" s="1602"/>
      <c r="IA506" s="1602"/>
      <c r="IB506" s="1602"/>
      <c r="IC506" s="1602"/>
      <c r="ID506" s="1602"/>
      <c r="IE506" s="1602"/>
      <c r="IF506" s="1602"/>
      <c r="IG506" s="1602"/>
      <c r="IH506" s="1602"/>
      <c r="II506" s="1602"/>
      <c r="IJ506" s="1602"/>
      <c r="IK506" s="1602"/>
      <c r="IL506" s="1602"/>
      <c r="IM506" s="1602"/>
      <c r="IN506" s="1602"/>
      <c r="IO506" s="1602"/>
      <c r="IP506" s="1602"/>
      <c r="IQ506" s="1602"/>
      <c r="IR506" s="1602"/>
      <c r="IS506" s="1602"/>
      <c r="IT506" s="1602"/>
      <c r="IU506" s="1602"/>
      <c r="IV506" s="1602"/>
      <c r="IW506" s="1602"/>
      <c r="IX506" s="1602"/>
      <c r="IY506" s="1602"/>
      <c r="IZ506" s="1602"/>
      <c r="JA506" s="1602"/>
      <c r="JB506" s="1602"/>
      <c r="JC506" s="1602"/>
      <c r="JD506" s="1602"/>
      <c r="JE506" s="1602"/>
      <c r="JF506" s="1602"/>
      <c r="JG506" s="1602"/>
      <c r="JH506" s="1602"/>
      <c r="JI506" s="1602"/>
      <c r="JJ506" s="1602"/>
      <c r="JK506" s="1602"/>
      <c r="JL506" s="1602"/>
      <c r="JM506" s="1602"/>
      <c r="JN506" s="1602"/>
      <c r="JO506" s="1602"/>
      <c r="JP506" s="1602"/>
    </row>
    <row r="507" spans="1:276" s="1689" customFormat="1" ht="15" hidden="1" customHeight="1" x14ac:dyDescent="0.25">
      <c r="CV507" s="1602"/>
      <c r="CW507" s="1602"/>
      <c r="CX507" s="1602"/>
      <c r="CY507" s="1602"/>
      <c r="CZ507" s="1602"/>
      <c r="DA507" s="1602"/>
      <c r="DB507" s="1602"/>
      <c r="DC507" s="1602"/>
      <c r="DD507" s="1602"/>
      <c r="DE507" s="1602"/>
      <c r="DF507" s="1602"/>
      <c r="DG507" s="1602"/>
      <c r="DH507" s="1602"/>
      <c r="DI507" s="1602"/>
      <c r="DJ507" s="1602"/>
      <c r="DK507" s="1602"/>
      <c r="DL507" s="1602"/>
      <c r="DM507" s="1602"/>
      <c r="DN507" s="1602"/>
      <c r="DO507" s="1602"/>
      <c r="DP507" s="1602"/>
      <c r="DQ507" s="1602"/>
      <c r="DR507" s="1602"/>
      <c r="DS507" s="1602"/>
      <c r="DT507" s="1602"/>
      <c r="DU507" s="1602"/>
      <c r="DV507" s="1602"/>
      <c r="DW507" s="1602"/>
      <c r="DX507" s="1602"/>
      <c r="DY507" s="1602"/>
      <c r="DZ507" s="1602"/>
      <c r="EA507" s="1602"/>
      <c r="EB507" s="1602"/>
      <c r="EC507" s="1602"/>
      <c r="ED507" s="1602"/>
      <c r="EE507" s="1602"/>
      <c r="EF507" s="1602"/>
      <c r="EG507" s="1602"/>
      <c r="EH507" s="1602"/>
      <c r="EI507" s="1602"/>
      <c r="EJ507" s="1602"/>
      <c r="EK507" s="1602"/>
      <c r="EL507" s="1602"/>
      <c r="EM507" s="1602"/>
      <c r="EN507" s="1602"/>
      <c r="EO507" s="1602"/>
      <c r="EP507" s="1602"/>
      <c r="EQ507" s="1602"/>
      <c r="ER507" s="1602"/>
      <c r="ES507" s="1602"/>
      <c r="ET507" s="1602"/>
      <c r="EU507" s="1602"/>
      <c r="EV507" s="1602"/>
      <c r="EW507" s="1602"/>
      <c r="EX507" s="1602"/>
      <c r="EY507" s="1602"/>
      <c r="EZ507" s="1602"/>
      <c r="FA507" s="1602"/>
      <c r="FB507" s="1602"/>
      <c r="FC507" s="1602"/>
      <c r="FD507" s="1602"/>
      <c r="FE507" s="1602"/>
      <c r="FF507" s="1602"/>
      <c r="FG507" s="1602"/>
      <c r="FH507" s="1602"/>
      <c r="FI507" s="1602"/>
      <c r="FJ507" s="1602"/>
      <c r="FK507" s="1602"/>
      <c r="FL507" s="1602"/>
      <c r="FM507" s="1602"/>
      <c r="FN507" s="1602"/>
      <c r="FO507" s="1602"/>
      <c r="FP507" s="1602"/>
      <c r="FQ507" s="1602"/>
      <c r="FR507" s="1602"/>
      <c r="FS507" s="1602"/>
      <c r="FT507" s="1602"/>
      <c r="FU507" s="1602"/>
      <c r="FV507" s="1602"/>
      <c r="FW507" s="1602"/>
      <c r="FX507" s="1602"/>
      <c r="FY507" s="1602"/>
      <c r="FZ507" s="1602"/>
      <c r="GA507" s="1602"/>
      <c r="GB507" s="1602"/>
      <c r="GC507" s="1602"/>
      <c r="GD507" s="1602"/>
      <c r="GE507" s="1602"/>
      <c r="GF507" s="1602"/>
      <c r="GG507" s="1602"/>
      <c r="GH507" s="1602"/>
      <c r="GI507" s="1602"/>
      <c r="GJ507" s="1602"/>
      <c r="GK507" s="1602"/>
      <c r="GL507" s="1602"/>
      <c r="GM507" s="1602"/>
      <c r="GN507" s="1602"/>
      <c r="GO507" s="1602"/>
      <c r="GP507" s="1602"/>
      <c r="GQ507" s="1602"/>
      <c r="GR507" s="1602"/>
      <c r="GS507" s="1602"/>
      <c r="GT507" s="1602"/>
      <c r="GU507" s="1602"/>
      <c r="GV507" s="1602"/>
      <c r="GW507" s="1602"/>
      <c r="GX507" s="1602"/>
      <c r="GY507" s="1602"/>
      <c r="GZ507" s="1602"/>
      <c r="HA507" s="1602"/>
      <c r="HB507" s="1602"/>
      <c r="HC507" s="1602"/>
      <c r="HD507" s="1602"/>
      <c r="HE507" s="1602"/>
      <c r="HF507" s="1602"/>
      <c r="HG507" s="1602"/>
      <c r="HH507" s="1602"/>
      <c r="HI507" s="1602"/>
      <c r="HJ507" s="1602"/>
      <c r="HK507" s="1602"/>
      <c r="HL507" s="1602"/>
      <c r="HM507" s="1602"/>
      <c r="HN507" s="1602"/>
      <c r="HO507" s="1602"/>
      <c r="HP507" s="1602"/>
      <c r="HQ507" s="1602"/>
      <c r="HR507" s="1602"/>
      <c r="HS507" s="1602"/>
      <c r="HT507" s="1602"/>
      <c r="HU507" s="1602"/>
      <c r="HV507" s="1602"/>
      <c r="HW507" s="1602"/>
      <c r="HX507" s="1602"/>
      <c r="HY507" s="1602"/>
      <c r="HZ507" s="1602"/>
      <c r="IA507" s="1602"/>
      <c r="IB507" s="1602"/>
      <c r="IC507" s="1602"/>
      <c r="ID507" s="1602"/>
      <c r="IE507" s="1602"/>
      <c r="IF507" s="1602"/>
      <c r="IG507" s="1602"/>
      <c r="IH507" s="1602"/>
      <c r="II507" s="1602"/>
      <c r="IJ507" s="1602"/>
      <c r="IK507" s="1602"/>
      <c r="IL507" s="1602"/>
      <c r="IM507" s="1602"/>
      <c r="IN507" s="1602"/>
      <c r="IO507" s="1602"/>
      <c r="IP507" s="1602"/>
      <c r="IQ507" s="1602"/>
      <c r="IR507" s="1602"/>
      <c r="IS507" s="1602"/>
      <c r="IT507" s="1602"/>
      <c r="IU507" s="1602"/>
      <c r="IV507" s="1602"/>
      <c r="IW507" s="1602"/>
      <c r="IX507" s="1602"/>
      <c r="IY507" s="1602"/>
      <c r="IZ507" s="1602"/>
      <c r="JA507" s="1602"/>
      <c r="JB507" s="1602"/>
      <c r="JC507" s="1602"/>
      <c r="JD507" s="1602"/>
      <c r="JE507" s="1602"/>
      <c r="JF507" s="1602"/>
      <c r="JG507" s="1602"/>
      <c r="JH507" s="1602"/>
      <c r="JI507" s="1602"/>
      <c r="JJ507" s="1602"/>
      <c r="JK507" s="1602"/>
      <c r="JL507" s="1602"/>
      <c r="JM507" s="1602"/>
      <c r="JN507" s="1602"/>
      <c r="JO507" s="1602"/>
      <c r="JP507" s="1602"/>
    </row>
    <row r="508" spans="1:276" s="1689" customFormat="1" ht="15" hidden="1" customHeight="1" x14ac:dyDescent="0.25">
      <c r="CV508" s="1602"/>
      <c r="CW508" s="1602"/>
      <c r="CX508" s="1602"/>
      <c r="CY508" s="1602"/>
      <c r="CZ508" s="1602"/>
      <c r="DA508" s="1602"/>
      <c r="DB508" s="1602"/>
      <c r="DC508" s="1602"/>
      <c r="DD508" s="1602"/>
      <c r="DE508" s="1602"/>
      <c r="DF508" s="1602"/>
      <c r="DG508" s="1602"/>
      <c r="DH508" s="1602"/>
      <c r="DI508" s="1602"/>
      <c r="DJ508" s="1602"/>
      <c r="DK508" s="1602"/>
      <c r="DL508" s="1602"/>
      <c r="DM508" s="1602"/>
      <c r="DN508" s="1602"/>
      <c r="DO508" s="1602"/>
      <c r="DP508" s="1602"/>
      <c r="DQ508" s="1602"/>
      <c r="DR508" s="1602"/>
      <c r="DS508" s="1602"/>
      <c r="DT508" s="1602"/>
      <c r="DU508" s="1602"/>
      <c r="DV508" s="1602"/>
      <c r="DW508" s="1602"/>
      <c r="DX508" s="1602"/>
      <c r="DY508" s="1602"/>
      <c r="DZ508" s="1602"/>
      <c r="EA508" s="1602"/>
      <c r="EB508" s="1602"/>
      <c r="EC508" s="1602"/>
      <c r="ED508" s="1602"/>
      <c r="EE508" s="1602"/>
      <c r="EF508" s="1602"/>
      <c r="EG508" s="1602"/>
      <c r="EH508" s="1602"/>
      <c r="EI508" s="1602"/>
      <c r="EJ508" s="1602"/>
      <c r="EK508" s="1602"/>
      <c r="EL508" s="1602"/>
      <c r="EM508" s="1602"/>
      <c r="EN508" s="1602"/>
      <c r="EO508" s="1602"/>
      <c r="EP508" s="1602"/>
      <c r="EQ508" s="1602"/>
      <c r="ER508" s="1602"/>
      <c r="ES508" s="1602"/>
      <c r="ET508" s="1602"/>
      <c r="EU508" s="1602"/>
      <c r="EV508" s="1602"/>
      <c r="EW508" s="1602"/>
      <c r="EX508" s="1602"/>
      <c r="EY508" s="1602"/>
      <c r="EZ508" s="1602"/>
      <c r="FA508" s="1602"/>
      <c r="FB508" s="1602"/>
      <c r="FC508" s="1602"/>
      <c r="FD508" s="1602"/>
      <c r="FE508" s="1602"/>
      <c r="FF508" s="1602"/>
      <c r="FG508" s="1602"/>
      <c r="FH508" s="1602"/>
      <c r="FI508" s="1602"/>
      <c r="FJ508" s="1602"/>
      <c r="FK508" s="1602"/>
      <c r="FL508" s="1602"/>
      <c r="FM508" s="1602"/>
      <c r="FN508" s="1602"/>
      <c r="FO508" s="1602"/>
      <c r="FP508" s="1602"/>
      <c r="FQ508" s="1602"/>
      <c r="FR508" s="1602"/>
      <c r="FS508" s="1602"/>
      <c r="FT508" s="1602"/>
      <c r="FU508" s="1602"/>
      <c r="FV508" s="1602"/>
      <c r="FW508" s="1602"/>
      <c r="FX508" s="1602"/>
      <c r="FY508" s="1602"/>
      <c r="FZ508" s="1602"/>
      <c r="GA508" s="1602"/>
      <c r="GB508" s="1602"/>
      <c r="GC508" s="1602"/>
      <c r="GD508" s="1602"/>
      <c r="GE508" s="1602"/>
      <c r="GF508" s="1602"/>
      <c r="GG508" s="1602"/>
      <c r="GH508" s="1602"/>
      <c r="GI508" s="1602"/>
      <c r="GJ508" s="1602"/>
      <c r="GK508" s="1602"/>
      <c r="GL508" s="1602"/>
      <c r="GM508" s="1602"/>
      <c r="GN508" s="1602"/>
      <c r="GO508" s="1602"/>
      <c r="GP508" s="1602"/>
      <c r="GQ508" s="1602"/>
      <c r="GR508" s="1602"/>
      <c r="GS508" s="1602"/>
      <c r="GT508" s="1602"/>
      <c r="GU508" s="1602"/>
      <c r="GV508" s="1602"/>
      <c r="GW508" s="1602"/>
      <c r="GX508" s="1602"/>
      <c r="GY508" s="1602"/>
      <c r="GZ508" s="1602"/>
      <c r="HA508" s="1602"/>
      <c r="HB508" s="1602"/>
      <c r="HC508" s="1602"/>
      <c r="HD508" s="1602"/>
      <c r="HE508" s="1602"/>
      <c r="HF508" s="1602"/>
      <c r="HG508" s="1602"/>
      <c r="HH508" s="1602"/>
      <c r="HI508" s="1602"/>
      <c r="HJ508" s="1602"/>
      <c r="HK508" s="1602"/>
      <c r="HL508" s="1602"/>
      <c r="HM508" s="1602"/>
      <c r="HN508" s="1602"/>
      <c r="HO508" s="1602"/>
      <c r="HP508" s="1602"/>
      <c r="HQ508" s="1602"/>
      <c r="HR508" s="1602"/>
      <c r="HS508" s="1602"/>
      <c r="HT508" s="1602"/>
      <c r="HU508" s="1602"/>
      <c r="HV508" s="1602"/>
      <c r="HW508" s="1602"/>
      <c r="HX508" s="1602"/>
      <c r="HY508" s="1602"/>
      <c r="HZ508" s="1602"/>
      <c r="IA508" s="1602"/>
      <c r="IB508" s="1602"/>
      <c r="IC508" s="1602"/>
      <c r="ID508" s="1602"/>
      <c r="IE508" s="1602"/>
      <c r="IF508" s="1602"/>
      <c r="IG508" s="1602"/>
      <c r="IH508" s="1602"/>
      <c r="II508" s="1602"/>
      <c r="IJ508" s="1602"/>
      <c r="IK508" s="1602"/>
      <c r="IL508" s="1602"/>
      <c r="IM508" s="1602"/>
      <c r="IN508" s="1602"/>
      <c r="IO508" s="1602"/>
      <c r="IP508" s="1602"/>
      <c r="IQ508" s="1602"/>
      <c r="IR508" s="1602"/>
      <c r="IS508" s="1602"/>
      <c r="IT508" s="1602"/>
      <c r="IU508" s="1602"/>
      <c r="IV508" s="1602"/>
      <c r="IW508" s="1602"/>
      <c r="IX508" s="1602"/>
      <c r="IY508" s="1602"/>
      <c r="IZ508" s="1602"/>
      <c r="JA508" s="1602"/>
      <c r="JB508" s="1602"/>
      <c r="JC508" s="1602"/>
      <c r="JD508" s="1602"/>
      <c r="JE508" s="1602"/>
      <c r="JF508" s="1602"/>
      <c r="JG508" s="1602"/>
      <c r="JH508" s="1602"/>
      <c r="JI508" s="1602"/>
      <c r="JJ508" s="1602"/>
      <c r="JK508" s="1602"/>
      <c r="JL508" s="1602"/>
      <c r="JM508" s="1602"/>
      <c r="JN508" s="1602"/>
      <c r="JO508" s="1602"/>
      <c r="JP508" s="1602"/>
    </row>
    <row r="509" spans="1:276" s="1689" customFormat="1" ht="15" hidden="1" customHeight="1" x14ac:dyDescent="0.25">
      <c r="CV509" s="1602"/>
      <c r="CW509" s="1602"/>
      <c r="CX509" s="1602"/>
      <c r="CY509" s="1602"/>
      <c r="CZ509" s="1602"/>
      <c r="DA509" s="1602"/>
      <c r="DB509" s="1602"/>
      <c r="DC509" s="1602"/>
      <c r="DD509" s="1602"/>
      <c r="DE509" s="1602"/>
      <c r="DF509" s="1602"/>
      <c r="DG509" s="1602"/>
      <c r="DH509" s="1602"/>
      <c r="DI509" s="1602"/>
      <c r="DJ509" s="1602"/>
      <c r="DK509" s="1602"/>
      <c r="DL509" s="1602"/>
      <c r="DM509" s="1602"/>
      <c r="DN509" s="1602"/>
      <c r="DO509" s="1602"/>
      <c r="DP509" s="1602"/>
      <c r="DQ509" s="1602"/>
      <c r="DR509" s="1602"/>
      <c r="DS509" s="1602"/>
      <c r="DT509" s="1602"/>
      <c r="DU509" s="1602"/>
      <c r="DV509" s="1602"/>
      <c r="DW509" s="1602"/>
      <c r="DX509" s="1602"/>
      <c r="DY509" s="1602"/>
      <c r="DZ509" s="1602"/>
      <c r="EA509" s="1602"/>
      <c r="EB509" s="1602"/>
      <c r="EC509" s="1602"/>
      <c r="ED509" s="1602"/>
      <c r="EE509" s="1602"/>
      <c r="EF509" s="1602"/>
      <c r="EG509" s="1602"/>
      <c r="EH509" s="1602"/>
      <c r="EI509" s="1602"/>
      <c r="EJ509" s="1602"/>
      <c r="EK509" s="1602"/>
      <c r="EL509" s="1602"/>
      <c r="EM509" s="1602"/>
      <c r="EN509" s="1602"/>
      <c r="EO509" s="1602"/>
      <c r="EP509" s="1602"/>
      <c r="EQ509" s="1602"/>
      <c r="ER509" s="1602"/>
      <c r="ES509" s="1602"/>
      <c r="ET509" s="1602"/>
      <c r="EU509" s="1602"/>
      <c r="EV509" s="1602"/>
      <c r="EW509" s="1602"/>
      <c r="EX509" s="1602"/>
      <c r="EY509" s="1602"/>
      <c r="EZ509" s="1602"/>
      <c r="FA509" s="1602"/>
      <c r="FB509" s="1602"/>
      <c r="FC509" s="1602"/>
      <c r="FD509" s="1602"/>
      <c r="FE509" s="1602"/>
      <c r="FF509" s="1602"/>
      <c r="FG509" s="1602"/>
      <c r="FH509" s="1602"/>
      <c r="FI509" s="1602"/>
      <c r="FJ509" s="1602"/>
      <c r="FK509" s="1602"/>
      <c r="FL509" s="1602"/>
      <c r="FM509" s="1602"/>
      <c r="FN509" s="1602"/>
      <c r="FO509" s="1602"/>
      <c r="FP509" s="1602"/>
      <c r="FQ509" s="1602"/>
      <c r="FR509" s="1602"/>
      <c r="FS509" s="1602"/>
      <c r="FT509" s="1602"/>
      <c r="FU509" s="1602"/>
      <c r="FV509" s="1602"/>
      <c r="FW509" s="1602"/>
      <c r="FX509" s="1602"/>
      <c r="FY509" s="1602"/>
      <c r="FZ509" s="1602"/>
      <c r="GA509" s="1602"/>
      <c r="GB509" s="1602"/>
      <c r="GC509" s="1602"/>
      <c r="GD509" s="1602"/>
      <c r="GE509" s="1602"/>
      <c r="GF509" s="1602"/>
      <c r="GG509" s="1602"/>
      <c r="GH509" s="1602"/>
      <c r="GI509" s="1602"/>
      <c r="GJ509" s="1602"/>
      <c r="GK509" s="1602"/>
      <c r="GL509" s="1602"/>
      <c r="GM509" s="1602"/>
      <c r="GN509" s="1602"/>
      <c r="GO509" s="1602"/>
      <c r="GP509" s="1602"/>
      <c r="GQ509" s="1602"/>
      <c r="GR509" s="1602"/>
      <c r="GS509" s="1602"/>
      <c r="GT509" s="1602"/>
      <c r="GU509" s="1602"/>
      <c r="GV509" s="1602"/>
      <c r="GW509" s="1602"/>
      <c r="GX509" s="1602"/>
      <c r="GY509" s="1602"/>
      <c r="GZ509" s="1602"/>
      <c r="HA509" s="1602"/>
      <c r="HB509" s="1602"/>
      <c r="HC509" s="1602"/>
      <c r="HD509" s="1602"/>
      <c r="HE509" s="1602"/>
      <c r="HF509" s="1602"/>
      <c r="HG509" s="1602"/>
      <c r="HH509" s="1602"/>
      <c r="HI509" s="1602"/>
      <c r="HJ509" s="1602"/>
      <c r="HK509" s="1602"/>
      <c r="HL509" s="1602"/>
      <c r="HM509" s="1602"/>
      <c r="HN509" s="1602"/>
      <c r="HO509" s="1602"/>
      <c r="HP509" s="1602"/>
      <c r="HQ509" s="1602"/>
      <c r="HR509" s="1602"/>
      <c r="HS509" s="1602"/>
      <c r="HT509" s="1602"/>
      <c r="HU509" s="1602"/>
      <c r="HV509" s="1602"/>
      <c r="HW509" s="1602"/>
      <c r="HX509" s="1602"/>
      <c r="HY509" s="1602"/>
      <c r="HZ509" s="1602"/>
      <c r="IA509" s="1602"/>
      <c r="IB509" s="1602"/>
      <c r="IC509" s="1602"/>
      <c r="ID509" s="1602"/>
      <c r="IE509" s="1602"/>
      <c r="IF509" s="1602"/>
      <c r="IG509" s="1602"/>
      <c r="IH509" s="1602"/>
      <c r="II509" s="1602"/>
      <c r="IJ509" s="1602"/>
      <c r="IK509" s="1602"/>
      <c r="IL509" s="1602"/>
      <c r="IM509" s="1602"/>
      <c r="IN509" s="1602"/>
      <c r="IO509" s="1602"/>
      <c r="IP509" s="1602"/>
      <c r="IQ509" s="1602"/>
      <c r="IR509" s="1602"/>
      <c r="IS509" s="1602"/>
      <c r="IT509" s="1602"/>
      <c r="IU509" s="1602"/>
      <c r="IV509" s="1602"/>
      <c r="IW509" s="1602"/>
      <c r="IX509" s="1602"/>
      <c r="IY509" s="1602"/>
      <c r="IZ509" s="1602"/>
      <c r="JA509" s="1602"/>
      <c r="JB509" s="1602"/>
      <c r="JC509" s="1602"/>
      <c r="JD509" s="1602"/>
      <c r="JE509" s="1602"/>
      <c r="JF509" s="1602"/>
      <c r="JG509" s="1602"/>
      <c r="JH509" s="1602"/>
      <c r="JI509" s="1602"/>
      <c r="JJ509" s="1602"/>
      <c r="JK509" s="1602"/>
      <c r="JL509" s="1602"/>
      <c r="JM509" s="1602"/>
      <c r="JN509" s="1602"/>
      <c r="JO509" s="1602"/>
      <c r="JP509" s="1602"/>
    </row>
    <row r="510" spans="1:276" s="1689" customFormat="1" ht="15" hidden="1" customHeight="1" x14ac:dyDescent="0.25">
      <c r="CV510" s="1602"/>
      <c r="CW510" s="1602"/>
      <c r="CX510" s="1602"/>
      <c r="CY510" s="1602"/>
      <c r="CZ510" s="1602"/>
      <c r="DA510" s="1602"/>
      <c r="DB510" s="1602"/>
      <c r="DC510" s="1602"/>
      <c r="DD510" s="1602"/>
      <c r="DE510" s="1602"/>
      <c r="DF510" s="1602"/>
      <c r="DG510" s="1602"/>
      <c r="DH510" s="1602"/>
      <c r="DI510" s="1602"/>
      <c r="DJ510" s="1602"/>
      <c r="DK510" s="1602"/>
      <c r="DL510" s="1602"/>
      <c r="DM510" s="1602"/>
      <c r="DN510" s="1602"/>
      <c r="DO510" s="1602"/>
      <c r="DP510" s="1602"/>
      <c r="DQ510" s="1602"/>
      <c r="DR510" s="1602"/>
      <c r="DS510" s="1602"/>
      <c r="DT510" s="1602"/>
      <c r="DU510" s="1602"/>
      <c r="DV510" s="1602"/>
      <c r="DW510" s="1602"/>
      <c r="DX510" s="1602"/>
      <c r="DY510" s="1602"/>
      <c r="DZ510" s="1602"/>
      <c r="EA510" s="1602"/>
      <c r="EB510" s="1602"/>
      <c r="EC510" s="1602"/>
      <c r="ED510" s="1602"/>
      <c r="EE510" s="1602"/>
      <c r="EF510" s="1602"/>
      <c r="EG510" s="1602"/>
      <c r="EH510" s="1602"/>
      <c r="EI510" s="1602"/>
      <c r="EJ510" s="1602"/>
      <c r="EK510" s="1602"/>
      <c r="EL510" s="1602"/>
      <c r="EM510" s="1602"/>
      <c r="EN510" s="1602"/>
      <c r="EO510" s="1602"/>
      <c r="EP510" s="1602"/>
      <c r="EQ510" s="1602"/>
      <c r="ER510" s="1602"/>
      <c r="ES510" s="1602"/>
      <c r="ET510" s="1602"/>
      <c r="EU510" s="1602"/>
      <c r="EV510" s="1602"/>
      <c r="EW510" s="1602"/>
      <c r="EX510" s="1602"/>
      <c r="EY510" s="1602"/>
      <c r="EZ510" s="1602"/>
      <c r="FA510" s="1602"/>
      <c r="FB510" s="1602"/>
      <c r="FC510" s="1602"/>
      <c r="FD510" s="1602"/>
      <c r="FE510" s="1602"/>
      <c r="FF510" s="1602"/>
      <c r="FG510" s="1602"/>
      <c r="FH510" s="1602"/>
      <c r="FI510" s="1602"/>
      <c r="FJ510" s="1602"/>
      <c r="FK510" s="1602"/>
      <c r="FL510" s="1602"/>
      <c r="FM510" s="1602"/>
      <c r="FN510" s="1602"/>
      <c r="FO510" s="1602"/>
      <c r="FP510" s="1602"/>
      <c r="FQ510" s="1602"/>
      <c r="FR510" s="1602"/>
      <c r="FS510" s="1602"/>
      <c r="FT510" s="1602"/>
      <c r="FU510" s="1602"/>
      <c r="FV510" s="1602"/>
      <c r="FW510" s="1602"/>
      <c r="FX510" s="1602"/>
      <c r="FY510" s="1602"/>
      <c r="FZ510" s="1602"/>
      <c r="GA510" s="1602"/>
      <c r="GB510" s="1602"/>
      <c r="GC510" s="1602"/>
      <c r="GD510" s="1602"/>
      <c r="GE510" s="1602"/>
      <c r="GF510" s="1602"/>
      <c r="GG510" s="1602"/>
      <c r="GH510" s="1602"/>
      <c r="GI510" s="1602"/>
      <c r="GJ510" s="1602"/>
      <c r="GK510" s="1602"/>
      <c r="GL510" s="1602"/>
      <c r="GM510" s="1602"/>
      <c r="GN510" s="1602"/>
      <c r="GO510" s="1602"/>
      <c r="GP510" s="1602"/>
      <c r="GQ510" s="1602"/>
      <c r="GR510" s="1602"/>
      <c r="GS510" s="1602"/>
      <c r="GT510" s="1602"/>
      <c r="GU510" s="1602"/>
      <c r="GV510" s="1602"/>
      <c r="GW510" s="1602"/>
      <c r="GX510" s="1602"/>
      <c r="GY510" s="1602"/>
      <c r="GZ510" s="1602"/>
      <c r="HA510" s="1602"/>
      <c r="HB510" s="1602"/>
      <c r="HC510" s="1602"/>
      <c r="HD510" s="1602"/>
      <c r="HE510" s="1602"/>
      <c r="HF510" s="1602"/>
      <c r="HG510" s="1602"/>
      <c r="HH510" s="1602"/>
      <c r="HI510" s="1602"/>
      <c r="HJ510" s="1602"/>
      <c r="HK510" s="1602"/>
      <c r="HL510" s="1602"/>
      <c r="HM510" s="1602"/>
      <c r="HN510" s="1602"/>
      <c r="HO510" s="1602"/>
      <c r="HP510" s="1602"/>
      <c r="HQ510" s="1602"/>
      <c r="HR510" s="1602"/>
      <c r="HS510" s="1602"/>
      <c r="HT510" s="1602"/>
      <c r="HU510" s="1602"/>
      <c r="HV510" s="1602"/>
      <c r="HW510" s="1602"/>
      <c r="HX510" s="1602"/>
      <c r="HY510" s="1602"/>
      <c r="HZ510" s="1602"/>
      <c r="IA510" s="1602"/>
      <c r="IB510" s="1602"/>
      <c r="IC510" s="1602"/>
      <c r="ID510" s="1602"/>
      <c r="IE510" s="1602"/>
      <c r="IF510" s="1602"/>
      <c r="IG510" s="1602"/>
      <c r="IH510" s="1602"/>
      <c r="II510" s="1602"/>
      <c r="IJ510" s="1602"/>
      <c r="IK510" s="1602"/>
      <c r="IL510" s="1602"/>
      <c r="IM510" s="1602"/>
      <c r="IN510" s="1602"/>
      <c r="IO510" s="1602"/>
      <c r="IP510" s="1602"/>
      <c r="IQ510" s="1602"/>
      <c r="IR510" s="1602"/>
      <c r="IS510" s="1602"/>
      <c r="IT510" s="1602"/>
      <c r="IU510" s="1602"/>
      <c r="IV510" s="1602"/>
      <c r="IW510" s="1602"/>
      <c r="IX510" s="1602"/>
      <c r="IY510" s="1602"/>
      <c r="IZ510" s="1602"/>
      <c r="JA510" s="1602"/>
      <c r="JB510" s="1602"/>
      <c r="JC510" s="1602"/>
      <c r="JD510" s="1602"/>
      <c r="JE510" s="1602"/>
      <c r="JF510" s="1602"/>
      <c r="JG510" s="1602"/>
      <c r="JH510" s="1602"/>
      <c r="JI510" s="1602"/>
      <c r="JJ510" s="1602"/>
      <c r="JK510" s="1602"/>
      <c r="JL510" s="1602"/>
      <c r="JM510" s="1602"/>
      <c r="JN510" s="1602"/>
      <c r="JO510" s="1602"/>
      <c r="JP510" s="1602"/>
    </row>
    <row r="511" spans="1:276" s="1689" customFormat="1" ht="15" hidden="1" customHeight="1" x14ac:dyDescent="0.25">
      <c r="CV511" s="1602"/>
      <c r="CW511" s="1602"/>
      <c r="CX511" s="1602"/>
      <c r="CY511" s="1602"/>
      <c r="CZ511" s="1602"/>
      <c r="DA511" s="1602"/>
      <c r="DB511" s="1602"/>
      <c r="DC511" s="1602"/>
      <c r="DD511" s="1602"/>
      <c r="DE511" s="1602"/>
      <c r="DF511" s="1602"/>
      <c r="DG511" s="1602"/>
      <c r="DH511" s="1602"/>
      <c r="DI511" s="1602"/>
      <c r="DJ511" s="1602"/>
      <c r="DK511" s="1602"/>
      <c r="DL511" s="1602"/>
      <c r="DM511" s="1602"/>
      <c r="DN511" s="1602"/>
      <c r="DO511" s="1602"/>
      <c r="DP511" s="1602"/>
      <c r="DQ511" s="1602"/>
      <c r="DR511" s="1602"/>
      <c r="DS511" s="1602"/>
      <c r="DT511" s="1602"/>
      <c r="DU511" s="1602"/>
      <c r="DV511" s="1602"/>
      <c r="DW511" s="1602"/>
      <c r="DX511" s="1602"/>
      <c r="DY511" s="1602"/>
      <c r="DZ511" s="1602"/>
      <c r="EA511" s="1602"/>
      <c r="EB511" s="1602"/>
      <c r="EC511" s="1602"/>
      <c r="ED511" s="1602"/>
      <c r="EE511" s="1602"/>
      <c r="EF511" s="1602"/>
      <c r="EG511" s="1602"/>
      <c r="EH511" s="1602"/>
      <c r="EI511" s="1602"/>
      <c r="EJ511" s="1602"/>
      <c r="EK511" s="1602"/>
      <c r="EL511" s="1602"/>
      <c r="EM511" s="1602"/>
      <c r="EN511" s="1602"/>
      <c r="EO511" s="1602"/>
      <c r="EP511" s="1602"/>
      <c r="EQ511" s="1602"/>
      <c r="ER511" s="1602"/>
      <c r="ES511" s="1602"/>
      <c r="ET511" s="1602"/>
      <c r="EU511" s="1602"/>
      <c r="EV511" s="1602"/>
      <c r="EW511" s="1602"/>
      <c r="EX511" s="1602"/>
      <c r="EY511" s="1602"/>
      <c r="EZ511" s="1602"/>
      <c r="FA511" s="1602"/>
      <c r="FB511" s="1602"/>
      <c r="FC511" s="1602"/>
      <c r="FD511" s="1602"/>
      <c r="FE511" s="1602"/>
      <c r="FF511" s="1602"/>
      <c r="FG511" s="1602"/>
      <c r="FH511" s="1602"/>
      <c r="FI511" s="1602"/>
      <c r="FJ511" s="1602"/>
      <c r="FK511" s="1602"/>
      <c r="FL511" s="1602"/>
      <c r="FM511" s="1602"/>
      <c r="FN511" s="1602"/>
      <c r="FO511" s="1602"/>
      <c r="FP511" s="1602"/>
      <c r="FQ511" s="1602"/>
      <c r="FR511" s="1602"/>
      <c r="FS511" s="1602"/>
      <c r="FT511" s="1602"/>
      <c r="FU511" s="1602"/>
      <c r="FV511" s="1602"/>
      <c r="FW511" s="1602"/>
      <c r="FX511" s="1602"/>
      <c r="FY511" s="1602"/>
      <c r="FZ511" s="1602"/>
      <c r="GA511" s="1602"/>
      <c r="GB511" s="1602"/>
      <c r="GC511" s="1602"/>
      <c r="GD511" s="1602"/>
      <c r="GE511" s="1602"/>
      <c r="GF511" s="1602"/>
      <c r="GG511" s="1602"/>
      <c r="GH511" s="1602"/>
      <c r="GI511" s="1602"/>
      <c r="GJ511" s="1602"/>
      <c r="GK511" s="1602"/>
      <c r="GL511" s="1602"/>
      <c r="GM511" s="1602"/>
      <c r="GN511" s="1602"/>
      <c r="GO511" s="1602"/>
      <c r="GP511" s="1602"/>
      <c r="GQ511" s="1602"/>
      <c r="GR511" s="1602"/>
      <c r="GS511" s="1602"/>
      <c r="GT511" s="1602"/>
      <c r="GU511" s="1602"/>
      <c r="GV511" s="1602"/>
      <c r="GW511" s="1602"/>
      <c r="GX511" s="1602"/>
      <c r="GY511" s="1602"/>
      <c r="GZ511" s="1602"/>
      <c r="HA511" s="1602"/>
      <c r="HB511" s="1602"/>
      <c r="HC511" s="1602"/>
      <c r="HD511" s="1602"/>
      <c r="HE511" s="1602"/>
      <c r="HF511" s="1602"/>
      <c r="HG511" s="1602"/>
      <c r="HH511" s="1602"/>
      <c r="HI511" s="1602"/>
      <c r="HJ511" s="1602"/>
      <c r="HK511" s="1602"/>
      <c r="HL511" s="1602"/>
      <c r="HM511" s="1602"/>
      <c r="HN511" s="1602"/>
      <c r="HO511" s="1602"/>
      <c r="HP511" s="1602"/>
      <c r="HQ511" s="1602"/>
      <c r="HR511" s="1602"/>
      <c r="HS511" s="1602"/>
      <c r="HT511" s="1602"/>
      <c r="HU511" s="1602"/>
      <c r="HV511" s="1602"/>
      <c r="HW511" s="1602"/>
      <c r="HX511" s="1602"/>
      <c r="HY511" s="1602"/>
      <c r="HZ511" s="1602"/>
      <c r="IA511" s="1602"/>
      <c r="IB511" s="1602"/>
      <c r="IC511" s="1602"/>
      <c r="ID511" s="1602"/>
      <c r="IE511" s="1602"/>
      <c r="IF511" s="1602"/>
      <c r="IG511" s="1602"/>
      <c r="IH511" s="1602"/>
      <c r="II511" s="1602"/>
      <c r="IJ511" s="1602"/>
      <c r="IK511" s="1602"/>
      <c r="IL511" s="1602"/>
      <c r="IM511" s="1602"/>
      <c r="IN511" s="1602"/>
      <c r="IO511" s="1602"/>
      <c r="IP511" s="1602"/>
      <c r="IQ511" s="1602"/>
      <c r="IR511" s="1602"/>
      <c r="IS511" s="1602"/>
      <c r="IT511" s="1602"/>
      <c r="IU511" s="1602"/>
      <c r="IV511" s="1602"/>
      <c r="IW511" s="1602"/>
      <c r="IX511" s="1602"/>
      <c r="IY511" s="1602"/>
      <c r="IZ511" s="1602"/>
      <c r="JA511" s="1602"/>
      <c r="JB511" s="1602"/>
      <c r="JC511" s="1602"/>
      <c r="JD511" s="1602"/>
      <c r="JE511" s="1602"/>
      <c r="JF511" s="1602"/>
      <c r="JG511" s="1602"/>
      <c r="JH511" s="1602"/>
      <c r="JI511" s="1602"/>
      <c r="JJ511" s="1602"/>
      <c r="JK511" s="1602"/>
      <c r="JL511" s="1602"/>
      <c r="JM511" s="1602"/>
      <c r="JN511" s="1602"/>
      <c r="JO511" s="1602"/>
      <c r="JP511" s="1602"/>
    </row>
    <row r="512" spans="1:276" s="1689" customFormat="1" ht="15" hidden="1" customHeight="1" x14ac:dyDescent="0.25">
      <c r="CV512" s="1602"/>
      <c r="CW512" s="1602"/>
      <c r="CX512" s="1602"/>
      <c r="CY512" s="1602"/>
      <c r="CZ512" s="1602"/>
      <c r="DA512" s="1602"/>
      <c r="DB512" s="1602"/>
      <c r="DC512" s="1602"/>
      <c r="DD512" s="1602"/>
      <c r="DE512" s="1602"/>
      <c r="DF512" s="1602"/>
      <c r="DG512" s="1602"/>
      <c r="DH512" s="1602"/>
      <c r="DI512" s="1602"/>
      <c r="DJ512" s="1602"/>
      <c r="DK512" s="1602"/>
      <c r="DL512" s="1602"/>
      <c r="DM512" s="1602"/>
      <c r="DN512" s="1602"/>
      <c r="DO512" s="1602"/>
      <c r="DP512" s="1602"/>
      <c r="DQ512" s="1602"/>
      <c r="DR512" s="1602"/>
      <c r="DS512" s="1602"/>
      <c r="DT512" s="1602"/>
      <c r="DU512" s="1602"/>
      <c r="DV512" s="1602"/>
      <c r="DW512" s="1602"/>
      <c r="DX512" s="1602"/>
      <c r="DY512" s="1602"/>
      <c r="DZ512" s="1602"/>
      <c r="EA512" s="1602"/>
      <c r="EB512" s="1602"/>
      <c r="EC512" s="1602"/>
      <c r="ED512" s="1602"/>
      <c r="EE512" s="1602"/>
      <c r="EF512" s="1602"/>
      <c r="EG512" s="1602"/>
      <c r="EH512" s="1602"/>
      <c r="EI512" s="1602"/>
      <c r="EJ512" s="1602"/>
      <c r="EK512" s="1602"/>
      <c r="EL512" s="1602"/>
      <c r="EM512" s="1602"/>
      <c r="EN512" s="1602"/>
      <c r="EO512" s="1602"/>
      <c r="EP512" s="1602"/>
      <c r="EQ512" s="1602"/>
      <c r="ER512" s="1602"/>
      <c r="ES512" s="1602"/>
      <c r="ET512" s="1602"/>
      <c r="EU512" s="1602"/>
      <c r="EV512" s="1602"/>
      <c r="EW512" s="1602"/>
      <c r="EX512" s="1602"/>
      <c r="EY512" s="1602"/>
      <c r="EZ512" s="1602"/>
      <c r="FA512" s="1602"/>
      <c r="FB512" s="1602"/>
      <c r="FC512" s="1602"/>
      <c r="FD512" s="1602"/>
      <c r="FE512" s="1602"/>
      <c r="FF512" s="1602"/>
      <c r="FG512" s="1602"/>
      <c r="FH512" s="1602"/>
      <c r="FI512" s="1602"/>
      <c r="FJ512" s="1602"/>
      <c r="FK512" s="1602"/>
      <c r="FL512" s="1602"/>
      <c r="FM512" s="1602"/>
      <c r="FN512" s="1602"/>
      <c r="FO512" s="1602"/>
      <c r="FP512" s="1602"/>
      <c r="FQ512" s="1602"/>
      <c r="FR512" s="1602"/>
      <c r="FS512" s="1602"/>
      <c r="FT512" s="1602"/>
      <c r="FU512" s="1602"/>
      <c r="FV512" s="1602"/>
      <c r="FW512" s="1602"/>
      <c r="FX512" s="1602"/>
      <c r="FY512" s="1602"/>
      <c r="FZ512" s="1602"/>
      <c r="GA512" s="1602"/>
      <c r="GB512" s="1602"/>
      <c r="GC512" s="1602"/>
      <c r="GD512" s="1602"/>
      <c r="GE512" s="1602"/>
      <c r="GF512" s="1602"/>
      <c r="GG512" s="1602"/>
      <c r="GH512" s="1602"/>
      <c r="GI512" s="1602"/>
      <c r="GJ512" s="1602"/>
      <c r="GK512" s="1602"/>
      <c r="GL512" s="1602"/>
      <c r="GM512" s="1602"/>
      <c r="GN512" s="1602"/>
      <c r="GO512" s="1602"/>
      <c r="GP512" s="1602"/>
      <c r="GQ512" s="1602"/>
      <c r="GR512" s="1602"/>
      <c r="GS512" s="1602"/>
      <c r="GT512" s="1602"/>
      <c r="GU512" s="1602"/>
      <c r="GV512" s="1602"/>
      <c r="GW512" s="1602"/>
      <c r="GX512" s="1602"/>
      <c r="GY512" s="1602"/>
      <c r="GZ512" s="1602"/>
      <c r="HA512" s="1602"/>
      <c r="HB512" s="1602"/>
      <c r="HC512" s="1602"/>
      <c r="HD512" s="1602"/>
      <c r="HE512" s="1602"/>
      <c r="HF512" s="1602"/>
      <c r="HG512" s="1602"/>
      <c r="HH512" s="1602"/>
      <c r="HI512" s="1602"/>
      <c r="HJ512" s="1602"/>
      <c r="HK512" s="1602"/>
      <c r="HL512" s="1602"/>
      <c r="HM512" s="1602"/>
      <c r="HN512" s="1602"/>
      <c r="HO512" s="1602"/>
      <c r="HP512" s="1602"/>
      <c r="HQ512" s="1602"/>
      <c r="HR512" s="1602"/>
      <c r="HS512" s="1602"/>
      <c r="HT512" s="1602"/>
      <c r="HU512" s="1602"/>
      <c r="HV512" s="1602"/>
      <c r="HW512" s="1602"/>
      <c r="HX512" s="1602"/>
      <c r="HY512" s="1602"/>
      <c r="HZ512" s="1602"/>
      <c r="IA512" s="1602"/>
      <c r="IB512" s="1602"/>
      <c r="IC512" s="1602"/>
      <c r="ID512" s="1602"/>
      <c r="IE512" s="1602"/>
      <c r="IF512" s="1602"/>
      <c r="IG512" s="1602"/>
      <c r="IH512" s="1602"/>
      <c r="II512" s="1602"/>
      <c r="IJ512" s="1602"/>
      <c r="IK512" s="1602"/>
      <c r="IL512" s="1602"/>
      <c r="IM512" s="1602"/>
      <c r="IN512" s="1602"/>
      <c r="IO512" s="1602"/>
      <c r="IP512" s="1602"/>
      <c r="IQ512" s="1602"/>
      <c r="IR512" s="1602"/>
      <c r="IS512" s="1602"/>
      <c r="IT512" s="1602"/>
      <c r="IU512" s="1602"/>
      <c r="IV512" s="1602"/>
      <c r="IW512" s="1602"/>
      <c r="IX512" s="1602"/>
      <c r="IY512" s="1602"/>
      <c r="IZ512" s="1602"/>
      <c r="JA512" s="1602"/>
      <c r="JB512" s="1602"/>
      <c r="JC512" s="1602"/>
      <c r="JD512" s="1602"/>
      <c r="JE512" s="1602"/>
      <c r="JF512" s="1602"/>
      <c r="JG512" s="1602"/>
      <c r="JH512" s="1602"/>
      <c r="JI512" s="1602"/>
      <c r="JJ512" s="1602"/>
      <c r="JK512" s="1602"/>
      <c r="JL512" s="1602"/>
      <c r="JM512" s="1602"/>
      <c r="JN512" s="1602"/>
      <c r="JO512" s="1602"/>
      <c r="JP512" s="1602"/>
    </row>
    <row r="513" spans="1:276" s="1689" customFormat="1" ht="15" hidden="1" customHeight="1" x14ac:dyDescent="0.25">
      <c r="CV513" s="1602"/>
      <c r="CW513" s="1602"/>
      <c r="CX513" s="1602"/>
      <c r="CY513" s="1602"/>
      <c r="CZ513" s="1602"/>
      <c r="DA513" s="1602"/>
      <c r="DB513" s="1602"/>
      <c r="DC513" s="1602"/>
      <c r="DD513" s="1602"/>
      <c r="DE513" s="1602"/>
      <c r="DF513" s="1602"/>
      <c r="DG513" s="1602"/>
      <c r="DH513" s="1602"/>
      <c r="DI513" s="1602"/>
      <c r="DJ513" s="1602"/>
      <c r="DK513" s="1602"/>
      <c r="DL513" s="1602"/>
      <c r="DM513" s="1602"/>
      <c r="DN513" s="1602"/>
      <c r="DO513" s="1602"/>
      <c r="DP513" s="1602"/>
      <c r="DQ513" s="1602"/>
      <c r="DR513" s="1602"/>
      <c r="DS513" s="1602"/>
      <c r="DT513" s="1602"/>
      <c r="DU513" s="1602"/>
      <c r="DV513" s="1602"/>
      <c r="DW513" s="1602"/>
      <c r="DX513" s="1602"/>
      <c r="DY513" s="1602"/>
      <c r="DZ513" s="1602"/>
      <c r="EA513" s="1602"/>
      <c r="EB513" s="1602"/>
      <c r="EC513" s="1602"/>
      <c r="ED513" s="1602"/>
      <c r="EE513" s="1602"/>
      <c r="EF513" s="1602"/>
      <c r="EG513" s="1602"/>
      <c r="EH513" s="1602"/>
      <c r="EI513" s="1602"/>
      <c r="EJ513" s="1602"/>
      <c r="EK513" s="1602"/>
      <c r="EL513" s="1602"/>
      <c r="EM513" s="1602"/>
      <c r="EN513" s="1602"/>
      <c r="EO513" s="1602"/>
      <c r="EP513" s="1602"/>
      <c r="EQ513" s="1602"/>
      <c r="ER513" s="1602"/>
      <c r="ES513" s="1602"/>
      <c r="ET513" s="1602"/>
      <c r="EU513" s="1602"/>
      <c r="EV513" s="1602"/>
      <c r="EW513" s="1602"/>
      <c r="EX513" s="1602"/>
      <c r="EY513" s="1602"/>
      <c r="EZ513" s="1602"/>
      <c r="FA513" s="1602"/>
      <c r="FB513" s="1602"/>
      <c r="FC513" s="1602"/>
      <c r="FD513" s="1602"/>
      <c r="FE513" s="1602"/>
      <c r="FF513" s="1602"/>
      <c r="FG513" s="1602"/>
      <c r="FH513" s="1602"/>
      <c r="FI513" s="1602"/>
      <c r="FJ513" s="1602"/>
      <c r="FK513" s="1602"/>
      <c r="FL513" s="1602"/>
      <c r="FM513" s="1602"/>
      <c r="FN513" s="1602"/>
      <c r="FO513" s="1602"/>
      <c r="FP513" s="1602"/>
      <c r="FQ513" s="1602"/>
      <c r="FR513" s="1602"/>
      <c r="FS513" s="1602"/>
      <c r="FT513" s="1602"/>
      <c r="FU513" s="1602"/>
      <c r="FV513" s="1602"/>
      <c r="FW513" s="1602"/>
      <c r="FX513" s="1602"/>
      <c r="FY513" s="1602"/>
      <c r="FZ513" s="1602"/>
      <c r="GA513" s="1602"/>
      <c r="GB513" s="1602"/>
      <c r="GC513" s="1602"/>
      <c r="GD513" s="1602"/>
      <c r="GE513" s="1602"/>
      <c r="GF513" s="1602"/>
      <c r="GG513" s="1602"/>
      <c r="GH513" s="1602"/>
      <c r="GI513" s="1602"/>
      <c r="GJ513" s="1602"/>
      <c r="GK513" s="1602"/>
      <c r="GL513" s="1602"/>
      <c r="GM513" s="1602"/>
      <c r="GN513" s="1602"/>
      <c r="GO513" s="1602"/>
      <c r="GP513" s="1602"/>
      <c r="GQ513" s="1602"/>
      <c r="GR513" s="1602"/>
      <c r="GS513" s="1602"/>
      <c r="GT513" s="1602"/>
      <c r="GU513" s="1602"/>
      <c r="GV513" s="1602"/>
      <c r="GW513" s="1602"/>
      <c r="GX513" s="1602"/>
      <c r="GY513" s="1602"/>
      <c r="GZ513" s="1602"/>
      <c r="HA513" s="1602"/>
      <c r="HB513" s="1602"/>
      <c r="HC513" s="1602"/>
      <c r="HD513" s="1602"/>
      <c r="HE513" s="1602"/>
      <c r="HF513" s="1602"/>
      <c r="HG513" s="1602"/>
      <c r="HH513" s="1602"/>
      <c r="HI513" s="1602"/>
      <c r="HJ513" s="1602"/>
      <c r="HK513" s="1602"/>
      <c r="HL513" s="1602"/>
      <c r="HM513" s="1602"/>
      <c r="HN513" s="1602"/>
      <c r="HO513" s="1602"/>
      <c r="HP513" s="1602"/>
      <c r="HQ513" s="1602"/>
      <c r="HR513" s="1602"/>
      <c r="HS513" s="1602"/>
      <c r="HT513" s="1602"/>
      <c r="HU513" s="1602"/>
      <c r="HV513" s="1602"/>
      <c r="HW513" s="1602"/>
      <c r="HX513" s="1602"/>
      <c r="HY513" s="1602"/>
      <c r="HZ513" s="1602"/>
      <c r="IA513" s="1602"/>
      <c r="IB513" s="1602"/>
      <c r="IC513" s="1602"/>
      <c r="ID513" s="1602"/>
      <c r="IE513" s="1602"/>
      <c r="IF513" s="1602"/>
      <c r="IG513" s="1602"/>
      <c r="IH513" s="1602"/>
      <c r="II513" s="1602"/>
      <c r="IJ513" s="1602"/>
      <c r="IK513" s="1602"/>
      <c r="IL513" s="1602"/>
      <c r="IM513" s="1602"/>
      <c r="IN513" s="1602"/>
      <c r="IO513" s="1602"/>
      <c r="IP513" s="1602"/>
      <c r="IQ513" s="1602"/>
      <c r="IR513" s="1602"/>
      <c r="IS513" s="1602"/>
      <c r="IT513" s="1602"/>
      <c r="IU513" s="1602"/>
      <c r="IV513" s="1602"/>
      <c r="IW513" s="1602"/>
      <c r="IX513" s="1602"/>
      <c r="IY513" s="1602"/>
      <c r="IZ513" s="1602"/>
      <c r="JA513" s="1602"/>
      <c r="JB513" s="1602"/>
      <c r="JC513" s="1602"/>
      <c r="JD513" s="1602"/>
      <c r="JE513" s="1602"/>
      <c r="JF513" s="1602"/>
      <c r="JG513" s="1602"/>
      <c r="JH513" s="1602"/>
      <c r="JI513" s="1602"/>
      <c r="JJ513" s="1602"/>
      <c r="JK513" s="1602"/>
      <c r="JL513" s="1602"/>
      <c r="JM513" s="1602"/>
      <c r="JN513" s="1602"/>
      <c r="JO513" s="1602"/>
      <c r="JP513" s="1602"/>
    </row>
    <row r="514" spans="1:276" s="1689" customFormat="1" ht="15" hidden="1" customHeight="1" x14ac:dyDescent="0.25">
      <c r="CV514" s="1602"/>
      <c r="CW514" s="1602"/>
      <c r="CX514" s="1602"/>
      <c r="CY514" s="1602"/>
      <c r="CZ514" s="1602"/>
      <c r="DA514" s="1602"/>
      <c r="DB514" s="1602"/>
      <c r="DC514" s="1602"/>
      <c r="DD514" s="1602"/>
      <c r="DE514" s="1602"/>
      <c r="DF514" s="1602"/>
      <c r="DG514" s="1602"/>
      <c r="DH514" s="1602"/>
      <c r="DI514" s="1602"/>
      <c r="DJ514" s="1602"/>
      <c r="DK514" s="1602"/>
      <c r="DL514" s="1602"/>
      <c r="DM514" s="1602"/>
      <c r="DN514" s="1602"/>
      <c r="DO514" s="1602"/>
      <c r="DP514" s="1602"/>
      <c r="DQ514" s="1602"/>
      <c r="DR514" s="1602"/>
      <c r="DS514" s="1602"/>
      <c r="DT514" s="1602"/>
      <c r="DU514" s="1602"/>
      <c r="DV514" s="1602"/>
      <c r="DW514" s="1602"/>
      <c r="DX514" s="1602"/>
      <c r="DY514" s="1602"/>
      <c r="DZ514" s="1602"/>
      <c r="EA514" s="1602"/>
      <c r="EB514" s="1602"/>
      <c r="EC514" s="1602"/>
      <c r="ED514" s="1602"/>
      <c r="EE514" s="1602"/>
      <c r="EF514" s="1602"/>
      <c r="EG514" s="1602"/>
      <c r="EH514" s="1602"/>
      <c r="EI514" s="1602"/>
      <c r="EJ514" s="1602"/>
      <c r="EK514" s="1602"/>
      <c r="EL514" s="1602"/>
      <c r="EM514" s="1602"/>
      <c r="EN514" s="1602"/>
      <c r="EO514" s="1602"/>
      <c r="EP514" s="1602"/>
      <c r="EQ514" s="1602"/>
      <c r="ER514" s="1602"/>
      <c r="ES514" s="1602"/>
      <c r="ET514" s="1602"/>
      <c r="EU514" s="1602"/>
      <c r="EV514" s="1602"/>
      <c r="EW514" s="1602"/>
      <c r="EX514" s="1602"/>
      <c r="EY514" s="1602"/>
      <c r="EZ514" s="1602"/>
      <c r="FA514" s="1602"/>
      <c r="FB514" s="1602"/>
      <c r="FC514" s="1602"/>
      <c r="FD514" s="1602"/>
      <c r="FE514" s="1602"/>
      <c r="FF514" s="1602"/>
      <c r="FG514" s="1602"/>
      <c r="FH514" s="1602"/>
      <c r="FI514" s="1602"/>
      <c r="FJ514" s="1602"/>
      <c r="FK514" s="1602"/>
      <c r="FL514" s="1602"/>
      <c r="FM514" s="1602"/>
      <c r="FN514" s="1602"/>
      <c r="FO514" s="1602"/>
      <c r="FP514" s="1602"/>
      <c r="FQ514" s="1602"/>
      <c r="FR514" s="1602"/>
      <c r="FS514" s="1602"/>
      <c r="FT514" s="1602"/>
      <c r="FU514" s="1602"/>
      <c r="FV514" s="1602"/>
      <c r="FW514" s="1602"/>
      <c r="FX514" s="1602"/>
      <c r="FY514" s="1602"/>
      <c r="FZ514" s="1602"/>
      <c r="GA514" s="1602"/>
      <c r="GB514" s="1602"/>
      <c r="GC514" s="1602"/>
      <c r="GD514" s="1602"/>
      <c r="GE514" s="1602"/>
      <c r="GF514" s="1602"/>
      <c r="GG514" s="1602"/>
      <c r="GH514" s="1602"/>
      <c r="GI514" s="1602"/>
      <c r="GJ514" s="1602"/>
      <c r="GK514" s="1602"/>
      <c r="GL514" s="1602"/>
      <c r="GM514" s="1602"/>
      <c r="GN514" s="1602"/>
      <c r="GO514" s="1602"/>
      <c r="GP514" s="1602"/>
      <c r="GQ514" s="1602"/>
      <c r="GR514" s="1602"/>
      <c r="GS514" s="1602"/>
      <c r="GT514" s="1602"/>
      <c r="GU514" s="1602"/>
      <c r="GV514" s="1602"/>
      <c r="GW514" s="1602"/>
      <c r="GX514" s="1602"/>
      <c r="GY514" s="1602"/>
      <c r="GZ514" s="1602"/>
      <c r="HA514" s="1602"/>
      <c r="HB514" s="1602"/>
      <c r="HC514" s="1602"/>
      <c r="HD514" s="1602"/>
      <c r="HE514" s="1602"/>
      <c r="HF514" s="1602"/>
      <c r="HG514" s="1602"/>
      <c r="HH514" s="1602"/>
      <c r="HI514" s="1602"/>
      <c r="HJ514" s="1602"/>
      <c r="HK514" s="1602"/>
      <c r="HL514" s="1602"/>
      <c r="HM514" s="1602"/>
      <c r="HN514" s="1602"/>
      <c r="HO514" s="1602"/>
      <c r="HP514" s="1602"/>
      <c r="HQ514" s="1602"/>
      <c r="HR514" s="1602"/>
      <c r="HS514" s="1602"/>
      <c r="HT514" s="1602"/>
      <c r="HU514" s="1602"/>
      <c r="HV514" s="1602"/>
      <c r="HW514" s="1602"/>
      <c r="HX514" s="1602"/>
      <c r="HY514" s="1602"/>
      <c r="HZ514" s="1602"/>
      <c r="IA514" s="1602"/>
      <c r="IB514" s="1602"/>
      <c r="IC514" s="1602"/>
      <c r="ID514" s="1602"/>
      <c r="IE514" s="1602"/>
      <c r="IF514" s="1602"/>
      <c r="IG514" s="1602"/>
      <c r="IH514" s="1602"/>
      <c r="II514" s="1602"/>
      <c r="IJ514" s="1602"/>
      <c r="IK514" s="1602"/>
      <c r="IL514" s="1602"/>
      <c r="IM514" s="1602"/>
      <c r="IN514" s="1602"/>
      <c r="IO514" s="1602"/>
      <c r="IP514" s="1602"/>
      <c r="IQ514" s="1602"/>
      <c r="IR514" s="1602"/>
      <c r="IS514" s="1602"/>
      <c r="IT514" s="1602"/>
      <c r="IU514" s="1602"/>
      <c r="IV514" s="1602"/>
      <c r="IW514" s="1602"/>
      <c r="IX514" s="1602"/>
      <c r="IY514" s="1602"/>
      <c r="IZ514" s="1602"/>
      <c r="JA514" s="1602"/>
      <c r="JB514" s="1602"/>
      <c r="JC514" s="1602"/>
      <c r="JD514" s="1602"/>
      <c r="JE514" s="1602"/>
      <c r="JF514" s="1602"/>
      <c r="JG514" s="1602"/>
      <c r="JH514" s="1602"/>
      <c r="JI514" s="1602"/>
      <c r="JJ514" s="1602"/>
      <c r="JK514" s="1602"/>
      <c r="JL514" s="1602"/>
      <c r="JM514" s="1602"/>
      <c r="JN514" s="1602"/>
      <c r="JO514" s="1602"/>
      <c r="JP514" s="1602"/>
    </row>
    <row r="515" spans="1:276" s="1602" customFormat="1" ht="15" hidden="1" customHeight="1" x14ac:dyDescent="0.25">
      <c r="A515" s="1689"/>
      <c r="B515" s="1689"/>
      <c r="C515" s="1689"/>
      <c r="D515" s="1689"/>
      <c r="E515" s="1689"/>
      <c r="F515" s="1689"/>
      <c r="G515" s="1689"/>
      <c r="H515" s="1689"/>
      <c r="I515" s="1689"/>
      <c r="J515" s="1689"/>
      <c r="K515" s="1689"/>
      <c r="L515" s="1689"/>
      <c r="M515" s="1689"/>
      <c r="N515" s="1689"/>
      <c r="O515" s="1689"/>
      <c r="P515" s="1689"/>
      <c r="Q515" s="1689"/>
      <c r="R515" s="1689"/>
      <c r="S515" s="1689"/>
      <c r="T515" s="1689"/>
      <c r="U515" s="1689"/>
      <c r="V515" s="1689"/>
      <c r="W515" s="1689"/>
      <c r="X515" s="1689"/>
      <c r="Y515" s="1689"/>
      <c r="Z515" s="1689"/>
      <c r="AA515" s="1689"/>
      <c r="AB515" s="1689"/>
      <c r="AC515" s="1689"/>
      <c r="AD515" s="1689"/>
      <c r="AE515" s="1689"/>
      <c r="AF515" s="1689"/>
      <c r="AG515" s="1689"/>
      <c r="AH515" s="1689"/>
      <c r="AI515" s="1689"/>
      <c r="AJ515" s="1689"/>
      <c r="AK515" s="1689"/>
      <c r="AL515" s="1689"/>
      <c r="AM515" s="1689"/>
      <c r="AN515" s="1689"/>
      <c r="AO515" s="1689"/>
      <c r="AP515" s="1689"/>
      <c r="AQ515" s="1689"/>
      <c r="AR515" s="1689"/>
      <c r="AS515" s="1689"/>
      <c r="AT515" s="1689"/>
      <c r="AU515" s="1689"/>
      <c r="AV515" s="1689"/>
      <c r="AW515" s="1689"/>
      <c r="AX515" s="1689"/>
      <c r="AY515" s="1689"/>
      <c r="AZ515" s="1689"/>
      <c r="BA515" s="1689"/>
      <c r="BB515" s="1689"/>
      <c r="BC515" s="1689"/>
      <c r="BD515" s="1689"/>
      <c r="BE515" s="1689"/>
      <c r="BF515" s="1689"/>
      <c r="BG515" s="1689"/>
      <c r="BH515" s="1689"/>
      <c r="BI515" s="1689"/>
      <c r="BJ515" s="1689"/>
      <c r="BK515" s="1689"/>
      <c r="BL515" s="1689"/>
      <c r="BM515" s="1689"/>
      <c r="BN515" s="1689"/>
      <c r="BO515" s="1689"/>
      <c r="BP515" s="1689"/>
      <c r="BQ515" s="1689"/>
      <c r="BR515" s="1689"/>
      <c r="BS515" s="1689"/>
      <c r="BT515" s="1689"/>
      <c r="BU515" s="1689"/>
      <c r="BV515" s="1689"/>
      <c r="BW515" s="1689"/>
      <c r="BX515" s="1689"/>
      <c r="BY515" s="1689"/>
      <c r="BZ515" s="1689"/>
      <c r="CA515" s="1689"/>
      <c r="CB515" s="1689"/>
      <c r="CC515" s="1689"/>
      <c r="CD515" s="1689"/>
      <c r="CE515" s="1689"/>
      <c r="CF515" s="1689"/>
      <c r="CG515" s="1689"/>
      <c r="CH515" s="1689"/>
      <c r="CI515" s="1689"/>
      <c r="CJ515" s="1689"/>
      <c r="CK515" s="1689"/>
      <c r="CL515" s="1689"/>
      <c r="CM515" s="1689"/>
      <c r="CN515" s="1689"/>
      <c r="CO515" s="1689"/>
      <c r="CP515" s="1689"/>
      <c r="CQ515" s="1689"/>
      <c r="CR515" s="1689"/>
      <c r="CS515" s="1689"/>
      <c r="CT515" s="1689"/>
      <c r="CU515" s="1689"/>
    </row>
    <row r="516" spans="1:276" s="1602" customFormat="1" ht="15" hidden="1" customHeight="1" x14ac:dyDescent="0.25">
      <c r="A516" s="1689"/>
      <c r="B516" s="1689"/>
      <c r="C516" s="1689"/>
      <c r="D516" s="1689"/>
      <c r="E516" s="1689"/>
      <c r="F516" s="1689"/>
      <c r="G516" s="1689"/>
      <c r="H516" s="1689"/>
      <c r="I516" s="1689"/>
      <c r="J516" s="1689"/>
      <c r="K516" s="1689"/>
      <c r="L516" s="1689"/>
      <c r="M516" s="1689"/>
      <c r="N516" s="1689"/>
      <c r="O516" s="1689"/>
      <c r="P516" s="1689"/>
      <c r="Q516" s="1689"/>
      <c r="R516" s="1689"/>
      <c r="S516" s="1689"/>
      <c r="T516" s="1689"/>
      <c r="U516" s="1689"/>
      <c r="V516" s="1689"/>
      <c r="W516" s="1689"/>
      <c r="X516" s="1689"/>
      <c r="Y516" s="1689"/>
      <c r="Z516" s="1689"/>
      <c r="AA516" s="1689"/>
      <c r="AB516" s="1689"/>
      <c r="AC516" s="1689"/>
      <c r="AD516" s="1689"/>
      <c r="AE516" s="1689"/>
      <c r="AF516" s="1689"/>
      <c r="AG516" s="1689"/>
      <c r="AH516" s="1689"/>
      <c r="AI516" s="1689"/>
      <c r="AJ516" s="1689"/>
      <c r="AK516" s="1689"/>
      <c r="AL516" s="1689"/>
      <c r="AM516" s="1689"/>
      <c r="AN516" s="1689"/>
      <c r="AO516" s="1689"/>
      <c r="AP516" s="1689"/>
      <c r="AQ516" s="1689"/>
      <c r="AR516" s="1689"/>
      <c r="AS516" s="1689"/>
      <c r="AT516" s="1689"/>
      <c r="AU516" s="1689"/>
      <c r="AV516" s="1689"/>
      <c r="AW516" s="1689"/>
      <c r="AX516" s="1689"/>
      <c r="AY516" s="1689"/>
      <c r="AZ516" s="1689"/>
      <c r="BA516" s="1689"/>
      <c r="BB516" s="1689"/>
      <c r="BC516" s="1689"/>
      <c r="BD516" s="1689"/>
      <c r="BE516" s="1689"/>
      <c r="BF516" s="1689"/>
      <c r="BG516" s="1689"/>
      <c r="BH516" s="1689"/>
      <c r="BI516" s="1689"/>
      <c r="BJ516" s="1689"/>
      <c r="BK516" s="1689"/>
      <c r="BL516" s="1689"/>
      <c r="BM516" s="1689"/>
      <c r="BN516" s="1689"/>
      <c r="BO516" s="1689"/>
      <c r="BP516" s="1689"/>
      <c r="BQ516" s="1689"/>
      <c r="BR516" s="1689"/>
      <c r="BS516" s="1689"/>
      <c r="BT516" s="1689"/>
      <c r="BU516" s="1689"/>
      <c r="BV516" s="1689"/>
      <c r="BW516" s="1689"/>
      <c r="BX516" s="1689"/>
      <c r="BY516" s="1689"/>
      <c r="BZ516" s="1689"/>
      <c r="CA516" s="1689"/>
      <c r="CB516" s="1689"/>
      <c r="CC516" s="1689"/>
      <c r="CD516" s="1689"/>
      <c r="CE516" s="1689"/>
      <c r="CF516" s="1689"/>
      <c r="CG516" s="1689"/>
      <c r="CH516" s="1689"/>
      <c r="CI516" s="1689"/>
      <c r="CJ516" s="1689"/>
      <c r="CK516" s="1689"/>
      <c r="CL516" s="1689"/>
      <c r="CM516" s="1689"/>
      <c r="CN516" s="1689"/>
      <c r="CO516" s="1689"/>
      <c r="CP516" s="1689"/>
      <c r="CQ516" s="1689"/>
      <c r="CR516" s="1689"/>
      <c r="CS516" s="1689"/>
      <c r="CT516" s="1689"/>
      <c r="CU516" s="1689"/>
    </row>
    <row r="517" spans="1:276" s="1602" customFormat="1" ht="15" hidden="1" customHeight="1" x14ac:dyDescent="0.25">
      <c r="A517" s="1689"/>
      <c r="B517" s="1689"/>
      <c r="C517" s="1689"/>
      <c r="D517" s="1689"/>
      <c r="E517" s="1689"/>
      <c r="F517" s="1689"/>
      <c r="G517" s="1689"/>
      <c r="H517" s="1689"/>
      <c r="I517" s="1689"/>
      <c r="J517" s="1689"/>
      <c r="K517" s="1689"/>
      <c r="L517" s="1689"/>
      <c r="M517" s="1689"/>
      <c r="N517" s="1689"/>
      <c r="O517" s="1689"/>
      <c r="P517" s="1689"/>
      <c r="Q517" s="1689"/>
      <c r="R517" s="1689"/>
      <c r="S517" s="1689"/>
      <c r="T517" s="1689"/>
      <c r="U517" s="1689"/>
      <c r="V517" s="1689"/>
      <c r="W517" s="1689"/>
      <c r="X517" s="1689"/>
      <c r="Y517" s="1689"/>
      <c r="Z517" s="1689"/>
      <c r="AA517" s="1689"/>
      <c r="AB517" s="1689"/>
      <c r="AC517" s="1689"/>
      <c r="AD517" s="1689"/>
      <c r="AE517" s="1689"/>
      <c r="AF517" s="1689"/>
      <c r="AG517" s="1689"/>
      <c r="AH517" s="1689"/>
      <c r="AI517" s="1689"/>
      <c r="AJ517" s="1689"/>
      <c r="AK517" s="1689"/>
      <c r="AL517" s="1689"/>
      <c r="AM517" s="1689"/>
      <c r="AN517" s="1689"/>
      <c r="AO517" s="1689"/>
      <c r="AP517" s="1689"/>
      <c r="AQ517" s="1689"/>
      <c r="AR517" s="1689"/>
      <c r="AS517" s="1689"/>
      <c r="AT517" s="1689"/>
      <c r="AU517" s="1689"/>
      <c r="AV517" s="1689"/>
      <c r="AW517" s="1689"/>
      <c r="AX517" s="1689"/>
      <c r="AY517" s="1689"/>
      <c r="AZ517" s="1689"/>
      <c r="BA517" s="1689"/>
      <c r="BB517" s="1689"/>
      <c r="BC517" s="1689"/>
      <c r="BD517" s="1689"/>
      <c r="BE517" s="1689"/>
      <c r="BF517" s="1689"/>
      <c r="BG517" s="1689"/>
      <c r="BH517" s="1689"/>
      <c r="BI517" s="1689"/>
      <c r="BJ517" s="1689"/>
      <c r="BK517" s="1689"/>
      <c r="BL517" s="1689"/>
      <c r="BM517" s="1689"/>
      <c r="BN517" s="1689"/>
      <c r="BO517" s="1689"/>
      <c r="BP517" s="1689"/>
      <c r="BQ517" s="1689"/>
      <c r="BR517" s="1689"/>
      <c r="BS517" s="1689"/>
      <c r="BT517" s="1689"/>
      <c r="BU517" s="1689"/>
      <c r="BV517" s="1689"/>
      <c r="BW517" s="1689"/>
      <c r="BX517" s="1689"/>
      <c r="BY517" s="1689"/>
      <c r="BZ517" s="1689"/>
      <c r="CA517" s="1689"/>
      <c r="CB517" s="1689"/>
      <c r="CC517" s="1689"/>
      <c r="CD517" s="1689"/>
      <c r="CE517" s="1689"/>
      <c r="CF517" s="1689"/>
      <c r="CG517" s="1689"/>
      <c r="CH517" s="1689"/>
      <c r="CI517" s="1689"/>
      <c r="CJ517" s="1689"/>
      <c r="CK517" s="1689"/>
      <c r="CL517" s="1689"/>
      <c r="CM517" s="1689"/>
      <c r="CN517" s="1689"/>
      <c r="CO517" s="1689"/>
      <c r="CP517" s="1689"/>
      <c r="CQ517" s="1689"/>
      <c r="CR517" s="1689"/>
      <c r="CS517" s="1689"/>
      <c r="CT517" s="1689"/>
      <c r="CU517" s="1689"/>
    </row>
    <row r="518" spans="1:276" s="1602" customFormat="1" ht="15" hidden="1" customHeight="1" x14ac:dyDescent="0.25">
      <c r="A518" s="1689"/>
      <c r="B518" s="1689"/>
      <c r="C518" s="1689"/>
      <c r="D518" s="1689"/>
      <c r="E518" s="1689"/>
      <c r="F518" s="1689"/>
      <c r="G518" s="1689"/>
      <c r="H518" s="1689"/>
      <c r="I518" s="1689"/>
      <c r="J518" s="1689"/>
      <c r="K518" s="1689"/>
      <c r="L518" s="1689"/>
      <c r="M518" s="1689"/>
      <c r="N518" s="1689"/>
      <c r="O518" s="1689"/>
      <c r="P518" s="1689"/>
      <c r="Q518" s="1689"/>
      <c r="R518" s="1689"/>
      <c r="S518" s="1689"/>
      <c r="T518" s="1689"/>
      <c r="U518" s="1689"/>
      <c r="V518" s="1689"/>
      <c r="W518" s="1689"/>
      <c r="X518" s="1689"/>
      <c r="Y518" s="1689"/>
      <c r="Z518" s="1689"/>
      <c r="AA518" s="1689"/>
      <c r="AB518" s="1689"/>
      <c r="AC518" s="1689"/>
      <c r="AD518" s="1689"/>
      <c r="AE518" s="1689"/>
      <c r="AF518" s="1689"/>
      <c r="AG518" s="1689"/>
      <c r="AH518" s="1689"/>
      <c r="AI518" s="1689"/>
      <c r="AJ518" s="1689"/>
      <c r="AK518" s="1689"/>
      <c r="AL518" s="1689"/>
      <c r="AM518" s="1689"/>
      <c r="AN518" s="1689"/>
      <c r="AO518" s="1689"/>
      <c r="AP518" s="1689"/>
      <c r="AQ518" s="1689"/>
      <c r="AR518" s="1689"/>
      <c r="AS518" s="1689"/>
      <c r="AT518" s="1689"/>
      <c r="AU518" s="1689"/>
      <c r="AV518" s="1689"/>
      <c r="AW518" s="1689"/>
      <c r="AX518" s="1689"/>
      <c r="AY518" s="1689"/>
      <c r="AZ518" s="1689"/>
      <c r="BA518" s="1689"/>
      <c r="BB518" s="1689"/>
      <c r="BC518" s="1689"/>
      <c r="BD518" s="1689"/>
      <c r="BE518" s="1689"/>
      <c r="BF518" s="1689"/>
      <c r="BG518" s="1689"/>
      <c r="BH518" s="1689"/>
      <c r="BI518" s="1689"/>
      <c r="BJ518" s="1689"/>
      <c r="BK518" s="1689"/>
      <c r="BL518" s="1689"/>
      <c r="BM518" s="1689"/>
      <c r="BN518" s="1689"/>
      <c r="BO518" s="1689"/>
      <c r="BP518" s="1689"/>
      <c r="BQ518" s="1689"/>
      <c r="BR518" s="1689"/>
      <c r="BS518" s="1689"/>
      <c r="BT518" s="1689"/>
      <c r="BU518" s="1689"/>
      <c r="BV518" s="1689"/>
      <c r="BW518" s="1689"/>
      <c r="BX518" s="1689"/>
      <c r="BY518" s="1689"/>
      <c r="BZ518" s="1689"/>
      <c r="CA518" s="1689"/>
      <c r="CB518" s="1689"/>
      <c r="CC518" s="1689"/>
      <c r="CD518" s="1689"/>
      <c r="CE518" s="1689"/>
      <c r="CF518" s="1689"/>
      <c r="CG518" s="1689"/>
      <c r="CH518" s="1689"/>
      <c r="CI518" s="1689"/>
      <c r="CJ518" s="1689"/>
      <c r="CK518" s="1689"/>
      <c r="CL518" s="1689"/>
      <c r="CM518" s="1689"/>
      <c r="CN518" s="1689"/>
      <c r="CO518" s="1689"/>
      <c r="CP518" s="1689"/>
      <c r="CQ518" s="1689"/>
      <c r="CR518" s="1689"/>
      <c r="CS518" s="1689"/>
      <c r="CT518" s="1689"/>
      <c r="CU518" s="1689"/>
    </row>
    <row r="519" spans="1:276" s="1689" customFormat="1" ht="15" hidden="1" customHeight="1" x14ac:dyDescent="0.25">
      <c r="CV519" s="1602"/>
      <c r="CW519" s="1602"/>
      <c r="CX519" s="1602"/>
      <c r="CY519" s="1602"/>
      <c r="CZ519" s="1602"/>
      <c r="DA519" s="1602"/>
      <c r="DB519" s="1602"/>
      <c r="DC519" s="1602"/>
      <c r="DD519" s="1602"/>
      <c r="DE519" s="1602"/>
      <c r="DF519" s="1602"/>
      <c r="DG519" s="1602"/>
      <c r="DH519" s="1602"/>
      <c r="DI519" s="1602"/>
      <c r="DJ519" s="1602"/>
      <c r="DK519" s="1602"/>
      <c r="DL519" s="1602"/>
      <c r="DM519" s="1602"/>
      <c r="DN519" s="1602"/>
      <c r="DO519" s="1602"/>
      <c r="DP519" s="1602"/>
      <c r="DQ519" s="1602"/>
      <c r="DR519" s="1602"/>
      <c r="DS519" s="1602"/>
      <c r="DT519" s="1602"/>
      <c r="DU519" s="1602"/>
      <c r="DV519" s="1602"/>
      <c r="DW519" s="1602"/>
      <c r="DX519" s="1602"/>
      <c r="DY519" s="1602"/>
      <c r="DZ519" s="1602"/>
      <c r="EA519" s="1602"/>
      <c r="EB519" s="1602"/>
      <c r="EC519" s="1602"/>
      <c r="ED519" s="1602"/>
      <c r="EE519" s="1602"/>
      <c r="EF519" s="1602"/>
      <c r="EG519" s="1602"/>
      <c r="EH519" s="1602"/>
      <c r="EI519" s="1602"/>
      <c r="EJ519" s="1602"/>
      <c r="EK519" s="1602"/>
      <c r="EL519" s="1602"/>
      <c r="EM519" s="1602"/>
      <c r="EN519" s="1602"/>
      <c r="EO519" s="1602"/>
      <c r="EP519" s="1602"/>
      <c r="EQ519" s="1602"/>
      <c r="ER519" s="1602"/>
      <c r="ES519" s="1602"/>
      <c r="ET519" s="1602"/>
      <c r="EU519" s="1602"/>
      <c r="EV519" s="1602"/>
      <c r="EW519" s="1602"/>
      <c r="EX519" s="1602"/>
      <c r="EY519" s="1602"/>
      <c r="EZ519" s="1602"/>
      <c r="FA519" s="1602"/>
      <c r="FB519" s="1602"/>
      <c r="FC519" s="1602"/>
      <c r="FD519" s="1602"/>
      <c r="FE519" s="1602"/>
      <c r="FF519" s="1602"/>
      <c r="FG519" s="1602"/>
      <c r="FH519" s="1602"/>
      <c r="FI519" s="1602"/>
      <c r="FJ519" s="1602"/>
      <c r="FK519" s="1602"/>
      <c r="FL519" s="1602"/>
      <c r="FM519" s="1602"/>
      <c r="FN519" s="1602"/>
      <c r="FO519" s="1602"/>
      <c r="FP519" s="1602"/>
      <c r="FQ519" s="1602"/>
      <c r="FR519" s="1602"/>
      <c r="FS519" s="1602"/>
      <c r="FT519" s="1602"/>
      <c r="FU519" s="1602"/>
      <c r="FV519" s="1602"/>
      <c r="FW519" s="1602"/>
      <c r="FX519" s="1602"/>
      <c r="FY519" s="1602"/>
      <c r="FZ519" s="1602"/>
      <c r="GA519" s="1602"/>
      <c r="GB519" s="1602"/>
      <c r="GC519" s="1602"/>
      <c r="GD519" s="1602"/>
      <c r="GE519" s="1602"/>
      <c r="GF519" s="1602"/>
      <c r="GG519" s="1602"/>
      <c r="GH519" s="1602"/>
      <c r="GI519" s="1602"/>
      <c r="GJ519" s="1602"/>
      <c r="GK519" s="1602"/>
      <c r="GL519" s="1602"/>
      <c r="GM519" s="1602"/>
      <c r="GN519" s="1602"/>
      <c r="GO519" s="1602"/>
      <c r="GP519" s="1602"/>
      <c r="GQ519" s="1602"/>
      <c r="GR519" s="1602"/>
      <c r="GS519" s="1602"/>
      <c r="GT519" s="1602"/>
      <c r="GU519" s="1602"/>
      <c r="GV519" s="1602"/>
      <c r="GW519" s="1602"/>
      <c r="GX519" s="1602"/>
      <c r="GY519" s="1602"/>
      <c r="GZ519" s="1602"/>
      <c r="HA519" s="1602"/>
      <c r="HB519" s="1602"/>
      <c r="HC519" s="1602"/>
      <c r="HD519" s="1602"/>
      <c r="HE519" s="1602"/>
      <c r="HF519" s="1602"/>
      <c r="HG519" s="1602"/>
      <c r="HH519" s="1602"/>
      <c r="HI519" s="1602"/>
      <c r="HJ519" s="1602"/>
      <c r="HK519" s="1602"/>
      <c r="HL519" s="1602"/>
      <c r="HM519" s="1602"/>
      <c r="HN519" s="1602"/>
      <c r="HO519" s="1602"/>
      <c r="HP519" s="1602"/>
      <c r="HQ519" s="1602"/>
      <c r="HR519" s="1602"/>
      <c r="HS519" s="1602"/>
      <c r="HT519" s="1602"/>
      <c r="HU519" s="1602"/>
      <c r="HV519" s="1602"/>
      <c r="HW519" s="1602"/>
      <c r="HX519" s="1602"/>
      <c r="HY519" s="1602"/>
      <c r="HZ519" s="1602"/>
      <c r="IA519" s="1602"/>
      <c r="IB519" s="1602"/>
      <c r="IC519" s="1602"/>
      <c r="ID519" s="1602"/>
      <c r="IE519" s="1602"/>
      <c r="IF519" s="1602"/>
      <c r="IG519" s="1602"/>
      <c r="IH519" s="1602"/>
      <c r="II519" s="1602"/>
      <c r="IJ519" s="1602"/>
      <c r="IK519" s="1602"/>
      <c r="IL519" s="1602"/>
      <c r="IM519" s="1602"/>
      <c r="IN519" s="1602"/>
      <c r="IO519" s="1602"/>
      <c r="IP519" s="1602"/>
      <c r="IQ519" s="1602"/>
      <c r="IR519" s="1602"/>
      <c r="IS519" s="1602"/>
      <c r="IT519" s="1602"/>
      <c r="IU519" s="1602"/>
      <c r="IV519" s="1602"/>
      <c r="IW519" s="1602"/>
      <c r="IX519" s="1602"/>
      <c r="IY519" s="1602"/>
      <c r="IZ519" s="1602"/>
      <c r="JA519" s="1602"/>
      <c r="JB519" s="1602"/>
      <c r="JC519" s="1602"/>
      <c r="JD519" s="1602"/>
      <c r="JE519" s="1602"/>
      <c r="JF519" s="1602"/>
      <c r="JG519" s="1602"/>
      <c r="JH519" s="1602"/>
      <c r="JI519" s="1602"/>
      <c r="JJ519" s="1602"/>
      <c r="JK519" s="1602"/>
      <c r="JL519" s="1602"/>
      <c r="JM519" s="1602"/>
      <c r="JN519" s="1602"/>
      <c r="JO519" s="1602"/>
      <c r="JP519" s="1602"/>
    </row>
    <row r="520" spans="1:276" s="1602" customFormat="1" ht="15" hidden="1" customHeight="1" x14ac:dyDescent="0.25">
      <c r="A520" s="1689"/>
      <c r="B520" s="1689"/>
      <c r="C520" s="1689"/>
      <c r="D520" s="1689"/>
      <c r="E520" s="1689"/>
      <c r="F520" s="1689"/>
      <c r="G520" s="1689"/>
      <c r="H520" s="1689"/>
      <c r="I520" s="1689"/>
      <c r="J520" s="1689"/>
      <c r="K520" s="1689"/>
      <c r="L520" s="1689"/>
      <c r="M520" s="1689"/>
      <c r="N520" s="1689"/>
      <c r="O520" s="1689"/>
      <c r="P520" s="1689"/>
      <c r="Q520" s="1689"/>
      <c r="R520" s="1689"/>
      <c r="S520" s="1689"/>
      <c r="T520" s="1689"/>
      <c r="U520" s="1689"/>
      <c r="V520" s="1689"/>
      <c r="W520" s="1689"/>
      <c r="X520" s="1689"/>
      <c r="Y520" s="1689"/>
      <c r="Z520" s="1689"/>
      <c r="AA520" s="1689"/>
      <c r="AB520" s="1689"/>
      <c r="AC520" s="1689"/>
      <c r="AD520" s="1689"/>
      <c r="AE520" s="1689"/>
      <c r="AF520" s="1689"/>
      <c r="AG520" s="1689"/>
      <c r="AH520" s="1689"/>
      <c r="AI520" s="1689"/>
      <c r="AJ520" s="1689"/>
      <c r="AK520" s="1689"/>
      <c r="AL520" s="1689"/>
      <c r="AM520" s="1689"/>
      <c r="AN520" s="1689"/>
      <c r="AO520" s="1689"/>
      <c r="AP520" s="1689"/>
      <c r="AQ520" s="1689"/>
      <c r="AR520" s="1689"/>
      <c r="AS520" s="1689"/>
      <c r="AT520" s="1689"/>
      <c r="AU520" s="1689"/>
      <c r="AV520" s="1689"/>
      <c r="AW520" s="1689"/>
      <c r="AX520" s="1689"/>
      <c r="AY520" s="1689"/>
      <c r="AZ520" s="1689"/>
      <c r="BA520" s="1689"/>
      <c r="BB520" s="1689"/>
      <c r="BC520" s="1689"/>
      <c r="BD520" s="1689"/>
      <c r="BE520" s="1689"/>
      <c r="BF520" s="1689"/>
      <c r="BG520" s="1689"/>
      <c r="BH520" s="1689"/>
      <c r="BI520" s="1689"/>
      <c r="BJ520" s="1689"/>
      <c r="BK520" s="1689"/>
      <c r="BL520" s="1689"/>
      <c r="BM520" s="1689"/>
      <c r="BN520" s="1689"/>
      <c r="BO520" s="1689"/>
      <c r="BP520" s="1689"/>
      <c r="BQ520" s="1689"/>
      <c r="BR520" s="1689"/>
      <c r="BS520" s="1689"/>
      <c r="BT520" s="1689"/>
      <c r="BU520" s="1689"/>
      <c r="BV520" s="1689"/>
      <c r="BW520" s="1689"/>
      <c r="BX520" s="1689"/>
      <c r="BY520" s="1689"/>
      <c r="BZ520" s="1689"/>
      <c r="CA520" s="1689"/>
      <c r="CB520" s="1689"/>
      <c r="CC520" s="1689"/>
      <c r="CD520" s="1689"/>
      <c r="CE520" s="1689"/>
      <c r="CF520" s="1689"/>
      <c r="CG520" s="1689"/>
      <c r="CH520" s="1689"/>
      <c r="CI520" s="1689"/>
      <c r="CJ520" s="1689"/>
      <c r="CK520" s="1689"/>
      <c r="CL520" s="1689"/>
      <c r="CM520" s="1689"/>
      <c r="CN520" s="1689"/>
      <c r="CO520" s="1689"/>
      <c r="CP520" s="1689"/>
      <c r="CQ520" s="1689"/>
      <c r="CR520" s="1689"/>
      <c r="CS520" s="1689"/>
      <c r="CT520" s="1689"/>
      <c r="CU520" s="1689"/>
    </row>
    <row r="521" spans="1:276" s="1689" customFormat="1" ht="15" hidden="1" customHeight="1" x14ac:dyDescent="0.25">
      <c r="CV521" s="1602"/>
      <c r="CW521" s="1602"/>
      <c r="CX521" s="1602"/>
      <c r="CY521" s="1602"/>
      <c r="CZ521" s="1602"/>
      <c r="DA521" s="1602"/>
      <c r="DB521" s="1602"/>
      <c r="DC521" s="1602"/>
      <c r="DD521" s="1602"/>
      <c r="DE521" s="1602"/>
      <c r="DF521" s="1602"/>
      <c r="DG521" s="1602"/>
      <c r="DH521" s="1602"/>
      <c r="DI521" s="1602"/>
      <c r="DJ521" s="1602"/>
      <c r="DK521" s="1602"/>
      <c r="DL521" s="1602"/>
      <c r="DM521" s="1602"/>
      <c r="DN521" s="1602"/>
      <c r="DO521" s="1602"/>
      <c r="DP521" s="1602"/>
      <c r="DQ521" s="1602"/>
      <c r="DR521" s="1602"/>
      <c r="DS521" s="1602"/>
      <c r="DT521" s="1602"/>
      <c r="DU521" s="1602"/>
      <c r="DV521" s="1602"/>
      <c r="DW521" s="1602"/>
      <c r="DX521" s="1602"/>
      <c r="DY521" s="1602"/>
      <c r="DZ521" s="1602"/>
      <c r="EA521" s="1602"/>
      <c r="EB521" s="1602"/>
      <c r="EC521" s="1602"/>
      <c r="ED521" s="1602"/>
      <c r="EE521" s="1602"/>
      <c r="EF521" s="1602"/>
      <c r="EG521" s="1602"/>
      <c r="EH521" s="1602"/>
      <c r="EI521" s="1602"/>
      <c r="EJ521" s="1602"/>
      <c r="EK521" s="1602"/>
      <c r="EL521" s="1602"/>
      <c r="EM521" s="1602"/>
      <c r="EN521" s="1602"/>
      <c r="EO521" s="1602"/>
      <c r="EP521" s="1602"/>
      <c r="EQ521" s="1602"/>
      <c r="ER521" s="1602"/>
      <c r="ES521" s="1602"/>
      <c r="ET521" s="1602"/>
      <c r="EU521" s="1602"/>
      <c r="EV521" s="1602"/>
      <c r="EW521" s="1602"/>
      <c r="EX521" s="1602"/>
      <c r="EY521" s="1602"/>
      <c r="EZ521" s="1602"/>
      <c r="FA521" s="1602"/>
      <c r="FB521" s="1602"/>
      <c r="FC521" s="1602"/>
      <c r="FD521" s="1602"/>
      <c r="FE521" s="1602"/>
      <c r="FF521" s="1602"/>
      <c r="FG521" s="1602"/>
      <c r="FH521" s="1602"/>
      <c r="FI521" s="1602"/>
      <c r="FJ521" s="1602"/>
      <c r="FK521" s="1602"/>
      <c r="FL521" s="1602"/>
      <c r="FM521" s="1602"/>
      <c r="FN521" s="1602"/>
      <c r="FO521" s="1602"/>
      <c r="FP521" s="1602"/>
      <c r="FQ521" s="1602"/>
      <c r="FR521" s="1602"/>
      <c r="FS521" s="1602"/>
      <c r="FT521" s="1602"/>
      <c r="FU521" s="1602"/>
      <c r="FV521" s="1602"/>
      <c r="FW521" s="1602"/>
      <c r="FX521" s="1602"/>
      <c r="FY521" s="1602"/>
      <c r="FZ521" s="1602"/>
      <c r="GA521" s="1602"/>
      <c r="GB521" s="1602"/>
      <c r="GC521" s="1602"/>
      <c r="GD521" s="1602"/>
      <c r="GE521" s="1602"/>
      <c r="GF521" s="1602"/>
      <c r="GG521" s="1602"/>
      <c r="GH521" s="1602"/>
      <c r="GI521" s="1602"/>
      <c r="GJ521" s="1602"/>
      <c r="GK521" s="1602"/>
      <c r="GL521" s="1602"/>
      <c r="GM521" s="1602"/>
      <c r="GN521" s="1602"/>
      <c r="GO521" s="1602"/>
      <c r="GP521" s="1602"/>
      <c r="GQ521" s="1602"/>
      <c r="GR521" s="1602"/>
      <c r="GS521" s="1602"/>
      <c r="GT521" s="1602"/>
      <c r="GU521" s="1602"/>
      <c r="GV521" s="1602"/>
      <c r="GW521" s="1602"/>
      <c r="GX521" s="1602"/>
      <c r="GY521" s="1602"/>
      <c r="GZ521" s="1602"/>
      <c r="HA521" s="1602"/>
      <c r="HB521" s="1602"/>
      <c r="HC521" s="1602"/>
      <c r="HD521" s="1602"/>
      <c r="HE521" s="1602"/>
      <c r="HF521" s="1602"/>
      <c r="HG521" s="1602"/>
      <c r="HH521" s="1602"/>
      <c r="HI521" s="1602"/>
      <c r="HJ521" s="1602"/>
      <c r="HK521" s="1602"/>
      <c r="HL521" s="1602"/>
      <c r="HM521" s="1602"/>
      <c r="HN521" s="1602"/>
      <c r="HO521" s="1602"/>
      <c r="HP521" s="1602"/>
      <c r="HQ521" s="1602"/>
      <c r="HR521" s="1602"/>
      <c r="HS521" s="1602"/>
      <c r="HT521" s="1602"/>
      <c r="HU521" s="1602"/>
      <c r="HV521" s="1602"/>
      <c r="HW521" s="1602"/>
      <c r="HX521" s="1602"/>
      <c r="HY521" s="1602"/>
      <c r="HZ521" s="1602"/>
      <c r="IA521" s="1602"/>
      <c r="IB521" s="1602"/>
      <c r="IC521" s="1602"/>
      <c r="ID521" s="1602"/>
      <c r="IE521" s="1602"/>
      <c r="IF521" s="1602"/>
      <c r="IG521" s="1602"/>
      <c r="IH521" s="1602"/>
      <c r="II521" s="1602"/>
      <c r="IJ521" s="1602"/>
      <c r="IK521" s="1602"/>
      <c r="IL521" s="1602"/>
      <c r="IM521" s="1602"/>
      <c r="IN521" s="1602"/>
      <c r="IO521" s="1602"/>
      <c r="IP521" s="1602"/>
      <c r="IQ521" s="1602"/>
      <c r="IR521" s="1602"/>
      <c r="IS521" s="1602"/>
      <c r="IT521" s="1602"/>
      <c r="IU521" s="1602"/>
      <c r="IV521" s="1602"/>
      <c r="IW521" s="1602"/>
      <c r="IX521" s="1602"/>
      <c r="IY521" s="1602"/>
      <c r="IZ521" s="1602"/>
      <c r="JA521" s="1602"/>
      <c r="JB521" s="1602"/>
      <c r="JC521" s="1602"/>
      <c r="JD521" s="1602"/>
      <c r="JE521" s="1602"/>
      <c r="JF521" s="1602"/>
      <c r="JG521" s="1602"/>
      <c r="JH521" s="1602"/>
      <c r="JI521" s="1602"/>
      <c r="JJ521" s="1602"/>
      <c r="JK521" s="1602"/>
      <c r="JL521" s="1602"/>
      <c r="JM521" s="1602"/>
      <c r="JN521" s="1602"/>
      <c r="JO521" s="1602"/>
      <c r="JP521" s="1602"/>
    </row>
    <row r="522" spans="1:276" s="1689" customFormat="1" ht="15" hidden="1" customHeight="1" x14ac:dyDescent="0.25">
      <c r="CV522" s="1602"/>
      <c r="CW522" s="1602"/>
      <c r="CX522" s="1602"/>
      <c r="CY522" s="1602"/>
      <c r="CZ522" s="1602"/>
      <c r="DA522" s="1602"/>
      <c r="DB522" s="1602"/>
      <c r="DC522" s="1602"/>
      <c r="DD522" s="1602"/>
      <c r="DE522" s="1602"/>
      <c r="DF522" s="1602"/>
      <c r="DG522" s="1602"/>
      <c r="DH522" s="1602"/>
      <c r="DI522" s="1602"/>
      <c r="DJ522" s="1602"/>
      <c r="DK522" s="1602"/>
      <c r="DL522" s="1602"/>
      <c r="DM522" s="1602"/>
      <c r="DN522" s="1602"/>
      <c r="DO522" s="1602"/>
      <c r="DP522" s="1602"/>
      <c r="DQ522" s="1602"/>
      <c r="DR522" s="1602"/>
      <c r="DS522" s="1602"/>
      <c r="DT522" s="1602"/>
      <c r="DU522" s="1602"/>
      <c r="DV522" s="1602"/>
      <c r="DW522" s="1602"/>
      <c r="DX522" s="1602"/>
      <c r="DY522" s="1602"/>
      <c r="DZ522" s="1602"/>
      <c r="EA522" s="1602"/>
      <c r="EB522" s="1602"/>
      <c r="EC522" s="1602"/>
      <c r="ED522" s="1602"/>
      <c r="EE522" s="1602"/>
      <c r="EF522" s="1602"/>
      <c r="EG522" s="1602"/>
      <c r="EH522" s="1602"/>
      <c r="EI522" s="1602"/>
      <c r="EJ522" s="1602"/>
      <c r="EK522" s="1602"/>
      <c r="EL522" s="1602"/>
      <c r="EM522" s="1602"/>
      <c r="EN522" s="1602"/>
      <c r="EO522" s="1602"/>
      <c r="EP522" s="1602"/>
      <c r="EQ522" s="1602"/>
      <c r="ER522" s="1602"/>
      <c r="ES522" s="1602"/>
      <c r="ET522" s="1602"/>
      <c r="EU522" s="1602"/>
      <c r="EV522" s="1602"/>
      <c r="EW522" s="1602"/>
      <c r="EX522" s="1602"/>
      <c r="EY522" s="1602"/>
      <c r="EZ522" s="1602"/>
      <c r="FA522" s="1602"/>
      <c r="FB522" s="1602"/>
      <c r="FC522" s="1602"/>
      <c r="FD522" s="1602"/>
      <c r="FE522" s="1602"/>
      <c r="FF522" s="1602"/>
      <c r="FG522" s="1602"/>
      <c r="FH522" s="1602"/>
      <c r="FI522" s="1602"/>
      <c r="FJ522" s="1602"/>
      <c r="FK522" s="1602"/>
      <c r="FL522" s="1602"/>
      <c r="FM522" s="1602"/>
      <c r="FN522" s="1602"/>
      <c r="FO522" s="1602"/>
      <c r="FP522" s="1602"/>
      <c r="FQ522" s="1602"/>
      <c r="FR522" s="1602"/>
      <c r="FS522" s="1602"/>
      <c r="FT522" s="1602"/>
      <c r="FU522" s="1602"/>
      <c r="FV522" s="1602"/>
      <c r="FW522" s="1602"/>
      <c r="FX522" s="1602"/>
      <c r="FY522" s="1602"/>
      <c r="FZ522" s="1602"/>
      <c r="GA522" s="1602"/>
      <c r="GB522" s="1602"/>
      <c r="GC522" s="1602"/>
      <c r="GD522" s="1602"/>
      <c r="GE522" s="1602"/>
      <c r="GF522" s="1602"/>
      <c r="GG522" s="1602"/>
      <c r="GH522" s="1602"/>
      <c r="GI522" s="1602"/>
      <c r="GJ522" s="1602"/>
      <c r="GK522" s="1602"/>
      <c r="GL522" s="1602"/>
      <c r="GM522" s="1602"/>
      <c r="GN522" s="1602"/>
      <c r="GO522" s="1602"/>
      <c r="GP522" s="1602"/>
      <c r="GQ522" s="1602"/>
      <c r="GR522" s="1602"/>
      <c r="GS522" s="1602"/>
      <c r="GT522" s="1602"/>
      <c r="GU522" s="1602"/>
      <c r="GV522" s="1602"/>
      <c r="GW522" s="1602"/>
      <c r="GX522" s="1602"/>
      <c r="GY522" s="1602"/>
      <c r="GZ522" s="1602"/>
      <c r="HA522" s="1602"/>
      <c r="HB522" s="1602"/>
      <c r="HC522" s="1602"/>
      <c r="HD522" s="1602"/>
      <c r="HE522" s="1602"/>
      <c r="HF522" s="1602"/>
      <c r="HG522" s="1602"/>
      <c r="HH522" s="1602"/>
      <c r="HI522" s="1602"/>
      <c r="HJ522" s="1602"/>
      <c r="HK522" s="1602"/>
      <c r="HL522" s="1602"/>
      <c r="HM522" s="1602"/>
      <c r="HN522" s="1602"/>
      <c r="HO522" s="1602"/>
      <c r="HP522" s="1602"/>
      <c r="HQ522" s="1602"/>
      <c r="HR522" s="1602"/>
      <c r="HS522" s="1602"/>
      <c r="HT522" s="1602"/>
      <c r="HU522" s="1602"/>
      <c r="HV522" s="1602"/>
      <c r="HW522" s="1602"/>
      <c r="HX522" s="1602"/>
      <c r="HY522" s="1602"/>
      <c r="HZ522" s="1602"/>
      <c r="IA522" s="1602"/>
      <c r="IB522" s="1602"/>
      <c r="IC522" s="1602"/>
      <c r="ID522" s="1602"/>
      <c r="IE522" s="1602"/>
      <c r="IF522" s="1602"/>
      <c r="IG522" s="1602"/>
      <c r="IH522" s="1602"/>
      <c r="II522" s="1602"/>
      <c r="IJ522" s="1602"/>
      <c r="IK522" s="1602"/>
      <c r="IL522" s="1602"/>
      <c r="IM522" s="1602"/>
      <c r="IN522" s="1602"/>
      <c r="IO522" s="1602"/>
      <c r="IP522" s="1602"/>
      <c r="IQ522" s="1602"/>
      <c r="IR522" s="1602"/>
      <c r="IS522" s="1602"/>
      <c r="IT522" s="1602"/>
      <c r="IU522" s="1602"/>
      <c r="IV522" s="1602"/>
      <c r="IW522" s="1602"/>
      <c r="IX522" s="1602"/>
      <c r="IY522" s="1602"/>
      <c r="IZ522" s="1602"/>
      <c r="JA522" s="1602"/>
      <c r="JB522" s="1602"/>
      <c r="JC522" s="1602"/>
      <c r="JD522" s="1602"/>
      <c r="JE522" s="1602"/>
      <c r="JF522" s="1602"/>
      <c r="JG522" s="1602"/>
      <c r="JH522" s="1602"/>
      <c r="JI522" s="1602"/>
      <c r="JJ522" s="1602"/>
      <c r="JK522" s="1602"/>
      <c r="JL522" s="1602"/>
      <c r="JM522" s="1602"/>
      <c r="JN522" s="1602"/>
      <c r="JO522" s="1602"/>
      <c r="JP522" s="1602"/>
    </row>
    <row r="523" spans="1:276" s="1689" customFormat="1" ht="15" hidden="1" customHeight="1" x14ac:dyDescent="0.25">
      <c r="CV523" s="1602"/>
      <c r="CW523" s="1602"/>
      <c r="CX523" s="1602"/>
      <c r="CY523" s="1602"/>
      <c r="CZ523" s="1602"/>
      <c r="DA523" s="1602"/>
      <c r="DB523" s="1602"/>
      <c r="DC523" s="1602"/>
      <c r="DD523" s="1602"/>
      <c r="DE523" s="1602"/>
      <c r="DF523" s="1602"/>
      <c r="DG523" s="1602"/>
      <c r="DH523" s="1602"/>
      <c r="DI523" s="1602"/>
      <c r="DJ523" s="1602"/>
      <c r="DK523" s="1602"/>
      <c r="DL523" s="1602"/>
      <c r="DM523" s="1602"/>
      <c r="DN523" s="1602"/>
      <c r="DO523" s="1602"/>
      <c r="DP523" s="1602"/>
      <c r="DQ523" s="1602"/>
      <c r="DR523" s="1602"/>
      <c r="DS523" s="1602"/>
      <c r="DT523" s="1602"/>
      <c r="DU523" s="1602"/>
      <c r="DV523" s="1602"/>
      <c r="DW523" s="1602"/>
      <c r="DX523" s="1602"/>
      <c r="DY523" s="1602"/>
      <c r="DZ523" s="1602"/>
      <c r="EA523" s="1602"/>
      <c r="EB523" s="1602"/>
      <c r="EC523" s="1602"/>
      <c r="ED523" s="1602"/>
      <c r="EE523" s="1602"/>
      <c r="EF523" s="1602"/>
      <c r="EG523" s="1602"/>
      <c r="EH523" s="1602"/>
      <c r="EI523" s="1602"/>
      <c r="EJ523" s="1602"/>
      <c r="EK523" s="1602"/>
      <c r="EL523" s="1602"/>
      <c r="EM523" s="1602"/>
      <c r="EN523" s="1602"/>
      <c r="EO523" s="1602"/>
      <c r="EP523" s="1602"/>
      <c r="EQ523" s="1602"/>
      <c r="ER523" s="1602"/>
      <c r="ES523" s="1602"/>
      <c r="ET523" s="1602"/>
      <c r="EU523" s="1602"/>
      <c r="EV523" s="1602"/>
      <c r="EW523" s="1602"/>
      <c r="EX523" s="1602"/>
      <c r="EY523" s="1602"/>
      <c r="EZ523" s="1602"/>
      <c r="FA523" s="1602"/>
      <c r="FB523" s="1602"/>
      <c r="FC523" s="1602"/>
      <c r="FD523" s="1602"/>
      <c r="FE523" s="1602"/>
      <c r="FF523" s="1602"/>
      <c r="FG523" s="1602"/>
      <c r="FH523" s="1602"/>
      <c r="FI523" s="1602"/>
      <c r="FJ523" s="1602"/>
      <c r="FK523" s="1602"/>
      <c r="FL523" s="1602"/>
      <c r="FM523" s="1602"/>
      <c r="FN523" s="1602"/>
      <c r="FO523" s="1602"/>
      <c r="FP523" s="1602"/>
      <c r="FQ523" s="1602"/>
      <c r="FR523" s="1602"/>
      <c r="FS523" s="1602"/>
      <c r="FT523" s="1602"/>
      <c r="FU523" s="1602"/>
      <c r="FV523" s="1602"/>
      <c r="FW523" s="1602"/>
      <c r="FX523" s="1602"/>
      <c r="FY523" s="1602"/>
      <c r="FZ523" s="1602"/>
      <c r="GA523" s="1602"/>
      <c r="GB523" s="1602"/>
      <c r="GC523" s="1602"/>
      <c r="GD523" s="1602"/>
      <c r="GE523" s="1602"/>
      <c r="GF523" s="1602"/>
      <c r="GG523" s="1602"/>
      <c r="GH523" s="1602"/>
      <c r="GI523" s="1602"/>
      <c r="GJ523" s="1602"/>
      <c r="GK523" s="1602"/>
      <c r="GL523" s="1602"/>
      <c r="GM523" s="1602"/>
      <c r="GN523" s="1602"/>
      <c r="GO523" s="1602"/>
      <c r="GP523" s="1602"/>
      <c r="GQ523" s="1602"/>
      <c r="GR523" s="1602"/>
      <c r="GS523" s="1602"/>
      <c r="GT523" s="1602"/>
      <c r="GU523" s="1602"/>
      <c r="GV523" s="1602"/>
      <c r="GW523" s="1602"/>
      <c r="GX523" s="1602"/>
      <c r="GY523" s="1602"/>
      <c r="GZ523" s="1602"/>
      <c r="HA523" s="1602"/>
      <c r="HB523" s="1602"/>
      <c r="HC523" s="1602"/>
      <c r="HD523" s="1602"/>
      <c r="HE523" s="1602"/>
      <c r="HF523" s="1602"/>
      <c r="HG523" s="1602"/>
      <c r="HH523" s="1602"/>
      <c r="HI523" s="1602"/>
      <c r="HJ523" s="1602"/>
      <c r="HK523" s="1602"/>
      <c r="HL523" s="1602"/>
      <c r="HM523" s="1602"/>
      <c r="HN523" s="1602"/>
      <c r="HO523" s="1602"/>
      <c r="HP523" s="1602"/>
      <c r="HQ523" s="1602"/>
      <c r="HR523" s="1602"/>
      <c r="HS523" s="1602"/>
      <c r="HT523" s="1602"/>
      <c r="HU523" s="1602"/>
      <c r="HV523" s="1602"/>
      <c r="HW523" s="1602"/>
      <c r="HX523" s="1602"/>
      <c r="HY523" s="1602"/>
      <c r="HZ523" s="1602"/>
      <c r="IA523" s="1602"/>
      <c r="IB523" s="1602"/>
      <c r="IC523" s="1602"/>
      <c r="ID523" s="1602"/>
      <c r="IE523" s="1602"/>
      <c r="IF523" s="1602"/>
      <c r="IG523" s="1602"/>
      <c r="IH523" s="1602"/>
      <c r="II523" s="1602"/>
      <c r="IJ523" s="1602"/>
      <c r="IK523" s="1602"/>
      <c r="IL523" s="1602"/>
      <c r="IM523" s="1602"/>
      <c r="IN523" s="1602"/>
      <c r="IO523" s="1602"/>
      <c r="IP523" s="1602"/>
      <c r="IQ523" s="1602"/>
      <c r="IR523" s="1602"/>
      <c r="IS523" s="1602"/>
      <c r="IT523" s="1602"/>
      <c r="IU523" s="1602"/>
      <c r="IV523" s="1602"/>
      <c r="IW523" s="1602"/>
      <c r="IX523" s="1602"/>
      <c r="IY523" s="1602"/>
      <c r="IZ523" s="1602"/>
      <c r="JA523" s="1602"/>
      <c r="JB523" s="1602"/>
      <c r="JC523" s="1602"/>
      <c r="JD523" s="1602"/>
      <c r="JE523" s="1602"/>
      <c r="JF523" s="1602"/>
      <c r="JG523" s="1602"/>
      <c r="JH523" s="1602"/>
      <c r="JI523" s="1602"/>
      <c r="JJ523" s="1602"/>
      <c r="JK523" s="1602"/>
      <c r="JL523" s="1602"/>
      <c r="JM523" s="1602"/>
      <c r="JN523" s="1602"/>
      <c r="JO523" s="1602"/>
      <c r="JP523" s="1602"/>
    </row>
    <row r="524" spans="1:276" s="1602" customFormat="1" ht="15" hidden="1" customHeight="1" x14ac:dyDescent="0.25">
      <c r="A524" s="1689"/>
      <c r="B524" s="1689"/>
      <c r="C524" s="1689"/>
      <c r="D524" s="1689"/>
      <c r="E524" s="1689"/>
      <c r="F524" s="1689"/>
      <c r="G524" s="1689"/>
      <c r="H524" s="1689"/>
      <c r="I524" s="1689"/>
      <c r="J524" s="1689"/>
      <c r="K524" s="1689"/>
      <c r="L524" s="1689"/>
      <c r="M524" s="1689"/>
      <c r="N524" s="1689"/>
      <c r="O524" s="1689"/>
      <c r="P524" s="1689"/>
      <c r="Q524" s="1689"/>
      <c r="R524" s="1689"/>
      <c r="S524" s="1689"/>
      <c r="T524" s="1689"/>
      <c r="U524" s="1689"/>
      <c r="V524" s="1689"/>
      <c r="W524" s="1689"/>
      <c r="X524" s="1689"/>
      <c r="Y524" s="1689"/>
      <c r="Z524" s="1689"/>
      <c r="AA524" s="1689"/>
      <c r="AB524" s="1689"/>
      <c r="AC524" s="1689"/>
      <c r="AD524" s="1689"/>
      <c r="AE524" s="1689"/>
      <c r="AF524" s="1689"/>
      <c r="AG524" s="1689"/>
      <c r="AH524" s="1689"/>
      <c r="AI524" s="1689"/>
      <c r="AJ524" s="1689"/>
      <c r="AK524" s="1689"/>
      <c r="AL524" s="1689"/>
      <c r="AM524" s="1689"/>
      <c r="AN524" s="1689"/>
      <c r="AO524" s="1689"/>
      <c r="AP524" s="1689"/>
      <c r="AQ524" s="1689"/>
      <c r="AR524" s="1689"/>
      <c r="AS524" s="1689"/>
      <c r="AT524" s="1689"/>
      <c r="AU524" s="1689"/>
      <c r="AV524" s="1689"/>
      <c r="AW524" s="1689"/>
      <c r="AX524" s="1689"/>
      <c r="AY524" s="1689"/>
      <c r="AZ524" s="1689"/>
      <c r="BA524" s="1689"/>
      <c r="BB524" s="1689"/>
      <c r="BC524" s="1689"/>
      <c r="BD524" s="1689"/>
      <c r="BE524" s="1689"/>
      <c r="BF524" s="1689"/>
      <c r="BG524" s="1689"/>
      <c r="BH524" s="1689"/>
      <c r="BI524" s="1689"/>
      <c r="BJ524" s="1689"/>
      <c r="BK524" s="1689"/>
      <c r="BL524" s="1689"/>
      <c r="BM524" s="1689"/>
      <c r="BN524" s="1689"/>
      <c r="BO524" s="1689"/>
      <c r="BP524" s="1689"/>
      <c r="BQ524" s="1689"/>
      <c r="BR524" s="1689"/>
      <c r="BS524" s="1689"/>
      <c r="BT524" s="1689"/>
      <c r="BU524" s="1689"/>
      <c r="BV524" s="1689"/>
      <c r="BW524" s="1689"/>
      <c r="BX524" s="1689"/>
      <c r="BY524" s="1689"/>
      <c r="BZ524" s="1689"/>
      <c r="CA524" s="1689"/>
      <c r="CB524" s="1689"/>
      <c r="CC524" s="1689"/>
      <c r="CD524" s="1689"/>
      <c r="CE524" s="1689"/>
      <c r="CF524" s="1689"/>
      <c r="CG524" s="1689"/>
      <c r="CH524" s="1689"/>
      <c r="CI524" s="1689"/>
      <c r="CJ524" s="1689"/>
      <c r="CK524" s="1689"/>
      <c r="CL524" s="1689"/>
      <c r="CM524" s="1689"/>
      <c r="CN524" s="1689"/>
      <c r="CO524" s="1689"/>
      <c r="CP524" s="1689"/>
      <c r="CQ524" s="1689"/>
      <c r="CR524" s="1689"/>
      <c r="CS524" s="1689"/>
      <c r="CT524" s="1689"/>
      <c r="CU524" s="1689"/>
    </row>
    <row r="525" spans="1:276" s="1602" customFormat="1" ht="15" hidden="1" customHeight="1" x14ac:dyDescent="0.25">
      <c r="A525" s="1689"/>
      <c r="B525" s="1689"/>
      <c r="C525" s="1689"/>
      <c r="D525" s="1689"/>
      <c r="E525" s="1689"/>
      <c r="F525" s="1689"/>
      <c r="G525" s="1689"/>
      <c r="H525" s="1689"/>
      <c r="I525" s="1689"/>
      <c r="J525" s="1689"/>
      <c r="K525" s="1689"/>
      <c r="L525" s="1689"/>
      <c r="M525" s="1689"/>
      <c r="N525" s="1689"/>
      <c r="O525" s="1689"/>
      <c r="P525" s="1689"/>
      <c r="Q525" s="1689"/>
      <c r="R525" s="1689"/>
      <c r="S525" s="1689"/>
      <c r="T525" s="1689"/>
      <c r="U525" s="1689"/>
      <c r="V525" s="1689"/>
      <c r="W525" s="1689"/>
      <c r="X525" s="1689"/>
      <c r="Y525" s="1689"/>
      <c r="Z525" s="1689"/>
      <c r="AA525" s="1689"/>
      <c r="AB525" s="1689"/>
      <c r="AC525" s="1689"/>
      <c r="AD525" s="1689"/>
      <c r="AE525" s="1689"/>
      <c r="AF525" s="1689"/>
      <c r="AG525" s="1689"/>
      <c r="AH525" s="1689"/>
      <c r="AI525" s="1689"/>
      <c r="AJ525" s="1689"/>
      <c r="AK525" s="1689"/>
      <c r="AL525" s="1689"/>
      <c r="AM525" s="1689"/>
      <c r="AN525" s="1689"/>
      <c r="AO525" s="1689"/>
      <c r="AP525" s="1689"/>
      <c r="AQ525" s="1689"/>
      <c r="AR525" s="1689"/>
      <c r="AS525" s="1689"/>
      <c r="AT525" s="1689"/>
      <c r="AU525" s="1689"/>
      <c r="AV525" s="1689"/>
      <c r="AW525" s="1689"/>
      <c r="AX525" s="1689"/>
      <c r="AY525" s="1689"/>
      <c r="AZ525" s="1689"/>
      <c r="BA525" s="1689"/>
      <c r="BB525" s="1689"/>
      <c r="BC525" s="1689"/>
      <c r="BD525" s="1689"/>
      <c r="BE525" s="1689"/>
      <c r="BF525" s="1689"/>
      <c r="BG525" s="1689"/>
      <c r="BH525" s="1689"/>
      <c r="BI525" s="1689"/>
      <c r="BJ525" s="1689"/>
      <c r="BK525" s="1689"/>
      <c r="BL525" s="1689"/>
      <c r="BM525" s="1689"/>
      <c r="BN525" s="1689"/>
      <c r="BO525" s="1689"/>
      <c r="BP525" s="1689"/>
      <c r="BQ525" s="1689"/>
      <c r="BR525" s="1689"/>
      <c r="BS525" s="1689"/>
      <c r="BT525" s="1689"/>
      <c r="BU525" s="1689"/>
      <c r="BV525" s="1689"/>
      <c r="BW525" s="1689"/>
      <c r="BX525" s="1689"/>
      <c r="BY525" s="1689"/>
      <c r="BZ525" s="1689"/>
      <c r="CA525" s="1689"/>
      <c r="CB525" s="1689"/>
      <c r="CC525" s="1689"/>
      <c r="CD525" s="1689"/>
      <c r="CE525" s="1689"/>
      <c r="CF525" s="1689"/>
      <c r="CG525" s="1689"/>
      <c r="CH525" s="1689"/>
      <c r="CI525" s="1689"/>
      <c r="CJ525" s="1689"/>
      <c r="CK525" s="1689"/>
      <c r="CL525" s="1689"/>
      <c r="CM525" s="1689"/>
      <c r="CN525" s="1689"/>
      <c r="CO525" s="1689"/>
      <c r="CP525" s="1689"/>
      <c r="CQ525" s="1689"/>
      <c r="CR525" s="1689"/>
      <c r="CS525" s="1689"/>
      <c r="CT525" s="1689"/>
      <c r="CU525" s="1689"/>
    </row>
    <row r="526" spans="1:276" s="1602" customFormat="1" ht="15" hidden="1" customHeight="1" x14ac:dyDescent="0.25">
      <c r="A526" s="1689"/>
      <c r="B526" s="1689"/>
      <c r="C526" s="1689"/>
      <c r="D526" s="1689"/>
      <c r="E526" s="1689"/>
      <c r="F526" s="1689"/>
      <c r="G526" s="1689"/>
      <c r="H526" s="1689"/>
      <c r="I526" s="1689"/>
      <c r="J526" s="1689"/>
      <c r="K526" s="1689"/>
      <c r="L526" s="1689"/>
      <c r="M526" s="1689"/>
      <c r="N526" s="1689"/>
      <c r="O526" s="1689"/>
      <c r="P526" s="1689"/>
      <c r="Q526" s="1689"/>
      <c r="R526" s="1689"/>
      <c r="S526" s="1689"/>
      <c r="T526" s="1689"/>
      <c r="U526" s="1689"/>
      <c r="V526" s="1689"/>
      <c r="W526" s="1689"/>
      <c r="X526" s="1689"/>
      <c r="Y526" s="1689"/>
      <c r="Z526" s="1689"/>
      <c r="AA526" s="1689"/>
      <c r="AB526" s="1689"/>
      <c r="AC526" s="1689"/>
      <c r="AD526" s="1689"/>
      <c r="AE526" s="1689"/>
      <c r="AF526" s="1689"/>
      <c r="AG526" s="1689"/>
      <c r="AH526" s="1689"/>
      <c r="AI526" s="1689"/>
      <c r="AJ526" s="1689"/>
      <c r="AK526" s="1689"/>
      <c r="AL526" s="1689"/>
      <c r="AM526" s="1689"/>
      <c r="AN526" s="1689"/>
      <c r="AO526" s="1689"/>
      <c r="AP526" s="1689"/>
      <c r="AQ526" s="1689"/>
      <c r="AR526" s="1689"/>
      <c r="AS526" s="1689"/>
      <c r="AT526" s="1689"/>
      <c r="AU526" s="1689"/>
      <c r="AV526" s="1689"/>
      <c r="AW526" s="1689"/>
      <c r="AX526" s="1689"/>
      <c r="AY526" s="1689"/>
      <c r="AZ526" s="1689"/>
      <c r="BA526" s="1689"/>
      <c r="BB526" s="1689"/>
      <c r="BC526" s="1689"/>
      <c r="BD526" s="1689"/>
      <c r="BE526" s="1689"/>
      <c r="BF526" s="1689"/>
      <c r="BG526" s="1689"/>
      <c r="BH526" s="1689"/>
      <c r="BI526" s="1689"/>
      <c r="BJ526" s="1689"/>
      <c r="BK526" s="1689"/>
      <c r="BL526" s="1689"/>
      <c r="BM526" s="1689"/>
      <c r="BN526" s="1689"/>
      <c r="BO526" s="1689"/>
      <c r="BP526" s="1689"/>
      <c r="BQ526" s="1689"/>
      <c r="BR526" s="1689"/>
      <c r="BS526" s="1689"/>
      <c r="BT526" s="1689"/>
      <c r="BU526" s="1689"/>
      <c r="BV526" s="1689"/>
      <c r="BW526" s="1689"/>
      <c r="BX526" s="1689"/>
      <c r="BY526" s="1689"/>
      <c r="BZ526" s="1689"/>
      <c r="CA526" s="1689"/>
      <c r="CB526" s="1689"/>
      <c r="CC526" s="1689"/>
      <c r="CD526" s="1689"/>
      <c r="CE526" s="1689"/>
      <c r="CF526" s="1689"/>
      <c r="CG526" s="1689"/>
      <c r="CH526" s="1689"/>
      <c r="CI526" s="1689"/>
      <c r="CJ526" s="1689"/>
      <c r="CK526" s="1689"/>
      <c r="CL526" s="1689"/>
      <c r="CM526" s="1689"/>
      <c r="CN526" s="1689"/>
      <c r="CO526" s="1689"/>
      <c r="CP526" s="1689"/>
      <c r="CQ526" s="1689"/>
      <c r="CR526" s="1689"/>
      <c r="CS526" s="1689"/>
      <c r="CT526" s="1689"/>
      <c r="CU526" s="1689"/>
    </row>
    <row r="527" spans="1:276" s="1602" customFormat="1" ht="15" hidden="1" customHeight="1" x14ac:dyDescent="0.25">
      <c r="A527" s="1689"/>
      <c r="B527" s="1689"/>
      <c r="C527" s="1689"/>
      <c r="D527" s="1689"/>
      <c r="E527" s="1689"/>
      <c r="F527" s="1689"/>
      <c r="G527" s="1689"/>
      <c r="H527" s="1689"/>
      <c r="I527" s="1689"/>
      <c r="J527" s="1689"/>
      <c r="K527" s="1689"/>
      <c r="L527" s="1689"/>
      <c r="M527" s="1689"/>
      <c r="N527" s="1689"/>
      <c r="O527" s="1689"/>
      <c r="P527" s="1689"/>
      <c r="Q527" s="1689"/>
      <c r="R527" s="1689"/>
      <c r="S527" s="1689"/>
      <c r="T527" s="1689"/>
      <c r="U527" s="1689"/>
      <c r="V527" s="1689"/>
      <c r="W527" s="1689"/>
      <c r="X527" s="1689"/>
      <c r="Y527" s="1689"/>
      <c r="Z527" s="1689"/>
      <c r="AA527" s="1689"/>
      <c r="AB527" s="1689"/>
      <c r="AC527" s="1689"/>
      <c r="AD527" s="1689"/>
      <c r="AE527" s="1689"/>
      <c r="AF527" s="1689"/>
      <c r="AG527" s="1689"/>
      <c r="AH527" s="1689"/>
      <c r="AI527" s="1689"/>
      <c r="AJ527" s="1689"/>
      <c r="AK527" s="1689"/>
      <c r="AL527" s="1689"/>
      <c r="AM527" s="1689"/>
      <c r="AN527" s="1689"/>
      <c r="AO527" s="1689"/>
      <c r="AP527" s="1689"/>
      <c r="AQ527" s="1689"/>
      <c r="AR527" s="1689"/>
      <c r="AS527" s="1689"/>
      <c r="AT527" s="1689"/>
      <c r="AU527" s="1689"/>
      <c r="AV527" s="1689"/>
      <c r="AW527" s="1689"/>
      <c r="AX527" s="1689"/>
      <c r="AY527" s="1689"/>
      <c r="AZ527" s="1689"/>
      <c r="BA527" s="1689"/>
      <c r="BB527" s="1689"/>
      <c r="BC527" s="1689"/>
      <c r="BD527" s="1689"/>
      <c r="BE527" s="1689"/>
      <c r="BF527" s="1689"/>
      <c r="BG527" s="1689"/>
      <c r="BH527" s="1689"/>
      <c r="BI527" s="1689"/>
      <c r="BJ527" s="1689"/>
      <c r="BK527" s="1689"/>
      <c r="BL527" s="1689"/>
      <c r="BM527" s="1689"/>
      <c r="BN527" s="1689"/>
      <c r="BO527" s="1689"/>
      <c r="BP527" s="1689"/>
      <c r="BQ527" s="1689"/>
      <c r="BR527" s="1689"/>
      <c r="BS527" s="1689"/>
      <c r="BT527" s="1689"/>
      <c r="BU527" s="1689"/>
      <c r="BV527" s="1689"/>
      <c r="BW527" s="1689"/>
      <c r="BX527" s="1689"/>
      <c r="BY527" s="1689"/>
      <c r="BZ527" s="1689"/>
      <c r="CA527" s="1689"/>
      <c r="CB527" s="1689"/>
      <c r="CC527" s="1689"/>
      <c r="CD527" s="1689"/>
      <c r="CE527" s="1689"/>
      <c r="CF527" s="1689"/>
      <c r="CG527" s="1689"/>
      <c r="CH527" s="1689"/>
      <c r="CI527" s="1689"/>
      <c r="CJ527" s="1689"/>
      <c r="CK527" s="1689"/>
      <c r="CL527" s="1689"/>
      <c r="CM527" s="1689"/>
      <c r="CN527" s="1689"/>
      <c r="CO527" s="1689"/>
      <c r="CP527" s="1689"/>
      <c r="CQ527" s="1689"/>
      <c r="CR527" s="1689"/>
      <c r="CS527" s="1689"/>
      <c r="CT527" s="1689"/>
      <c r="CU527" s="1689"/>
    </row>
    <row r="528" spans="1:276" s="1689" customFormat="1" ht="15" hidden="1" customHeight="1" x14ac:dyDescent="0.25">
      <c r="CV528" s="1602"/>
      <c r="CW528" s="1602"/>
      <c r="CX528" s="1602"/>
      <c r="CY528" s="1602"/>
      <c r="CZ528" s="1602"/>
      <c r="DA528" s="1602"/>
      <c r="DB528" s="1602"/>
      <c r="DC528" s="1602"/>
      <c r="DD528" s="1602"/>
      <c r="DE528" s="1602"/>
      <c r="DF528" s="1602"/>
      <c r="DG528" s="1602"/>
      <c r="DH528" s="1602"/>
      <c r="DI528" s="1602"/>
      <c r="DJ528" s="1602"/>
      <c r="DK528" s="1602"/>
      <c r="DL528" s="1602"/>
      <c r="DM528" s="1602"/>
      <c r="DN528" s="1602"/>
      <c r="DO528" s="1602"/>
      <c r="DP528" s="1602"/>
      <c r="DQ528" s="1602"/>
      <c r="DR528" s="1602"/>
      <c r="DS528" s="1602"/>
      <c r="DT528" s="1602"/>
      <c r="DU528" s="1602"/>
      <c r="DV528" s="1602"/>
      <c r="DW528" s="1602"/>
      <c r="DX528" s="1602"/>
      <c r="DY528" s="1602"/>
      <c r="DZ528" s="1602"/>
      <c r="EA528" s="1602"/>
      <c r="EB528" s="1602"/>
      <c r="EC528" s="1602"/>
      <c r="ED528" s="1602"/>
      <c r="EE528" s="1602"/>
      <c r="EF528" s="1602"/>
      <c r="EG528" s="1602"/>
      <c r="EH528" s="1602"/>
      <c r="EI528" s="1602"/>
      <c r="EJ528" s="1602"/>
      <c r="EK528" s="1602"/>
      <c r="EL528" s="1602"/>
      <c r="EM528" s="1602"/>
      <c r="EN528" s="1602"/>
      <c r="EO528" s="1602"/>
      <c r="EP528" s="1602"/>
      <c r="EQ528" s="1602"/>
      <c r="ER528" s="1602"/>
      <c r="ES528" s="1602"/>
      <c r="ET528" s="1602"/>
      <c r="EU528" s="1602"/>
      <c r="EV528" s="1602"/>
      <c r="EW528" s="1602"/>
      <c r="EX528" s="1602"/>
      <c r="EY528" s="1602"/>
      <c r="EZ528" s="1602"/>
      <c r="FA528" s="1602"/>
      <c r="FB528" s="1602"/>
      <c r="FC528" s="1602"/>
      <c r="FD528" s="1602"/>
      <c r="FE528" s="1602"/>
      <c r="FF528" s="1602"/>
      <c r="FG528" s="1602"/>
      <c r="FH528" s="1602"/>
      <c r="FI528" s="1602"/>
      <c r="FJ528" s="1602"/>
      <c r="FK528" s="1602"/>
      <c r="FL528" s="1602"/>
      <c r="FM528" s="1602"/>
      <c r="FN528" s="1602"/>
      <c r="FO528" s="1602"/>
      <c r="FP528" s="1602"/>
      <c r="FQ528" s="1602"/>
      <c r="FR528" s="1602"/>
      <c r="FS528" s="1602"/>
      <c r="FT528" s="1602"/>
      <c r="FU528" s="1602"/>
      <c r="FV528" s="1602"/>
      <c r="FW528" s="1602"/>
      <c r="FX528" s="1602"/>
      <c r="FY528" s="1602"/>
      <c r="FZ528" s="1602"/>
      <c r="GA528" s="1602"/>
      <c r="GB528" s="1602"/>
      <c r="GC528" s="1602"/>
      <c r="GD528" s="1602"/>
      <c r="GE528" s="1602"/>
      <c r="GF528" s="1602"/>
      <c r="GG528" s="1602"/>
      <c r="GH528" s="1602"/>
      <c r="GI528" s="1602"/>
      <c r="GJ528" s="1602"/>
      <c r="GK528" s="1602"/>
      <c r="GL528" s="1602"/>
      <c r="GM528" s="1602"/>
      <c r="GN528" s="1602"/>
      <c r="GO528" s="1602"/>
      <c r="GP528" s="1602"/>
      <c r="GQ528" s="1602"/>
      <c r="GR528" s="1602"/>
      <c r="GS528" s="1602"/>
      <c r="GT528" s="1602"/>
      <c r="GU528" s="1602"/>
      <c r="GV528" s="1602"/>
      <c r="GW528" s="1602"/>
      <c r="GX528" s="1602"/>
      <c r="GY528" s="1602"/>
      <c r="GZ528" s="1602"/>
      <c r="HA528" s="1602"/>
      <c r="HB528" s="1602"/>
      <c r="HC528" s="1602"/>
      <c r="HD528" s="1602"/>
      <c r="HE528" s="1602"/>
      <c r="HF528" s="1602"/>
      <c r="HG528" s="1602"/>
      <c r="HH528" s="1602"/>
      <c r="HI528" s="1602"/>
      <c r="HJ528" s="1602"/>
      <c r="HK528" s="1602"/>
      <c r="HL528" s="1602"/>
      <c r="HM528" s="1602"/>
      <c r="HN528" s="1602"/>
      <c r="HO528" s="1602"/>
      <c r="HP528" s="1602"/>
      <c r="HQ528" s="1602"/>
      <c r="HR528" s="1602"/>
      <c r="HS528" s="1602"/>
      <c r="HT528" s="1602"/>
      <c r="HU528" s="1602"/>
      <c r="HV528" s="1602"/>
      <c r="HW528" s="1602"/>
      <c r="HX528" s="1602"/>
      <c r="HY528" s="1602"/>
      <c r="HZ528" s="1602"/>
      <c r="IA528" s="1602"/>
      <c r="IB528" s="1602"/>
      <c r="IC528" s="1602"/>
      <c r="ID528" s="1602"/>
      <c r="IE528" s="1602"/>
      <c r="IF528" s="1602"/>
      <c r="IG528" s="1602"/>
      <c r="IH528" s="1602"/>
      <c r="II528" s="1602"/>
      <c r="IJ528" s="1602"/>
      <c r="IK528" s="1602"/>
      <c r="IL528" s="1602"/>
      <c r="IM528" s="1602"/>
      <c r="IN528" s="1602"/>
      <c r="IO528" s="1602"/>
      <c r="IP528" s="1602"/>
      <c r="IQ528" s="1602"/>
      <c r="IR528" s="1602"/>
      <c r="IS528" s="1602"/>
      <c r="IT528" s="1602"/>
      <c r="IU528" s="1602"/>
      <c r="IV528" s="1602"/>
      <c r="IW528" s="1602"/>
      <c r="IX528" s="1602"/>
      <c r="IY528" s="1602"/>
      <c r="IZ528" s="1602"/>
      <c r="JA528" s="1602"/>
      <c r="JB528" s="1602"/>
      <c r="JC528" s="1602"/>
      <c r="JD528" s="1602"/>
      <c r="JE528" s="1602"/>
      <c r="JF528" s="1602"/>
      <c r="JG528" s="1602"/>
      <c r="JH528" s="1602"/>
      <c r="JI528" s="1602"/>
      <c r="JJ528" s="1602"/>
      <c r="JK528" s="1602"/>
      <c r="JL528" s="1602"/>
      <c r="JM528" s="1602"/>
      <c r="JN528" s="1602"/>
      <c r="JO528" s="1602"/>
      <c r="JP528" s="1602"/>
    </row>
    <row r="529" spans="1:276" s="1602" customFormat="1" ht="15" hidden="1" customHeight="1" x14ac:dyDescent="0.25">
      <c r="A529" s="1689"/>
      <c r="B529" s="1689"/>
      <c r="C529" s="1689"/>
      <c r="D529" s="1689"/>
      <c r="E529" s="1689"/>
      <c r="F529" s="1689"/>
      <c r="G529" s="1689"/>
      <c r="H529" s="1689"/>
      <c r="I529" s="1689"/>
      <c r="J529" s="1689"/>
      <c r="K529" s="1689"/>
      <c r="L529" s="1689"/>
      <c r="M529" s="1689"/>
      <c r="N529" s="1689"/>
      <c r="O529" s="1689"/>
      <c r="P529" s="1689"/>
      <c r="Q529" s="1689"/>
      <c r="R529" s="1689"/>
      <c r="S529" s="1689"/>
      <c r="T529" s="1689"/>
      <c r="U529" s="1689"/>
      <c r="V529" s="1689"/>
      <c r="W529" s="1689"/>
      <c r="X529" s="1689"/>
      <c r="Y529" s="1689"/>
      <c r="Z529" s="1689"/>
      <c r="AA529" s="1689"/>
      <c r="AB529" s="1689"/>
      <c r="AC529" s="1689"/>
      <c r="AD529" s="1689"/>
      <c r="AE529" s="1689"/>
      <c r="AF529" s="1689"/>
      <c r="AG529" s="1689"/>
      <c r="AH529" s="1689"/>
      <c r="AI529" s="1689"/>
      <c r="AJ529" s="1689"/>
      <c r="AK529" s="1689"/>
      <c r="AL529" s="1689"/>
      <c r="AM529" s="1689"/>
      <c r="AN529" s="1689"/>
      <c r="AO529" s="1689"/>
      <c r="AP529" s="1689"/>
      <c r="AQ529" s="1689"/>
      <c r="AR529" s="1689"/>
      <c r="AS529" s="1689"/>
      <c r="AT529" s="1689"/>
      <c r="AU529" s="1689"/>
      <c r="AV529" s="1689"/>
      <c r="AW529" s="1689"/>
      <c r="AX529" s="1689"/>
      <c r="AY529" s="1689"/>
      <c r="AZ529" s="1689"/>
      <c r="BA529" s="1689"/>
      <c r="BB529" s="1689"/>
      <c r="BC529" s="1689"/>
      <c r="BD529" s="1689"/>
      <c r="BE529" s="1689"/>
      <c r="BF529" s="1689"/>
      <c r="BG529" s="1689"/>
      <c r="BH529" s="1689"/>
      <c r="BI529" s="1689"/>
      <c r="BJ529" s="1689"/>
      <c r="BK529" s="1689"/>
      <c r="BL529" s="1689"/>
      <c r="BM529" s="1689"/>
      <c r="BN529" s="1689"/>
      <c r="BO529" s="1689"/>
      <c r="BP529" s="1689"/>
      <c r="BQ529" s="1689"/>
      <c r="BR529" s="1689"/>
      <c r="BS529" s="1689"/>
      <c r="BT529" s="1689"/>
      <c r="BU529" s="1689"/>
      <c r="BV529" s="1689"/>
      <c r="BW529" s="1689"/>
      <c r="BX529" s="1689"/>
      <c r="BY529" s="1689"/>
      <c r="BZ529" s="1689"/>
      <c r="CA529" s="1689"/>
      <c r="CB529" s="1689"/>
      <c r="CC529" s="1689"/>
      <c r="CD529" s="1689"/>
      <c r="CE529" s="1689"/>
      <c r="CF529" s="1689"/>
      <c r="CG529" s="1689"/>
      <c r="CH529" s="1689"/>
      <c r="CI529" s="1689"/>
      <c r="CJ529" s="1689"/>
      <c r="CK529" s="1689"/>
      <c r="CL529" s="1689"/>
      <c r="CM529" s="1689"/>
      <c r="CN529" s="1689"/>
      <c r="CO529" s="1689"/>
      <c r="CP529" s="1689"/>
      <c r="CQ529" s="1689"/>
      <c r="CR529" s="1689"/>
      <c r="CS529" s="1689"/>
      <c r="CT529" s="1689"/>
      <c r="CU529" s="1689"/>
    </row>
    <row r="530" spans="1:276" s="1602" customFormat="1" ht="15" hidden="1" customHeight="1" x14ac:dyDescent="0.25">
      <c r="A530" s="1689"/>
      <c r="B530" s="1689"/>
      <c r="C530" s="1689"/>
      <c r="D530" s="1689"/>
      <c r="E530" s="1689"/>
      <c r="F530" s="1689"/>
      <c r="G530" s="1689"/>
      <c r="H530" s="1689"/>
      <c r="I530" s="1689"/>
      <c r="J530" s="1689"/>
      <c r="K530" s="1689"/>
      <c r="L530" s="1689"/>
      <c r="M530" s="1689"/>
      <c r="N530" s="1689"/>
      <c r="O530" s="1689"/>
      <c r="P530" s="1689"/>
      <c r="Q530" s="1689"/>
      <c r="R530" s="1689"/>
      <c r="S530" s="1689"/>
      <c r="T530" s="1689"/>
      <c r="U530" s="1689"/>
      <c r="V530" s="1689"/>
      <c r="W530" s="1689"/>
      <c r="X530" s="1689"/>
      <c r="Y530" s="1689"/>
      <c r="Z530" s="1689"/>
      <c r="AA530" s="1689"/>
      <c r="AB530" s="1689"/>
      <c r="AC530" s="1689"/>
      <c r="AD530" s="1689"/>
      <c r="AE530" s="1689"/>
      <c r="AF530" s="1689"/>
      <c r="AG530" s="1689"/>
      <c r="AH530" s="1689"/>
      <c r="AI530" s="1689"/>
      <c r="AJ530" s="1689"/>
      <c r="AK530" s="1689"/>
      <c r="AL530" s="1689"/>
      <c r="AM530" s="1689"/>
      <c r="AN530" s="1689"/>
      <c r="AO530" s="1689"/>
      <c r="AP530" s="1689"/>
      <c r="AQ530" s="1689"/>
      <c r="AR530" s="1689"/>
      <c r="AS530" s="1689"/>
      <c r="AT530" s="1689"/>
      <c r="AU530" s="1689"/>
      <c r="AV530" s="1689"/>
      <c r="AW530" s="1689"/>
      <c r="AX530" s="1689"/>
      <c r="AY530" s="1689"/>
      <c r="AZ530" s="1689"/>
      <c r="BA530" s="1689"/>
      <c r="BB530" s="1689"/>
      <c r="BC530" s="1689"/>
      <c r="BD530" s="1689"/>
      <c r="BE530" s="1689"/>
      <c r="BF530" s="1689"/>
      <c r="BG530" s="1689"/>
      <c r="BH530" s="1689"/>
      <c r="BI530" s="1689"/>
      <c r="BJ530" s="1689"/>
      <c r="BK530" s="1689"/>
      <c r="BL530" s="1689"/>
      <c r="BM530" s="1689"/>
      <c r="BN530" s="1689"/>
      <c r="BO530" s="1689"/>
      <c r="BP530" s="1689"/>
      <c r="BQ530" s="1689"/>
      <c r="BR530" s="1689"/>
      <c r="BS530" s="1689"/>
      <c r="BT530" s="1689"/>
      <c r="BU530" s="1689"/>
      <c r="BV530" s="1689"/>
      <c r="BW530" s="1689"/>
      <c r="BX530" s="1689"/>
      <c r="BY530" s="1689"/>
      <c r="BZ530" s="1689"/>
      <c r="CA530" s="1689"/>
      <c r="CB530" s="1689"/>
      <c r="CC530" s="1689"/>
      <c r="CD530" s="1689"/>
      <c r="CE530" s="1689"/>
      <c r="CF530" s="1689"/>
      <c r="CG530" s="1689"/>
      <c r="CH530" s="1689"/>
      <c r="CI530" s="1689"/>
      <c r="CJ530" s="1689"/>
      <c r="CK530" s="1689"/>
      <c r="CL530" s="1689"/>
      <c r="CM530" s="1689"/>
      <c r="CN530" s="1689"/>
      <c r="CO530" s="1689"/>
      <c r="CP530" s="1689"/>
      <c r="CQ530" s="1689"/>
      <c r="CR530" s="1689"/>
      <c r="CS530" s="1689"/>
      <c r="CT530" s="1689"/>
      <c r="CU530" s="1689"/>
    </row>
    <row r="531" spans="1:276" s="1602" customFormat="1" ht="15" hidden="1" customHeight="1" x14ac:dyDescent="0.25">
      <c r="A531" s="1689"/>
      <c r="B531" s="1689"/>
      <c r="C531" s="1689"/>
      <c r="D531" s="1689"/>
      <c r="E531" s="1689"/>
      <c r="F531" s="1689"/>
      <c r="G531" s="1689"/>
      <c r="H531" s="1689"/>
      <c r="I531" s="1689"/>
      <c r="J531" s="1689"/>
      <c r="K531" s="1689"/>
      <c r="L531" s="1689"/>
      <c r="M531" s="1689"/>
      <c r="N531" s="1689"/>
      <c r="O531" s="1689"/>
      <c r="P531" s="1689"/>
      <c r="Q531" s="1689"/>
      <c r="R531" s="1689"/>
      <c r="S531" s="1689"/>
      <c r="T531" s="1689"/>
      <c r="U531" s="1689"/>
      <c r="V531" s="1689"/>
      <c r="W531" s="1689"/>
      <c r="X531" s="1689"/>
      <c r="Y531" s="1689"/>
      <c r="Z531" s="1689"/>
      <c r="AA531" s="1689"/>
      <c r="AB531" s="1689"/>
      <c r="AC531" s="1689"/>
      <c r="AD531" s="1689"/>
      <c r="AE531" s="1689"/>
      <c r="AF531" s="1689"/>
      <c r="AG531" s="1689"/>
      <c r="AH531" s="1689"/>
      <c r="AI531" s="1689"/>
      <c r="AJ531" s="1689"/>
      <c r="AK531" s="1689"/>
      <c r="AL531" s="1689"/>
      <c r="AM531" s="1689"/>
      <c r="AN531" s="1689"/>
      <c r="AO531" s="1689"/>
      <c r="AP531" s="1689"/>
      <c r="AQ531" s="1689"/>
      <c r="AR531" s="1689"/>
      <c r="AS531" s="1689"/>
      <c r="AT531" s="1689"/>
      <c r="AU531" s="1689"/>
      <c r="AV531" s="1689"/>
      <c r="AW531" s="1689"/>
      <c r="AX531" s="1689"/>
      <c r="AY531" s="1689"/>
      <c r="AZ531" s="1689"/>
      <c r="BA531" s="1689"/>
      <c r="BB531" s="1689"/>
      <c r="BC531" s="1689"/>
      <c r="BD531" s="1689"/>
      <c r="BE531" s="1689"/>
      <c r="BF531" s="1689"/>
      <c r="BG531" s="1689"/>
      <c r="BH531" s="1689"/>
      <c r="BI531" s="1689"/>
      <c r="BJ531" s="1689"/>
      <c r="BK531" s="1689"/>
      <c r="BL531" s="1689"/>
      <c r="BM531" s="1689"/>
      <c r="BN531" s="1689"/>
      <c r="BO531" s="1689"/>
      <c r="BP531" s="1689"/>
      <c r="BQ531" s="1689"/>
      <c r="BR531" s="1689"/>
      <c r="BS531" s="1689"/>
      <c r="BT531" s="1689"/>
      <c r="BU531" s="1689"/>
      <c r="BV531" s="1689"/>
      <c r="BW531" s="1689"/>
      <c r="BX531" s="1689"/>
      <c r="BY531" s="1689"/>
      <c r="BZ531" s="1689"/>
      <c r="CA531" s="1689"/>
      <c r="CB531" s="1689"/>
      <c r="CC531" s="1689"/>
      <c r="CD531" s="1689"/>
      <c r="CE531" s="1689"/>
      <c r="CF531" s="1689"/>
      <c r="CG531" s="1689"/>
      <c r="CH531" s="1689"/>
      <c r="CI531" s="1689"/>
      <c r="CJ531" s="1689"/>
      <c r="CK531" s="1689"/>
      <c r="CL531" s="1689"/>
      <c r="CM531" s="1689"/>
      <c r="CN531" s="1689"/>
      <c r="CO531" s="1689"/>
      <c r="CP531" s="1689"/>
      <c r="CQ531" s="1689"/>
      <c r="CR531" s="1689"/>
      <c r="CS531" s="1689"/>
      <c r="CT531" s="1689"/>
      <c r="CU531" s="1689"/>
    </row>
    <row r="532" spans="1:276" s="1602" customFormat="1" ht="15" hidden="1" customHeight="1" x14ac:dyDescent="0.25">
      <c r="A532" s="1689"/>
      <c r="B532" s="1689"/>
      <c r="C532" s="1689"/>
      <c r="D532" s="1689"/>
      <c r="E532" s="1689"/>
      <c r="F532" s="1689"/>
      <c r="G532" s="1689"/>
      <c r="H532" s="1689"/>
      <c r="I532" s="1689"/>
      <c r="J532" s="1689"/>
      <c r="K532" s="1689"/>
      <c r="L532" s="1689"/>
      <c r="M532" s="1689"/>
      <c r="N532" s="1689"/>
      <c r="O532" s="1689"/>
      <c r="P532" s="1689"/>
      <c r="Q532" s="1689"/>
      <c r="R532" s="1689"/>
      <c r="S532" s="1689"/>
      <c r="T532" s="1689"/>
      <c r="U532" s="1689"/>
      <c r="V532" s="1689"/>
      <c r="W532" s="1689"/>
      <c r="X532" s="1689"/>
      <c r="Y532" s="1689"/>
      <c r="Z532" s="1689"/>
      <c r="AA532" s="1689"/>
      <c r="AB532" s="1689"/>
      <c r="AC532" s="1689"/>
      <c r="AD532" s="1689"/>
      <c r="AE532" s="1689"/>
      <c r="AF532" s="1689"/>
      <c r="AG532" s="1689"/>
      <c r="AH532" s="1689"/>
      <c r="AI532" s="1689"/>
      <c r="AJ532" s="1689"/>
      <c r="AK532" s="1689"/>
      <c r="AL532" s="1689"/>
      <c r="AM532" s="1689"/>
      <c r="AN532" s="1689"/>
      <c r="AO532" s="1689"/>
      <c r="AP532" s="1689"/>
      <c r="AQ532" s="1689"/>
      <c r="AR532" s="1689"/>
      <c r="AS532" s="1689"/>
      <c r="AT532" s="1689"/>
      <c r="AU532" s="1689"/>
      <c r="AV532" s="1689"/>
      <c r="AW532" s="1689"/>
      <c r="AX532" s="1689"/>
      <c r="AY532" s="1689"/>
      <c r="AZ532" s="1689"/>
      <c r="BA532" s="1689"/>
      <c r="BB532" s="1689"/>
      <c r="BC532" s="1689"/>
      <c r="BD532" s="1689"/>
      <c r="BE532" s="1689"/>
      <c r="BF532" s="1689"/>
      <c r="BG532" s="1689"/>
      <c r="BH532" s="1689"/>
      <c r="BI532" s="1689"/>
      <c r="BJ532" s="1689"/>
      <c r="BK532" s="1689"/>
      <c r="BL532" s="1689"/>
      <c r="BM532" s="1689"/>
      <c r="BN532" s="1689"/>
      <c r="BO532" s="1689"/>
      <c r="BP532" s="1689"/>
      <c r="BQ532" s="1689"/>
      <c r="BR532" s="1689"/>
      <c r="BS532" s="1689"/>
      <c r="BT532" s="1689"/>
      <c r="BU532" s="1689"/>
      <c r="BV532" s="1689"/>
      <c r="BW532" s="1689"/>
      <c r="BX532" s="1689"/>
      <c r="BY532" s="1689"/>
      <c r="BZ532" s="1689"/>
      <c r="CA532" s="1689"/>
      <c r="CB532" s="1689"/>
      <c r="CC532" s="1689"/>
      <c r="CD532" s="1689"/>
      <c r="CE532" s="1689"/>
      <c r="CF532" s="1689"/>
      <c r="CG532" s="1689"/>
      <c r="CH532" s="1689"/>
      <c r="CI532" s="1689"/>
      <c r="CJ532" s="1689"/>
      <c r="CK532" s="1689"/>
      <c r="CL532" s="1689"/>
      <c r="CM532" s="1689"/>
      <c r="CN532" s="1689"/>
      <c r="CO532" s="1689"/>
      <c r="CP532" s="1689"/>
      <c r="CQ532" s="1689"/>
      <c r="CR532" s="1689"/>
      <c r="CS532" s="1689"/>
      <c r="CT532" s="1689"/>
      <c r="CU532" s="1689"/>
    </row>
    <row r="533" spans="1:276" s="1602" customFormat="1" ht="15" hidden="1" customHeight="1" x14ac:dyDescent="0.25">
      <c r="A533" s="1689"/>
      <c r="B533" s="1689"/>
      <c r="C533" s="1689"/>
      <c r="D533" s="1689"/>
      <c r="E533" s="1689"/>
      <c r="F533" s="1689"/>
      <c r="G533" s="1689"/>
      <c r="H533" s="1689"/>
      <c r="I533" s="1689"/>
      <c r="J533" s="1689"/>
      <c r="K533" s="1689"/>
      <c r="L533" s="1689"/>
      <c r="M533" s="1689"/>
      <c r="N533" s="1689"/>
      <c r="O533" s="1689"/>
      <c r="P533" s="1689"/>
      <c r="Q533" s="1689"/>
      <c r="R533" s="1689"/>
      <c r="S533" s="1689"/>
      <c r="T533" s="1689"/>
      <c r="U533" s="1689"/>
      <c r="V533" s="1689"/>
      <c r="W533" s="1689"/>
      <c r="X533" s="1689"/>
      <c r="Y533" s="1689"/>
      <c r="Z533" s="1689"/>
      <c r="AA533" s="1689"/>
      <c r="AB533" s="1689"/>
      <c r="AC533" s="1689"/>
      <c r="AD533" s="1689"/>
      <c r="AE533" s="1689"/>
      <c r="AF533" s="1689"/>
      <c r="AG533" s="1689"/>
      <c r="AH533" s="1689"/>
      <c r="AI533" s="1689"/>
      <c r="AJ533" s="1689"/>
      <c r="AK533" s="1689"/>
      <c r="AL533" s="1689"/>
      <c r="AM533" s="1689"/>
      <c r="AN533" s="1689"/>
      <c r="AO533" s="1689"/>
      <c r="AP533" s="1689"/>
      <c r="AQ533" s="1689"/>
      <c r="AR533" s="1689"/>
      <c r="AS533" s="1689"/>
      <c r="AT533" s="1689"/>
      <c r="AU533" s="1689"/>
      <c r="AV533" s="1689"/>
      <c r="AW533" s="1689"/>
      <c r="AX533" s="1689"/>
      <c r="AY533" s="1689"/>
      <c r="AZ533" s="1689"/>
      <c r="BA533" s="1689"/>
      <c r="BB533" s="1689"/>
      <c r="BC533" s="1689"/>
      <c r="BD533" s="1689"/>
      <c r="BE533" s="1689"/>
      <c r="BF533" s="1689"/>
      <c r="BG533" s="1689"/>
      <c r="BH533" s="1689"/>
      <c r="BI533" s="1689"/>
      <c r="BJ533" s="1689"/>
      <c r="BK533" s="1689"/>
      <c r="BL533" s="1689"/>
      <c r="BM533" s="1689"/>
      <c r="BN533" s="1689"/>
      <c r="BO533" s="1689"/>
      <c r="BP533" s="1689"/>
      <c r="BQ533" s="1689"/>
      <c r="BR533" s="1689"/>
      <c r="BS533" s="1689"/>
      <c r="BT533" s="1689"/>
      <c r="BU533" s="1689"/>
      <c r="BV533" s="1689"/>
      <c r="BW533" s="1689"/>
      <c r="BX533" s="1689"/>
      <c r="BY533" s="1689"/>
      <c r="BZ533" s="1689"/>
      <c r="CA533" s="1689"/>
      <c r="CB533" s="1689"/>
      <c r="CC533" s="1689"/>
      <c r="CD533" s="1689"/>
      <c r="CE533" s="1689"/>
      <c r="CF533" s="1689"/>
      <c r="CG533" s="1689"/>
      <c r="CH533" s="1689"/>
      <c r="CI533" s="1689"/>
      <c r="CJ533" s="1689"/>
      <c r="CK533" s="1689"/>
      <c r="CL533" s="1689"/>
      <c r="CM533" s="1689"/>
      <c r="CN533" s="1689"/>
      <c r="CO533" s="1689"/>
      <c r="CP533" s="1689"/>
      <c r="CQ533" s="1689"/>
      <c r="CR533" s="1689"/>
      <c r="CS533" s="1689"/>
      <c r="CT533" s="1689"/>
      <c r="CU533" s="1689"/>
    </row>
    <row r="534" spans="1:276" s="1602" customFormat="1" ht="15" hidden="1" customHeight="1" x14ac:dyDescent="0.25">
      <c r="A534" s="1689"/>
      <c r="B534" s="1689"/>
      <c r="C534" s="1689"/>
      <c r="D534" s="1689"/>
      <c r="E534" s="1689"/>
      <c r="F534" s="1689"/>
      <c r="G534" s="1689"/>
      <c r="H534" s="1689"/>
      <c r="I534" s="1689"/>
      <c r="J534" s="1689"/>
      <c r="K534" s="1689"/>
      <c r="L534" s="1689"/>
      <c r="M534" s="1689"/>
      <c r="N534" s="1689"/>
      <c r="O534" s="1689"/>
      <c r="P534" s="1689"/>
      <c r="Q534" s="1689"/>
      <c r="R534" s="1689"/>
      <c r="S534" s="1689"/>
      <c r="T534" s="1689"/>
      <c r="U534" s="1689"/>
      <c r="V534" s="1689"/>
      <c r="W534" s="1689"/>
      <c r="X534" s="1689"/>
      <c r="Y534" s="1689"/>
      <c r="Z534" s="1689"/>
      <c r="AA534" s="1689"/>
      <c r="AB534" s="1689"/>
      <c r="AC534" s="1689"/>
      <c r="AD534" s="1689"/>
      <c r="AE534" s="1689"/>
      <c r="AF534" s="1689"/>
      <c r="AG534" s="1689"/>
      <c r="AH534" s="1689"/>
      <c r="AI534" s="1689"/>
      <c r="AJ534" s="1689"/>
      <c r="AK534" s="1689"/>
      <c r="AL534" s="1689"/>
      <c r="AM534" s="1689"/>
      <c r="AN534" s="1689"/>
      <c r="AO534" s="1689"/>
      <c r="AP534" s="1689"/>
      <c r="AQ534" s="1689"/>
      <c r="AR534" s="1689"/>
      <c r="AS534" s="1689"/>
      <c r="AT534" s="1689"/>
      <c r="AU534" s="1689"/>
      <c r="AV534" s="1689"/>
      <c r="AW534" s="1689"/>
      <c r="AX534" s="1689"/>
      <c r="AY534" s="1689"/>
      <c r="AZ534" s="1689"/>
      <c r="BA534" s="1689"/>
      <c r="BB534" s="1689"/>
      <c r="BC534" s="1689"/>
      <c r="BD534" s="1689"/>
      <c r="BE534" s="1689"/>
      <c r="BF534" s="1689"/>
      <c r="BG534" s="1689"/>
      <c r="BH534" s="1689"/>
      <c r="BI534" s="1689"/>
      <c r="BJ534" s="1689"/>
      <c r="BK534" s="1689"/>
      <c r="BL534" s="1689"/>
      <c r="BM534" s="1689"/>
      <c r="BN534" s="1689"/>
      <c r="BO534" s="1689"/>
      <c r="BP534" s="1689"/>
      <c r="BQ534" s="1689"/>
      <c r="BR534" s="1689"/>
      <c r="BS534" s="1689"/>
      <c r="BT534" s="1689"/>
      <c r="BU534" s="1689"/>
      <c r="BV534" s="1689"/>
      <c r="BW534" s="1689"/>
      <c r="BX534" s="1689"/>
      <c r="BY534" s="1689"/>
      <c r="BZ534" s="1689"/>
      <c r="CA534" s="1689"/>
      <c r="CB534" s="1689"/>
      <c r="CC534" s="1689"/>
      <c r="CD534" s="1689"/>
      <c r="CE534" s="1689"/>
      <c r="CF534" s="1689"/>
      <c r="CG534" s="1689"/>
      <c r="CH534" s="1689"/>
      <c r="CI534" s="1689"/>
      <c r="CJ534" s="1689"/>
      <c r="CK534" s="1689"/>
      <c r="CL534" s="1689"/>
      <c r="CM534" s="1689"/>
      <c r="CN534" s="1689"/>
      <c r="CO534" s="1689"/>
      <c r="CP534" s="1689"/>
      <c r="CQ534" s="1689"/>
      <c r="CR534" s="1689"/>
      <c r="CS534" s="1689"/>
      <c r="CT534" s="1689"/>
      <c r="CU534" s="1689"/>
    </row>
    <row r="535" spans="1:276" s="1602" customFormat="1" ht="15" hidden="1" customHeight="1" x14ac:dyDescent="0.25">
      <c r="A535" s="1689"/>
      <c r="B535" s="1689"/>
      <c r="C535" s="1689"/>
      <c r="D535" s="1689"/>
      <c r="E535" s="1689"/>
      <c r="F535" s="1689"/>
      <c r="G535" s="1689"/>
      <c r="H535" s="1689"/>
      <c r="I535" s="1689"/>
      <c r="J535" s="1689"/>
      <c r="K535" s="1689"/>
      <c r="L535" s="1689"/>
      <c r="M535" s="1689"/>
      <c r="N535" s="1689"/>
      <c r="O535" s="1689"/>
      <c r="P535" s="1689"/>
      <c r="Q535" s="1689"/>
      <c r="R535" s="1689"/>
      <c r="S535" s="1689"/>
      <c r="T535" s="1689"/>
      <c r="U535" s="1689"/>
      <c r="V535" s="1689"/>
      <c r="W535" s="1689"/>
      <c r="X535" s="1689"/>
      <c r="Y535" s="1689"/>
      <c r="Z535" s="1689"/>
      <c r="AA535" s="1689"/>
      <c r="AB535" s="1689"/>
      <c r="AC535" s="1689"/>
      <c r="AD535" s="1689"/>
      <c r="AE535" s="1689"/>
      <c r="AF535" s="1689"/>
      <c r="AG535" s="1689"/>
      <c r="AH535" s="1689"/>
      <c r="AI535" s="1689"/>
      <c r="AJ535" s="1689"/>
      <c r="AK535" s="1689"/>
      <c r="AL535" s="1689"/>
      <c r="AM535" s="1689"/>
      <c r="AN535" s="1689"/>
      <c r="AO535" s="1689"/>
      <c r="AP535" s="1689"/>
      <c r="AQ535" s="1689"/>
      <c r="AR535" s="1689"/>
      <c r="AS535" s="1689"/>
      <c r="AT535" s="1689"/>
      <c r="AU535" s="1689"/>
      <c r="AV535" s="1689"/>
      <c r="AW535" s="1689"/>
      <c r="AX535" s="1689"/>
      <c r="AY535" s="1689"/>
      <c r="AZ535" s="1689"/>
      <c r="BA535" s="1689"/>
      <c r="BB535" s="1689"/>
      <c r="BC535" s="1689"/>
      <c r="BD535" s="1689"/>
      <c r="BE535" s="1689"/>
      <c r="BF535" s="1689"/>
      <c r="BG535" s="1689"/>
      <c r="BH535" s="1689"/>
      <c r="BI535" s="1689"/>
      <c r="BJ535" s="1689"/>
      <c r="BK535" s="1689"/>
      <c r="BL535" s="1689"/>
      <c r="BM535" s="1689"/>
      <c r="BN535" s="1689"/>
      <c r="BO535" s="1689"/>
      <c r="BP535" s="1689"/>
      <c r="BQ535" s="1689"/>
      <c r="BR535" s="1689"/>
      <c r="BS535" s="1689"/>
      <c r="BT535" s="1689"/>
      <c r="BU535" s="1689"/>
      <c r="BV535" s="1689"/>
      <c r="BW535" s="1689"/>
      <c r="BX535" s="1689"/>
      <c r="BY535" s="1689"/>
      <c r="BZ535" s="1689"/>
      <c r="CA535" s="1689"/>
      <c r="CB535" s="1689"/>
      <c r="CC535" s="1689"/>
      <c r="CD535" s="1689"/>
      <c r="CE535" s="1689"/>
      <c r="CF535" s="1689"/>
      <c r="CG535" s="1689"/>
      <c r="CH535" s="1689"/>
      <c r="CI535" s="1689"/>
      <c r="CJ535" s="1689"/>
      <c r="CK535" s="1689"/>
      <c r="CL535" s="1689"/>
      <c r="CM535" s="1689"/>
      <c r="CN535" s="1689"/>
      <c r="CO535" s="1689"/>
      <c r="CP535" s="1689"/>
      <c r="CQ535" s="1689"/>
      <c r="CR535" s="1689"/>
      <c r="CS535" s="1689"/>
      <c r="CT535" s="1689"/>
      <c r="CU535" s="1689"/>
    </row>
    <row r="536" spans="1:276" s="1602" customFormat="1" ht="15" hidden="1" customHeight="1" x14ac:dyDescent="0.25">
      <c r="A536" s="1689"/>
      <c r="B536" s="1689"/>
      <c r="C536" s="1689"/>
      <c r="D536" s="1689"/>
      <c r="E536" s="1689"/>
      <c r="F536" s="1689"/>
      <c r="G536" s="1689"/>
      <c r="H536" s="1689"/>
      <c r="I536" s="1689"/>
      <c r="J536" s="1689"/>
      <c r="K536" s="1689"/>
      <c r="L536" s="1689"/>
      <c r="M536" s="1689"/>
      <c r="N536" s="1689"/>
      <c r="O536" s="1689"/>
      <c r="P536" s="1689"/>
      <c r="Q536" s="1689"/>
      <c r="R536" s="1689"/>
      <c r="S536" s="1689"/>
      <c r="T536" s="1689"/>
      <c r="U536" s="1689"/>
      <c r="V536" s="1689"/>
      <c r="W536" s="1689"/>
      <c r="X536" s="1689"/>
      <c r="Y536" s="1689"/>
      <c r="Z536" s="1689"/>
      <c r="AA536" s="1689"/>
      <c r="AB536" s="1689"/>
      <c r="AC536" s="1689"/>
      <c r="AD536" s="1689"/>
      <c r="AE536" s="1689"/>
      <c r="AF536" s="1689"/>
      <c r="AG536" s="1689"/>
      <c r="AH536" s="1689"/>
      <c r="AI536" s="1689"/>
      <c r="AJ536" s="1689"/>
      <c r="AK536" s="1689"/>
      <c r="AL536" s="1689"/>
      <c r="AM536" s="1689"/>
      <c r="AN536" s="1689"/>
      <c r="AO536" s="1689"/>
      <c r="AP536" s="1689"/>
      <c r="AQ536" s="1689"/>
      <c r="AR536" s="1689"/>
      <c r="AS536" s="1689"/>
      <c r="AT536" s="1689"/>
      <c r="AU536" s="1689"/>
      <c r="AV536" s="1689"/>
      <c r="AW536" s="1689"/>
      <c r="AX536" s="1689"/>
      <c r="AY536" s="1689"/>
      <c r="AZ536" s="1689"/>
      <c r="BA536" s="1689"/>
      <c r="BB536" s="1689"/>
      <c r="BC536" s="1689"/>
      <c r="BD536" s="1689"/>
      <c r="BE536" s="1689"/>
      <c r="BF536" s="1689"/>
      <c r="BG536" s="1689"/>
      <c r="BH536" s="1689"/>
      <c r="BI536" s="1689"/>
      <c r="BJ536" s="1689"/>
      <c r="BK536" s="1689"/>
      <c r="BL536" s="1689"/>
      <c r="BM536" s="1689"/>
      <c r="BN536" s="1689"/>
      <c r="BO536" s="1689"/>
      <c r="BP536" s="1689"/>
      <c r="BQ536" s="1689"/>
      <c r="BR536" s="1689"/>
      <c r="BS536" s="1689"/>
      <c r="BT536" s="1689"/>
      <c r="BU536" s="1689"/>
      <c r="BV536" s="1689"/>
      <c r="BW536" s="1689"/>
      <c r="BX536" s="1689"/>
      <c r="BY536" s="1689"/>
      <c r="BZ536" s="1689"/>
      <c r="CA536" s="1689"/>
      <c r="CB536" s="1689"/>
      <c r="CC536" s="1689"/>
      <c r="CD536" s="1689"/>
      <c r="CE536" s="1689"/>
      <c r="CF536" s="1689"/>
      <c r="CG536" s="1689"/>
      <c r="CH536" s="1689"/>
      <c r="CI536" s="1689"/>
      <c r="CJ536" s="1689"/>
      <c r="CK536" s="1689"/>
      <c r="CL536" s="1689"/>
      <c r="CM536" s="1689"/>
      <c r="CN536" s="1689"/>
      <c r="CO536" s="1689"/>
      <c r="CP536" s="1689"/>
      <c r="CQ536" s="1689"/>
      <c r="CR536" s="1689"/>
      <c r="CS536" s="1689"/>
      <c r="CT536" s="1689"/>
      <c r="CU536" s="1689"/>
    </row>
    <row r="537" spans="1:276" s="1602" customFormat="1" ht="15" hidden="1" customHeight="1" x14ac:dyDescent="0.25">
      <c r="A537" s="1689"/>
      <c r="B537" s="1689"/>
      <c r="C537" s="1689"/>
      <c r="D537" s="1689"/>
      <c r="E537" s="1689"/>
      <c r="F537" s="1689"/>
      <c r="G537" s="1689"/>
      <c r="H537" s="1689"/>
      <c r="I537" s="1689"/>
      <c r="J537" s="1689"/>
      <c r="K537" s="1689"/>
      <c r="L537" s="1689"/>
      <c r="M537" s="1689"/>
      <c r="N537" s="1689"/>
      <c r="O537" s="1689"/>
      <c r="P537" s="1689"/>
      <c r="Q537" s="1689"/>
      <c r="R537" s="1689"/>
      <c r="S537" s="1689"/>
      <c r="T537" s="1689"/>
      <c r="U537" s="1689"/>
      <c r="V537" s="1689"/>
      <c r="W537" s="1689"/>
      <c r="X537" s="1689"/>
      <c r="Y537" s="1689"/>
      <c r="Z537" s="1689"/>
      <c r="AA537" s="1689"/>
      <c r="AB537" s="1689"/>
      <c r="AC537" s="1689"/>
      <c r="AD537" s="1689"/>
      <c r="AE537" s="1689"/>
      <c r="AF537" s="1689"/>
      <c r="AG537" s="1689"/>
      <c r="AH537" s="1689"/>
      <c r="AI537" s="1689"/>
      <c r="AJ537" s="1689"/>
      <c r="AK537" s="1689"/>
      <c r="AL537" s="1689"/>
      <c r="AM537" s="1689"/>
      <c r="AN537" s="1689"/>
      <c r="AO537" s="1689"/>
      <c r="AP537" s="1689"/>
      <c r="AQ537" s="1689"/>
      <c r="AR537" s="1689"/>
      <c r="AS537" s="1689"/>
      <c r="AT537" s="1689"/>
      <c r="AU537" s="1689"/>
      <c r="AV537" s="1689"/>
      <c r="AW537" s="1689"/>
      <c r="AX537" s="1689"/>
      <c r="AY537" s="1689"/>
      <c r="AZ537" s="1689"/>
      <c r="BA537" s="1689"/>
      <c r="BB537" s="1689"/>
      <c r="BC537" s="1689"/>
      <c r="BD537" s="1689"/>
      <c r="BE537" s="1689"/>
      <c r="BF537" s="1689"/>
      <c r="BG537" s="1689"/>
      <c r="BH537" s="1689"/>
      <c r="BI537" s="1689"/>
      <c r="BJ537" s="1689"/>
      <c r="BK537" s="1689"/>
      <c r="BL537" s="1689"/>
      <c r="BM537" s="1689"/>
      <c r="BN537" s="1689"/>
      <c r="BO537" s="1689"/>
      <c r="BP537" s="1689"/>
      <c r="BQ537" s="1689"/>
      <c r="BR537" s="1689"/>
      <c r="BS537" s="1689"/>
      <c r="BT537" s="1689"/>
      <c r="BU537" s="1689"/>
      <c r="BV537" s="1689"/>
      <c r="BW537" s="1689"/>
      <c r="BX537" s="1689"/>
      <c r="BY537" s="1689"/>
      <c r="BZ537" s="1689"/>
      <c r="CA537" s="1689"/>
      <c r="CB537" s="1689"/>
      <c r="CC537" s="1689"/>
      <c r="CD537" s="1689"/>
      <c r="CE537" s="1689"/>
      <c r="CF537" s="1689"/>
      <c r="CG537" s="1689"/>
      <c r="CH537" s="1689"/>
      <c r="CI537" s="1689"/>
      <c r="CJ537" s="1689"/>
      <c r="CK537" s="1689"/>
      <c r="CL537" s="1689"/>
      <c r="CM537" s="1689"/>
      <c r="CN537" s="1689"/>
      <c r="CO537" s="1689"/>
      <c r="CP537" s="1689"/>
      <c r="CQ537" s="1689"/>
      <c r="CR537" s="1689"/>
      <c r="CS537" s="1689"/>
      <c r="CT537" s="1689"/>
      <c r="CU537" s="1689"/>
    </row>
    <row r="538" spans="1:276" s="1602" customFormat="1" ht="15" hidden="1" customHeight="1" x14ac:dyDescent="0.25">
      <c r="A538" s="1689"/>
      <c r="B538" s="1689"/>
      <c r="C538" s="1689"/>
      <c r="D538" s="1689"/>
      <c r="E538" s="1689"/>
      <c r="F538" s="1689"/>
      <c r="G538" s="1689"/>
      <c r="H538" s="1689"/>
      <c r="I538" s="1689"/>
      <c r="J538" s="1689"/>
      <c r="K538" s="1689"/>
      <c r="L538" s="1689"/>
      <c r="M538" s="1689"/>
      <c r="N538" s="1689"/>
      <c r="O538" s="1689"/>
      <c r="P538" s="1689"/>
      <c r="Q538" s="1689"/>
      <c r="R538" s="1689"/>
      <c r="S538" s="1689"/>
      <c r="T538" s="1689"/>
      <c r="U538" s="1689"/>
      <c r="V538" s="1689"/>
      <c r="W538" s="1689"/>
      <c r="X538" s="1689"/>
      <c r="Y538" s="1689"/>
      <c r="Z538" s="1689"/>
      <c r="AA538" s="1689"/>
      <c r="AB538" s="1689"/>
      <c r="AC538" s="1689"/>
      <c r="AD538" s="1689"/>
      <c r="AE538" s="1689"/>
      <c r="AF538" s="1689"/>
      <c r="AG538" s="1689"/>
      <c r="AH538" s="1689"/>
      <c r="AI538" s="1689"/>
      <c r="AJ538" s="1689"/>
      <c r="AK538" s="1689"/>
      <c r="AL538" s="1689"/>
      <c r="AM538" s="1689"/>
      <c r="AN538" s="1689"/>
      <c r="AO538" s="1689"/>
      <c r="AP538" s="1689"/>
      <c r="AQ538" s="1689"/>
      <c r="AR538" s="1689"/>
      <c r="AS538" s="1689"/>
      <c r="AT538" s="1689"/>
      <c r="AU538" s="1689"/>
      <c r="AV538" s="1689"/>
      <c r="AW538" s="1689"/>
      <c r="AX538" s="1689"/>
      <c r="AY538" s="1689"/>
      <c r="AZ538" s="1689"/>
      <c r="BA538" s="1689"/>
      <c r="BB538" s="1689"/>
      <c r="BC538" s="1689"/>
      <c r="BD538" s="1689"/>
      <c r="BE538" s="1689"/>
      <c r="BF538" s="1689"/>
      <c r="BG538" s="1689"/>
      <c r="BH538" s="1689"/>
      <c r="BI538" s="1689"/>
      <c r="BJ538" s="1689"/>
      <c r="BK538" s="1689"/>
      <c r="BL538" s="1689"/>
      <c r="BM538" s="1689"/>
      <c r="BN538" s="1689"/>
      <c r="BO538" s="1689"/>
      <c r="BP538" s="1689"/>
      <c r="BQ538" s="1689"/>
      <c r="BR538" s="1689"/>
      <c r="BS538" s="1689"/>
      <c r="BT538" s="1689"/>
      <c r="BU538" s="1689"/>
      <c r="BV538" s="1689"/>
      <c r="BW538" s="1689"/>
      <c r="BX538" s="1689"/>
      <c r="BY538" s="1689"/>
      <c r="BZ538" s="1689"/>
      <c r="CA538" s="1689"/>
      <c r="CB538" s="1689"/>
      <c r="CC538" s="1689"/>
      <c r="CD538" s="1689"/>
      <c r="CE538" s="1689"/>
      <c r="CF538" s="1689"/>
      <c r="CG538" s="1689"/>
      <c r="CH538" s="1689"/>
      <c r="CI538" s="1689"/>
      <c r="CJ538" s="1689"/>
      <c r="CK538" s="1689"/>
      <c r="CL538" s="1689"/>
      <c r="CM538" s="1689"/>
      <c r="CN538" s="1689"/>
      <c r="CO538" s="1689"/>
      <c r="CP538" s="1689"/>
      <c r="CQ538" s="1689"/>
      <c r="CR538" s="1689"/>
      <c r="CS538" s="1689"/>
      <c r="CT538" s="1689"/>
      <c r="CU538" s="1689"/>
    </row>
    <row r="539" spans="1:276" s="1689" customFormat="1" ht="15" hidden="1" customHeight="1" x14ac:dyDescent="0.25">
      <c r="CV539" s="1602"/>
      <c r="CW539" s="1602"/>
      <c r="CX539" s="1602"/>
      <c r="CY539" s="1602"/>
      <c r="CZ539" s="1602"/>
      <c r="DA539" s="1602"/>
      <c r="DB539" s="1602"/>
      <c r="DC539" s="1602"/>
      <c r="DD539" s="1602"/>
      <c r="DE539" s="1602"/>
      <c r="DF539" s="1602"/>
      <c r="DG539" s="1602"/>
      <c r="DH539" s="1602"/>
      <c r="DI539" s="1602"/>
      <c r="DJ539" s="1602"/>
      <c r="DK539" s="1602"/>
      <c r="DL539" s="1602"/>
      <c r="DM539" s="1602"/>
      <c r="DN539" s="1602"/>
      <c r="DO539" s="1602"/>
      <c r="DP539" s="1602"/>
      <c r="DQ539" s="1602"/>
      <c r="DR539" s="1602"/>
      <c r="DS539" s="1602"/>
      <c r="DT539" s="1602"/>
      <c r="DU539" s="1602"/>
      <c r="DV539" s="1602"/>
      <c r="DW539" s="1602"/>
      <c r="DX539" s="1602"/>
      <c r="DY539" s="1602"/>
      <c r="DZ539" s="1602"/>
      <c r="EA539" s="1602"/>
      <c r="EB539" s="1602"/>
      <c r="EC539" s="1602"/>
      <c r="ED539" s="1602"/>
      <c r="EE539" s="1602"/>
      <c r="EF539" s="1602"/>
      <c r="EG539" s="1602"/>
      <c r="EH539" s="1602"/>
      <c r="EI539" s="1602"/>
      <c r="EJ539" s="1602"/>
      <c r="EK539" s="1602"/>
      <c r="EL539" s="1602"/>
      <c r="EM539" s="1602"/>
      <c r="EN539" s="1602"/>
      <c r="EO539" s="1602"/>
      <c r="EP539" s="1602"/>
      <c r="EQ539" s="1602"/>
      <c r="ER539" s="1602"/>
      <c r="ES539" s="1602"/>
      <c r="ET539" s="1602"/>
      <c r="EU539" s="1602"/>
      <c r="EV539" s="1602"/>
      <c r="EW539" s="1602"/>
      <c r="EX539" s="1602"/>
      <c r="EY539" s="1602"/>
      <c r="EZ539" s="1602"/>
      <c r="FA539" s="1602"/>
      <c r="FB539" s="1602"/>
      <c r="FC539" s="1602"/>
      <c r="FD539" s="1602"/>
      <c r="FE539" s="1602"/>
      <c r="FF539" s="1602"/>
      <c r="FG539" s="1602"/>
      <c r="FH539" s="1602"/>
      <c r="FI539" s="1602"/>
      <c r="FJ539" s="1602"/>
      <c r="FK539" s="1602"/>
      <c r="FL539" s="1602"/>
      <c r="FM539" s="1602"/>
      <c r="FN539" s="1602"/>
      <c r="FO539" s="1602"/>
      <c r="FP539" s="1602"/>
      <c r="FQ539" s="1602"/>
      <c r="FR539" s="1602"/>
      <c r="FS539" s="1602"/>
      <c r="FT539" s="1602"/>
      <c r="FU539" s="1602"/>
      <c r="FV539" s="1602"/>
      <c r="FW539" s="1602"/>
      <c r="FX539" s="1602"/>
      <c r="FY539" s="1602"/>
      <c r="FZ539" s="1602"/>
      <c r="GA539" s="1602"/>
      <c r="GB539" s="1602"/>
      <c r="GC539" s="1602"/>
      <c r="GD539" s="1602"/>
      <c r="GE539" s="1602"/>
      <c r="GF539" s="1602"/>
      <c r="GG539" s="1602"/>
      <c r="GH539" s="1602"/>
      <c r="GI539" s="1602"/>
      <c r="GJ539" s="1602"/>
      <c r="GK539" s="1602"/>
      <c r="GL539" s="1602"/>
      <c r="GM539" s="1602"/>
      <c r="GN539" s="1602"/>
      <c r="GO539" s="1602"/>
      <c r="GP539" s="1602"/>
      <c r="GQ539" s="1602"/>
      <c r="GR539" s="1602"/>
      <c r="GS539" s="1602"/>
      <c r="GT539" s="1602"/>
      <c r="GU539" s="1602"/>
      <c r="GV539" s="1602"/>
      <c r="GW539" s="1602"/>
      <c r="GX539" s="1602"/>
      <c r="GY539" s="1602"/>
      <c r="GZ539" s="1602"/>
      <c r="HA539" s="1602"/>
      <c r="HB539" s="1602"/>
      <c r="HC539" s="1602"/>
      <c r="HD539" s="1602"/>
      <c r="HE539" s="1602"/>
      <c r="HF539" s="1602"/>
      <c r="HG539" s="1602"/>
      <c r="HH539" s="1602"/>
      <c r="HI539" s="1602"/>
      <c r="HJ539" s="1602"/>
      <c r="HK539" s="1602"/>
      <c r="HL539" s="1602"/>
      <c r="HM539" s="1602"/>
      <c r="HN539" s="1602"/>
      <c r="HO539" s="1602"/>
      <c r="HP539" s="1602"/>
      <c r="HQ539" s="1602"/>
      <c r="HR539" s="1602"/>
      <c r="HS539" s="1602"/>
      <c r="HT539" s="1602"/>
      <c r="HU539" s="1602"/>
      <c r="HV539" s="1602"/>
      <c r="HW539" s="1602"/>
      <c r="HX539" s="1602"/>
      <c r="HY539" s="1602"/>
      <c r="HZ539" s="1602"/>
      <c r="IA539" s="1602"/>
      <c r="IB539" s="1602"/>
      <c r="IC539" s="1602"/>
      <c r="ID539" s="1602"/>
      <c r="IE539" s="1602"/>
      <c r="IF539" s="1602"/>
      <c r="IG539" s="1602"/>
      <c r="IH539" s="1602"/>
      <c r="II539" s="1602"/>
      <c r="IJ539" s="1602"/>
      <c r="IK539" s="1602"/>
      <c r="IL539" s="1602"/>
      <c r="IM539" s="1602"/>
      <c r="IN539" s="1602"/>
      <c r="IO539" s="1602"/>
      <c r="IP539" s="1602"/>
      <c r="IQ539" s="1602"/>
      <c r="IR539" s="1602"/>
      <c r="IS539" s="1602"/>
      <c r="IT539" s="1602"/>
      <c r="IU539" s="1602"/>
      <c r="IV539" s="1602"/>
      <c r="IW539" s="1602"/>
      <c r="IX539" s="1602"/>
      <c r="IY539" s="1602"/>
      <c r="IZ539" s="1602"/>
      <c r="JA539" s="1602"/>
      <c r="JB539" s="1602"/>
      <c r="JC539" s="1602"/>
      <c r="JD539" s="1602"/>
      <c r="JE539" s="1602"/>
      <c r="JF539" s="1602"/>
      <c r="JG539" s="1602"/>
      <c r="JH539" s="1602"/>
      <c r="JI539" s="1602"/>
      <c r="JJ539" s="1602"/>
      <c r="JK539" s="1602"/>
      <c r="JL539" s="1602"/>
      <c r="JM539" s="1602"/>
      <c r="JN539" s="1602"/>
      <c r="JO539" s="1602"/>
      <c r="JP539" s="1602"/>
    </row>
    <row r="540" spans="1:276" s="1689" customFormat="1" ht="15" hidden="1" customHeight="1" x14ac:dyDescent="0.25">
      <c r="CV540" s="1602"/>
      <c r="CW540" s="1602"/>
      <c r="CX540" s="1602"/>
      <c r="CY540" s="1602"/>
      <c r="CZ540" s="1602"/>
      <c r="DA540" s="1602"/>
      <c r="DB540" s="1602"/>
      <c r="DC540" s="1602"/>
      <c r="DD540" s="1602"/>
      <c r="DE540" s="1602"/>
      <c r="DF540" s="1602"/>
      <c r="DG540" s="1602"/>
      <c r="DH540" s="1602"/>
      <c r="DI540" s="1602"/>
      <c r="DJ540" s="1602"/>
      <c r="DK540" s="1602"/>
      <c r="DL540" s="1602"/>
      <c r="DM540" s="1602"/>
      <c r="DN540" s="1602"/>
      <c r="DO540" s="1602"/>
      <c r="DP540" s="1602"/>
      <c r="DQ540" s="1602"/>
      <c r="DR540" s="1602"/>
      <c r="DS540" s="1602"/>
      <c r="DT540" s="1602"/>
      <c r="DU540" s="1602"/>
      <c r="DV540" s="1602"/>
      <c r="DW540" s="1602"/>
      <c r="DX540" s="1602"/>
      <c r="DY540" s="1602"/>
      <c r="DZ540" s="1602"/>
      <c r="EA540" s="1602"/>
      <c r="EB540" s="1602"/>
      <c r="EC540" s="1602"/>
      <c r="ED540" s="1602"/>
      <c r="EE540" s="1602"/>
      <c r="EF540" s="1602"/>
      <c r="EG540" s="1602"/>
      <c r="EH540" s="1602"/>
      <c r="EI540" s="1602"/>
      <c r="EJ540" s="1602"/>
      <c r="EK540" s="1602"/>
      <c r="EL540" s="1602"/>
      <c r="EM540" s="1602"/>
      <c r="EN540" s="1602"/>
      <c r="EO540" s="1602"/>
      <c r="EP540" s="1602"/>
      <c r="EQ540" s="1602"/>
      <c r="ER540" s="1602"/>
      <c r="ES540" s="1602"/>
      <c r="ET540" s="1602"/>
      <c r="EU540" s="1602"/>
      <c r="EV540" s="1602"/>
      <c r="EW540" s="1602"/>
      <c r="EX540" s="1602"/>
      <c r="EY540" s="1602"/>
      <c r="EZ540" s="1602"/>
      <c r="FA540" s="1602"/>
      <c r="FB540" s="1602"/>
      <c r="FC540" s="1602"/>
      <c r="FD540" s="1602"/>
      <c r="FE540" s="1602"/>
      <c r="FF540" s="1602"/>
      <c r="FG540" s="1602"/>
      <c r="FH540" s="1602"/>
      <c r="FI540" s="1602"/>
      <c r="FJ540" s="1602"/>
      <c r="FK540" s="1602"/>
      <c r="FL540" s="1602"/>
      <c r="FM540" s="1602"/>
      <c r="FN540" s="1602"/>
      <c r="FO540" s="1602"/>
      <c r="FP540" s="1602"/>
      <c r="FQ540" s="1602"/>
      <c r="FR540" s="1602"/>
      <c r="FS540" s="1602"/>
      <c r="FT540" s="1602"/>
      <c r="FU540" s="1602"/>
      <c r="FV540" s="1602"/>
      <c r="FW540" s="1602"/>
      <c r="FX540" s="1602"/>
      <c r="FY540" s="1602"/>
      <c r="FZ540" s="1602"/>
      <c r="GA540" s="1602"/>
      <c r="GB540" s="1602"/>
      <c r="GC540" s="1602"/>
      <c r="GD540" s="1602"/>
      <c r="GE540" s="1602"/>
      <c r="GF540" s="1602"/>
      <c r="GG540" s="1602"/>
      <c r="GH540" s="1602"/>
      <c r="GI540" s="1602"/>
      <c r="GJ540" s="1602"/>
      <c r="GK540" s="1602"/>
      <c r="GL540" s="1602"/>
      <c r="GM540" s="1602"/>
      <c r="GN540" s="1602"/>
      <c r="GO540" s="1602"/>
      <c r="GP540" s="1602"/>
      <c r="GQ540" s="1602"/>
      <c r="GR540" s="1602"/>
      <c r="GS540" s="1602"/>
      <c r="GT540" s="1602"/>
      <c r="GU540" s="1602"/>
      <c r="GV540" s="1602"/>
      <c r="GW540" s="1602"/>
      <c r="GX540" s="1602"/>
      <c r="GY540" s="1602"/>
      <c r="GZ540" s="1602"/>
      <c r="HA540" s="1602"/>
      <c r="HB540" s="1602"/>
      <c r="HC540" s="1602"/>
      <c r="HD540" s="1602"/>
      <c r="HE540" s="1602"/>
      <c r="HF540" s="1602"/>
      <c r="HG540" s="1602"/>
      <c r="HH540" s="1602"/>
      <c r="HI540" s="1602"/>
      <c r="HJ540" s="1602"/>
      <c r="HK540" s="1602"/>
      <c r="HL540" s="1602"/>
      <c r="HM540" s="1602"/>
      <c r="HN540" s="1602"/>
      <c r="HO540" s="1602"/>
      <c r="HP540" s="1602"/>
      <c r="HQ540" s="1602"/>
      <c r="HR540" s="1602"/>
      <c r="HS540" s="1602"/>
      <c r="HT540" s="1602"/>
      <c r="HU540" s="1602"/>
      <c r="HV540" s="1602"/>
      <c r="HW540" s="1602"/>
      <c r="HX540" s="1602"/>
      <c r="HY540" s="1602"/>
      <c r="HZ540" s="1602"/>
      <c r="IA540" s="1602"/>
      <c r="IB540" s="1602"/>
      <c r="IC540" s="1602"/>
      <c r="ID540" s="1602"/>
      <c r="IE540" s="1602"/>
      <c r="IF540" s="1602"/>
      <c r="IG540" s="1602"/>
      <c r="IH540" s="1602"/>
      <c r="II540" s="1602"/>
      <c r="IJ540" s="1602"/>
      <c r="IK540" s="1602"/>
      <c r="IL540" s="1602"/>
      <c r="IM540" s="1602"/>
      <c r="IN540" s="1602"/>
      <c r="IO540" s="1602"/>
      <c r="IP540" s="1602"/>
      <c r="IQ540" s="1602"/>
      <c r="IR540" s="1602"/>
      <c r="IS540" s="1602"/>
      <c r="IT540" s="1602"/>
      <c r="IU540" s="1602"/>
      <c r="IV540" s="1602"/>
      <c r="IW540" s="1602"/>
      <c r="IX540" s="1602"/>
      <c r="IY540" s="1602"/>
      <c r="IZ540" s="1602"/>
      <c r="JA540" s="1602"/>
      <c r="JB540" s="1602"/>
      <c r="JC540" s="1602"/>
      <c r="JD540" s="1602"/>
      <c r="JE540" s="1602"/>
      <c r="JF540" s="1602"/>
      <c r="JG540" s="1602"/>
      <c r="JH540" s="1602"/>
      <c r="JI540" s="1602"/>
      <c r="JJ540" s="1602"/>
      <c r="JK540" s="1602"/>
      <c r="JL540" s="1602"/>
      <c r="JM540" s="1602"/>
      <c r="JN540" s="1602"/>
      <c r="JO540" s="1602"/>
      <c r="JP540" s="1602"/>
    </row>
    <row r="541" spans="1:276" s="1602" customFormat="1" ht="15" hidden="1" customHeight="1" x14ac:dyDescent="0.25">
      <c r="A541" s="1689"/>
      <c r="B541" s="1689"/>
      <c r="C541" s="1689"/>
      <c r="D541" s="1689"/>
      <c r="E541" s="1689"/>
      <c r="F541" s="1689"/>
      <c r="G541" s="1689"/>
      <c r="H541" s="1689"/>
      <c r="I541" s="1689"/>
      <c r="J541" s="1689"/>
      <c r="K541" s="1689"/>
      <c r="L541" s="1689"/>
      <c r="M541" s="1689"/>
      <c r="N541" s="1689"/>
      <c r="O541" s="1689"/>
      <c r="P541" s="1689"/>
      <c r="Q541" s="1689"/>
      <c r="R541" s="1689"/>
      <c r="S541" s="1689"/>
      <c r="T541" s="1689"/>
      <c r="U541" s="1689"/>
      <c r="V541" s="1689"/>
      <c r="W541" s="1689"/>
      <c r="X541" s="1689"/>
      <c r="Y541" s="1689"/>
      <c r="Z541" s="1689"/>
      <c r="AA541" s="1689"/>
      <c r="AB541" s="1689"/>
      <c r="AC541" s="1689"/>
      <c r="AD541" s="1689"/>
      <c r="AE541" s="1689"/>
      <c r="AF541" s="1689"/>
      <c r="AG541" s="1689"/>
      <c r="AH541" s="1689"/>
      <c r="AI541" s="1689"/>
      <c r="AJ541" s="1689"/>
      <c r="AK541" s="1689"/>
      <c r="AL541" s="1689"/>
      <c r="AM541" s="1689"/>
      <c r="AN541" s="1689"/>
      <c r="AO541" s="1689"/>
      <c r="AP541" s="1689"/>
      <c r="AQ541" s="1689"/>
      <c r="AR541" s="1689"/>
      <c r="AS541" s="1689"/>
      <c r="AT541" s="1689"/>
      <c r="AU541" s="1689"/>
      <c r="AV541" s="1689"/>
      <c r="AW541" s="1689"/>
      <c r="AX541" s="1689"/>
      <c r="AY541" s="1689"/>
      <c r="AZ541" s="1689"/>
      <c r="BA541" s="1689"/>
      <c r="BB541" s="1689"/>
      <c r="BC541" s="1689"/>
      <c r="BD541" s="1689"/>
      <c r="BE541" s="1689"/>
      <c r="BF541" s="1689"/>
      <c r="BG541" s="1689"/>
      <c r="BH541" s="1689"/>
      <c r="BI541" s="1689"/>
      <c r="BJ541" s="1689"/>
      <c r="BK541" s="1689"/>
      <c r="BL541" s="1689"/>
      <c r="BM541" s="1689"/>
      <c r="BN541" s="1689"/>
      <c r="BO541" s="1689"/>
      <c r="BP541" s="1689"/>
      <c r="BQ541" s="1689"/>
      <c r="BR541" s="1689"/>
      <c r="BS541" s="1689"/>
      <c r="BT541" s="1689"/>
      <c r="BU541" s="1689"/>
      <c r="BV541" s="1689"/>
      <c r="BW541" s="1689"/>
      <c r="BX541" s="1689"/>
      <c r="BY541" s="1689"/>
      <c r="BZ541" s="1689"/>
      <c r="CA541" s="1689"/>
      <c r="CB541" s="1689"/>
      <c r="CC541" s="1689"/>
      <c r="CD541" s="1689"/>
      <c r="CE541" s="1689"/>
      <c r="CF541" s="1689"/>
      <c r="CG541" s="1689"/>
      <c r="CH541" s="1689"/>
      <c r="CI541" s="1689"/>
      <c r="CJ541" s="1689"/>
      <c r="CK541" s="1689"/>
      <c r="CL541" s="1689"/>
      <c r="CM541" s="1689"/>
      <c r="CN541" s="1689"/>
      <c r="CO541" s="1689"/>
      <c r="CP541" s="1689"/>
      <c r="CQ541" s="1689"/>
      <c r="CR541" s="1689"/>
      <c r="CS541" s="1689"/>
      <c r="CT541" s="1689"/>
      <c r="CU541" s="1689"/>
    </row>
    <row r="542" spans="1:276" s="1602" customFormat="1" ht="15" hidden="1" customHeight="1" x14ac:dyDescent="0.25">
      <c r="A542" s="1689"/>
      <c r="B542" s="1689"/>
      <c r="C542" s="1689"/>
      <c r="D542" s="1689"/>
      <c r="E542" s="1689"/>
      <c r="F542" s="1689"/>
      <c r="G542" s="1689"/>
      <c r="H542" s="1689"/>
      <c r="I542" s="1689"/>
      <c r="J542" s="1689"/>
      <c r="K542" s="1689"/>
      <c r="L542" s="1689"/>
      <c r="M542" s="1689"/>
      <c r="N542" s="1689"/>
      <c r="O542" s="1689"/>
      <c r="P542" s="1689"/>
      <c r="Q542" s="1689"/>
      <c r="R542" s="1689"/>
      <c r="S542" s="1689"/>
      <c r="T542" s="1689"/>
      <c r="U542" s="1689"/>
      <c r="V542" s="1689"/>
      <c r="W542" s="1689"/>
      <c r="X542" s="1689"/>
      <c r="Y542" s="1689"/>
      <c r="Z542" s="1689"/>
      <c r="AA542" s="1689"/>
      <c r="AB542" s="1689"/>
      <c r="AC542" s="1689"/>
      <c r="AD542" s="1689"/>
      <c r="AE542" s="1689"/>
      <c r="AF542" s="1689"/>
      <c r="AG542" s="1689"/>
      <c r="AH542" s="1689"/>
      <c r="AI542" s="1689"/>
      <c r="AJ542" s="1689"/>
      <c r="AK542" s="1689"/>
      <c r="AL542" s="1689"/>
      <c r="AM542" s="1689"/>
      <c r="AN542" s="1689"/>
      <c r="AO542" s="1689"/>
      <c r="AP542" s="1689"/>
      <c r="AQ542" s="1689"/>
      <c r="AR542" s="1689"/>
      <c r="AS542" s="1689"/>
      <c r="AT542" s="1689"/>
      <c r="AU542" s="1689"/>
      <c r="AV542" s="1689"/>
      <c r="AW542" s="1689"/>
      <c r="AX542" s="1689"/>
      <c r="AY542" s="1689"/>
      <c r="AZ542" s="1689"/>
      <c r="BA542" s="1689"/>
      <c r="BB542" s="1689"/>
      <c r="BC542" s="1689"/>
      <c r="BD542" s="1689"/>
      <c r="BE542" s="1689"/>
      <c r="BF542" s="1689"/>
      <c r="BG542" s="1689"/>
      <c r="BH542" s="1689"/>
      <c r="BI542" s="1689"/>
      <c r="BJ542" s="1689"/>
      <c r="BK542" s="1689"/>
      <c r="BL542" s="1689"/>
      <c r="BM542" s="1689"/>
      <c r="BN542" s="1689"/>
      <c r="BO542" s="1689"/>
      <c r="BP542" s="1689"/>
      <c r="BQ542" s="1689"/>
      <c r="BR542" s="1689"/>
      <c r="BS542" s="1689"/>
      <c r="BT542" s="1689"/>
      <c r="BU542" s="1689"/>
      <c r="BV542" s="1689"/>
      <c r="BW542" s="1689"/>
      <c r="BX542" s="1689"/>
      <c r="BY542" s="1689"/>
      <c r="BZ542" s="1689"/>
      <c r="CA542" s="1689"/>
      <c r="CB542" s="1689"/>
      <c r="CC542" s="1689"/>
      <c r="CD542" s="1689"/>
      <c r="CE542" s="1689"/>
      <c r="CF542" s="1689"/>
      <c r="CG542" s="1689"/>
      <c r="CH542" s="1689"/>
      <c r="CI542" s="1689"/>
      <c r="CJ542" s="1689"/>
      <c r="CK542" s="1689"/>
      <c r="CL542" s="1689"/>
      <c r="CM542" s="1689"/>
      <c r="CN542" s="1689"/>
      <c r="CO542" s="1689"/>
      <c r="CP542" s="1689"/>
      <c r="CQ542" s="1689"/>
      <c r="CR542" s="1689"/>
      <c r="CS542" s="1689"/>
      <c r="CT542" s="1689"/>
      <c r="CU542" s="1689"/>
    </row>
    <row r="543" spans="1:276" s="1689" customFormat="1" ht="15" hidden="1" customHeight="1" x14ac:dyDescent="0.25">
      <c r="CV543" s="1602"/>
      <c r="CW543" s="1602"/>
      <c r="CX543" s="1602"/>
      <c r="CY543" s="1602"/>
      <c r="CZ543" s="1602"/>
      <c r="DA543" s="1602"/>
      <c r="DB543" s="1602"/>
      <c r="DC543" s="1602"/>
      <c r="DD543" s="1602"/>
      <c r="DE543" s="1602"/>
      <c r="DF543" s="1602"/>
      <c r="DG543" s="1602"/>
      <c r="DH543" s="1602"/>
      <c r="DI543" s="1602"/>
      <c r="DJ543" s="1602"/>
      <c r="DK543" s="1602"/>
      <c r="DL543" s="1602"/>
      <c r="DM543" s="1602"/>
      <c r="DN543" s="1602"/>
      <c r="DO543" s="1602"/>
      <c r="DP543" s="1602"/>
      <c r="DQ543" s="1602"/>
      <c r="DR543" s="1602"/>
      <c r="DS543" s="1602"/>
      <c r="DT543" s="1602"/>
      <c r="DU543" s="1602"/>
      <c r="DV543" s="1602"/>
      <c r="DW543" s="1602"/>
      <c r="DX543" s="1602"/>
      <c r="DY543" s="1602"/>
      <c r="DZ543" s="1602"/>
      <c r="EA543" s="1602"/>
      <c r="EB543" s="1602"/>
      <c r="EC543" s="1602"/>
      <c r="ED543" s="1602"/>
      <c r="EE543" s="1602"/>
      <c r="EF543" s="1602"/>
      <c r="EG543" s="1602"/>
      <c r="EH543" s="1602"/>
      <c r="EI543" s="1602"/>
      <c r="EJ543" s="1602"/>
      <c r="EK543" s="1602"/>
      <c r="EL543" s="1602"/>
      <c r="EM543" s="1602"/>
      <c r="EN543" s="1602"/>
      <c r="EO543" s="1602"/>
      <c r="EP543" s="1602"/>
      <c r="EQ543" s="1602"/>
      <c r="ER543" s="1602"/>
      <c r="ES543" s="1602"/>
      <c r="ET543" s="1602"/>
      <c r="EU543" s="1602"/>
      <c r="EV543" s="1602"/>
      <c r="EW543" s="1602"/>
      <c r="EX543" s="1602"/>
      <c r="EY543" s="1602"/>
      <c r="EZ543" s="1602"/>
      <c r="FA543" s="1602"/>
      <c r="FB543" s="1602"/>
      <c r="FC543" s="1602"/>
      <c r="FD543" s="1602"/>
      <c r="FE543" s="1602"/>
      <c r="FF543" s="1602"/>
      <c r="FG543" s="1602"/>
      <c r="FH543" s="1602"/>
      <c r="FI543" s="1602"/>
      <c r="FJ543" s="1602"/>
      <c r="FK543" s="1602"/>
      <c r="FL543" s="1602"/>
      <c r="FM543" s="1602"/>
      <c r="FN543" s="1602"/>
      <c r="FO543" s="1602"/>
      <c r="FP543" s="1602"/>
      <c r="FQ543" s="1602"/>
      <c r="FR543" s="1602"/>
      <c r="FS543" s="1602"/>
      <c r="FT543" s="1602"/>
      <c r="FU543" s="1602"/>
      <c r="FV543" s="1602"/>
      <c r="FW543" s="1602"/>
      <c r="FX543" s="1602"/>
      <c r="FY543" s="1602"/>
      <c r="FZ543" s="1602"/>
      <c r="GA543" s="1602"/>
      <c r="GB543" s="1602"/>
      <c r="GC543" s="1602"/>
      <c r="GD543" s="1602"/>
      <c r="GE543" s="1602"/>
      <c r="GF543" s="1602"/>
      <c r="GG543" s="1602"/>
      <c r="GH543" s="1602"/>
      <c r="GI543" s="1602"/>
      <c r="GJ543" s="1602"/>
      <c r="GK543" s="1602"/>
      <c r="GL543" s="1602"/>
      <c r="GM543" s="1602"/>
      <c r="GN543" s="1602"/>
      <c r="GO543" s="1602"/>
      <c r="GP543" s="1602"/>
      <c r="GQ543" s="1602"/>
      <c r="GR543" s="1602"/>
      <c r="GS543" s="1602"/>
      <c r="GT543" s="1602"/>
      <c r="GU543" s="1602"/>
      <c r="GV543" s="1602"/>
      <c r="GW543" s="1602"/>
      <c r="GX543" s="1602"/>
      <c r="GY543" s="1602"/>
      <c r="GZ543" s="1602"/>
      <c r="HA543" s="1602"/>
      <c r="HB543" s="1602"/>
      <c r="HC543" s="1602"/>
      <c r="HD543" s="1602"/>
      <c r="HE543" s="1602"/>
      <c r="HF543" s="1602"/>
      <c r="HG543" s="1602"/>
      <c r="HH543" s="1602"/>
      <c r="HI543" s="1602"/>
      <c r="HJ543" s="1602"/>
      <c r="HK543" s="1602"/>
      <c r="HL543" s="1602"/>
      <c r="HM543" s="1602"/>
      <c r="HN543" s="1602"/>
      <c r="HO543" s="1602"/>
      <c r="HP543" s="1602"/>
      <c r="HQ543" s="1602"/>
      <c r="HR543" s="1602"/>
      <c r="HS543" s="1602"/>
      <c r="HT543" s="1602"/>
      <c r="HU543" s="1602"/>
      <c r="HV543" s="1602"/>
      <c r="HW543" s="1602"/>
      <c r="HX543" s="1602"/>
      <c r="HY543" s="1602"/>
      <c r="HZ543" s="1602"/>
      <c r="IA543" s="1602"/>
      <c r="IB543" s="1602"/>
      <c r="IC543" s="1602"/>
      <c r="ID543" s="1602"/>
      <c r="IE543" s="1602"/>
      <c r="IF543" s="1602"/>
      <c r="IG543" s="1602"/>
      <c r="IH543" s="1602"/>
      <c r="II543" s="1602"/>
      <c r="IJ543" s="1602"/>
      <c r="IK543" s="1602"/>
      <c r="IL543" s="1602"/>
      <c r="IM543" s="1602"/>
      <c r="IN543" s="1602"/>
      <c r="IO543" s="1602"/>
      <c r="IP543" s="1602"/>
      <c r="IQ543" s="1602"/>
      <c r="IR543" s="1602"/>
      <c r="IS543" s="1602"/>
      <c r="IT543" s="1602"/>
      <c r="IU543" s="1602"/>
      <c r="IV543" s="1602"/>
      <c r="IW543" s="1602"/>
      <c r="IX543" s="1602"/>
      <c r="IY543" s="1602"/>
      <c r="IZ543" s="1602"/>
      <c r="JA543" s="1602"/>
      <c r="JB543" s="1602"/>
      <c r="JC543" s="1602"/>
      <c r="JD543" s="1602"/>
      <c r="JE543" s="1602"/>
      <c r="JF543" s="1602"/>
      <c r="JG543" s="1602"/>
      <c r="JH543" s="1602"/>
      <c r="JI543" s="1602"/>
      <c r="JJ543" s="1602"/>
      <c r="JK543" s="1602"/>
      <c r="JL543" s="1602"/>
      <c r="JM543" s="1602"/>
      <c r="JN543" s="1602"/>
      <c r="JO543" s="1602"/>
      <c r="JP543" s="1602"/>
    </row>
    <row r="544" spans="1:276" s="1602" customFormat="1" ht="15" hidden="1" customHeight="1" x14ac:dyDescent="0.25">
      <c r="A544" s="1689"/>
      <c r="B544" s="1689"/>
      <c r="C544" s="1689"/>
      <c r="D544" s="1689"/>
      <c r="E544" s="1689"/>
      <c r="F544" s="1689"/>
      <c r="G544" s="1689"/>
      <c r="H544" s="1689"/>
      <c r="I544" s="1689"/>
      <c r="J544" s="1689"/>
      <c r="K544" s="1689"/>
      <c r="L544" s="1689"/>
      <c r="M544" s="1689"/>
      <c r="N544" s="1689"/>
      <c r="O544" s="1689"/>
      <c r="P544" s="1689"/>
      <c r="Q544" s="1689"/>
      <c r="R544" s="1689"/>
      <c r="S544" s="1689"/>
      <c r="T544" s="1689"/>
      <c r="U544" s="1689"/>
      <c r="V544" s="1689"/>
      <c r="W544" s="1689"/>
      <c r="X544" s="1689"/>
      <c r="Y544" s="1689"/>
      <c r="Z544" s="1689"/>
      <c r="AA544" s="1689"/>
      <c r="AB544" s="1689"/>
      <c r="AC544" s="1689"/>
      <c r="AD544" s="1689"/>
      <c r="AE544" s="1689"/>
      <c r="AF544" s="1689"/>
      <c r="AG544" s="1689"/>
      <c r="AH544" s="1689"/>
      <c r="AI544" s="1689"/>
      <c r="AJ544" s="1689"/>
      <c r="AK544" s="1689"/>
      <c r="AL544" s="1689"/>
      <c r="AM544" s="1689"/>
      <c r="AN544" s="1689"/>
      <c r="AO544" s="1689"/>
      <c r="AP544" s="1689"/>
      <c r="AQ544" s="1689"/>
      <c r="AR544" s="1689"/>
      <c r="AS544" s="1689"/>
      <c r="AT544" s="1689"/>
      <c r="AU544" s="1689"/>
      <c r="AV544" s="1689"/>
      <c r="AW544" s="1689"/>
      <c r="AX544" s="1689"/>
      <c r="AY544" s="1689"/>
      <c r="AZ544" s="1689"/>
      <c r="BA544" s="1689"/>
      <c r="BB544" s="1689"/>
      <c r="BC544" s="1689"/>
      <c r="BD544" s="1689"/>
      <c r="BE544" s="1689"/>
      <c r="BF544" s="1689"/>
      <c r="BG544" s="1689"/>
      <c r="BH544" s="1689"/>
      <c r="BI544" s="1689"/>
      <c r="BJ544" s="1689"/>
      <c r="BK544" s="1689"/>
      <c r="BL544" s="1689"/>
      <c r="BM544" s="1689"/>
      <c r="BN544" s="1689"/>
      <c r="BO544" s="1689"/>
      <c r="BP544" s="1689"/>
      <c r="BQ544" s="1689"/>
      <c r="BR544" s="1689"/>
      <c r="BS544" s="1689"/>
      <c r="BT544" s="1689"/>
      <c r="BU544" s="1689"/>
      <c r="BV544" s="1689"/>
      <c r="BW544" s="1689"/>
      <c r="BX544" s="1689"/>
      <c r="BY544" s="1689"/>
      <c r="BZ544" s="1689"/>
      <c r="CA544" s="1689"/>
      <c r="CB544" s="1689"/>
      <c r="CC544" s="1689"/>
      <c r="CD544" s="1689"/>
      <c r="CE544" s="1689"/>
      <c r="CF544" s="1689"/>
      <c r="CG544" s="1689"/>
      <c r="CH544" s="1689"/>
      <c r="CI544" s="1689"/>
      <c r="CJ544" s="1689"/>
      <c r="CK544" s="1689"/>
      <c r="CL544" s="1689"/>
      <c r="CM544" s="1689"/>
      <c r="CN544" s="1689"/>
      <c r="CO544" s="1689"/>
      <c r="CP544" s="1689"/>
      <c r="CQ544" s="1689"/>
      <c r="CR544" s="1689"/>
      <c r="CS544" s="1689"/>
      <c r="CT544" s="1689"/>
      <c r="CU544" s="1689"/>
    </row>
    <row r="545" spans="1:276" s="1602" customFormat="1" ht="15" hidden="1" customHeight="1" x14ac:dyDescent="0.25">
      <c r="A545" s="1689"/>
      <c r="B545" s="1689"/>
      <c r="C545" s="1689"/>
      <c r="D545" s="1689"/>
      <c r="E545" s="1689"/>
      <c r="F545" s="1689"/>
      <c r="G545" s="1689"/>
      <c r="H545" s="1689"/>
      <c r="I545" s="1689"/>
      <c r="J545" s="1689"/>
      <c r="K545" s="1689"/>
      <c r="L545" s="1689"/>
      <c r="M545" s="1689"/>
      <c r="N545" s="1689"/>
      <c r="O545" s="1689"/>
      <c r="P545" s="1689"/>
      <c r="Q545" s="1689"/>
      <c r="R545" s="1689"/>
      <c r="S545" s="1689"/>
      <c r="T545" s="1689"/>
      <c r="U545" s="1689"/>
      <c r="V545" s="1689"/>
      <c r="W545" s="1689"/>
      <c r="X545" s="1689"/>
      <c r="Y545" s="1689"/>
      <c r="Z545" s="1689"/>
      <c r="AA545" s="1689"/>
      <c r="AB545" s="1689"/>
      <c r="AC545" s="1689"/>
      <c r="AD545" s="1689"/>
      <c r="AE545" s="1689"/>
      <c r="AF545" s="1689"/>
      <c r="AG545" s="1689"/>
      <c r="AH545" s="1689"/>
      <c r="AI545" s="1689"/>
      <c r="AJ545" s="1689"/>
      <c r="AK545" s="1689"/>
      <c r="AL545" s="1689"/>
      <c r="AM545" s="1689"/>
      <c r="AN545" s="1689"/>
      <c r="AO545" s="1689"/>
      <c r="AP545" s="1689"/>
      <c r="AQ545" s="1689"/>
      <c r="AR545" s="1689"/>
      <c r="AS545" s="1689"/>
      <c r="AT545" s="1689"/>
      <c r="AU545" s="1689"/>
      <c r="AV545" s="1689"/>
      <c r="AW545" s="1689"/>
      <c r="AX545" s="1689"/>
      <c r="AY545" s="1689"/>
      <c r="AZ545" s="1689"/>
      <c r="BA545" s="1689"/>
      <c r="BB545" s="1689"/>
      <c r="BC545" s="1689"/>
      <c r="BD545" s="1689"/>
      <c r="BE545" s="1689"/>
      <c r="BF545" s="1689"/>
      <c r="BG545" s="1689"/>
      <c r="BH545" s="1689"/>
      <c r="BI545" s="1689"/>
      <c r="BJ545" s="1689"/>
      <c r="BK545" s="1689"/>
      <c r="BL545" s="1689"/>
      <c r="BM545" s="1689"/>
      <c r="BN545" s="1689"/>
      <c r="BO545" s="1689"/>
      <c r="BP545" s="1689"/>
      <c r="BQ545" s="1689"/>
      <c r="BR545" s="1689"/>
      <c r="BS545" s="1689"/>
      <c r="BT545" s="1689"/>
      <c r="BU545" s="1689"/>
      <c r="BV545" s="1689"/>
      <c r="BW545" s="1689"/>
      <c r="BX545" s="1689"/>
      <c r="BY545" s="1689"/>
      <c r="BZ545" s="1689"/>
      <c r="CA545" s="1689"/>
      <c r="CB545" s="1689"/>
      <c r="CC545" s="1689"/>
      <c r="CD545" s="1689"/>
      <c r="CE545" s="1689"/>
      <c r="CF545" s="1689"/>
      <c r="CG545" s="1689"/>
      <c r="CH545" s="1689"/>
      <c r="CI545" s="1689"/>
      <c r="CJ545" s="1689"/>
      <c r="CK545" s="1689"/>
      <c r="CL545" s="1689"/>
      <c r="CM545" s="1689"/>
      <c r="CN545" s="1689"/>
      <c r="CO545" s="1689"/>
      <c r="CP545" s="1689"/>
      <c r="CQ545" s="1689"/>
      <c r="CR545" s="1689"/>
      <c r="CS545" s="1689"/>
      <c r="CT545" s="1689"/>
      <c r="CU545" s="1689"/>
    </row>
    <row r="546" spans="1:276" s="1602" customFormat="1" ht="15" hidden="1" customHeight="1" x14ac:dyDescent="0.25">
      <c r="A546" s="1689"/>
      <c r="B546" s="1689"/>
      <c r="C546" s="1689"/>
      <c r="D546" s="1689"/>
      <c r="E546" s="1689"/>
      <c r="F546" s="1689"/>
      <c r="G546" s="1689"/>
      <c r="H546" s="1689"/>
      <c r="I546" s="1689"/>
      <c r="J546" s="1689"/>
      <c r="K546" s="1689"/>
      <c r="L546" s="1689"/>
      <c r="M546" s="1689"/>
      <c r="N546" s="1689"/>
      <c r="O546" s="1689"/>
      <c r="P546" s="1689"/>
      <c r="Q546" s="1689"/>
      <c r="R546" s="1689"/>
      <c r="S546" s="1689"/>
      <c r="T546" s="1689"/>
      <c r="U546" s="1689"/>
      <c r="V546" s="1689"/>
      <c r="W546" s="1689"/>
      <c r="X546" s="1689"/>
      <c r="Y546" s="1689"/>
      <c r="Z546" s="1689"/>
      <c r="AA546" s="1689"/>
      <c r="AB546" s="1689"/>
      <c r="AC546" s="1689"/>
      <c r="AD546" s="1689"/>
      <c r="AE546" s="1689"/>
      <c r="AF546" s="1689"/>
      <c r="AG546" s="1689"/>
      <c r="AH546" s="1689"/>
      <c r="AI546" s="1689"/>
      <c r="AJ546" s="1689"/>
      <c r="AK546" s="1689"/>
      <c r="AL546" s="1689"/>
      <c r="AM546" s="1689"/>
      <c r="AN546" s="1689"/>
      <c r="AO546" s="1689"/>
      <c r="AP546" s="1689"/>
      <c r="AQ546" s="1689"/>
      <c r="AR546" s="1689"/>
      <c r="AS546" s="1689"/>
      <c r="AT546" s="1689"/>
      <c r="AU546" s="1689"/>
      <c r="AV546" s="1689"/>
      <c r="AW546" s="1689"/>
      <c r="AX546" s="1689"/>
      <c r="AY546" s="1689"/>
      <c r="AZ546" s="1689"/>
      <c r="BA546" s="1689"/>
      <c r="BB546" s="1689"/>
      <c r="BC546" s="1689"/>
      <c r="BD546" s="1689"/>
      <c r="BE546" s="1689"/>
      <c r="BF546" s="1689"/>
      <c r="BG546" s="1689"/>
      <c r="BH546" s="1689"/>
      <c r="BI546" s="1689"/>
      <c r="BJ546" s="1689"/>
      <c r="BK546" s="1689"/>
      <c r="BL546" s="1689"/>
      <c r="BM546" s="1689"/>
      <c r="BN546" s="1689"/>
      <c r="BO546" s="1689"/>
      <c r="BP546" s="1689"/>
      <c r="BQ546" s="1689"/>
      <c r="BR546" s="1689"/>
      <c r="BS546" s="1689"/>
      <c r="BT546" s="1689"/>
      <c r="BU546" s="1689"/>
      <c r="BV546" s="1689"/>
      <c r="BW546" s="1689"/>
      <c r="BX546" s="1689"/>
      <c r="BY546" s="1689"/>
      <c r="BZ546" s="1689"/>
      <c r="CA546" s="1689"/>
      <c r="CB546" s="1689"/>
      <c r="CC546" s="1689"/>
      <c r="CD546" s="1689"/>
      <c r="CE546" s="1689"/>
      <c r="CF546" s="1689"/>
      <c r="CG546" s="1689"/>
      <c r="CH546" s="1689"/>
      <c r="CI546" s="1689"/>
      <c r="CJ546" s="1689"/>
      <c r="CK546" s="1689"/>
      <c r="CL546" s="1689"/>
      <c r="CM546" s="1689"/>
      <c r="CN546" s="1689"/>
      <c r="CO546" s="1689"/>
      <c r="CP546" s="1689"/>
      <c r="CQ546" s="1689"/>
      <c r="CR546" s="1689"/>
      <c r="CS546" s="1689"/>
      <c r="CT546" s="1689"/>
      <c r="CU546" s="1689"/>
    </row>
    <row r="547" spans="1:276" s="1602" customFormat="1" ht="15" hidden="1" customHeight="1" x14ac:dyDescent="0.25">
      <c r="A547" s="1689"/>
      <c r="B547" s="1689"/>
      <c r="C547" s="1689"/>
      <c r="D547" s="1689"/>
      <c r="E547" s="1689"/>
      <c r="F547" s="1689"/>
      <c r="G547" s="1689"/>
      <c r="H547" s="1689"/>
      <c r="I547" s="1689"/>
      <c r="J547" s="1689"/>
      <c r="K547" s="1689"/>
      <c r="L547" s="1689"/>
      <c r="M547" s="1689"/>
      <c r="N547" s="1689"/>
      <c r="O547" s="1689"/>
      <c r="P547" s="1689"/>
      <c r="Q547" s="1689"/>
      <c r="R547" s="1689"/>
      <c r="S547" s="1689"/>
      <c r="T547" s="1689"/>
      <c r="U547" s="1689"/>
      <c r="V547" s="1689"/>
      <c r="W547" s="1689"/>
      <c r="X547" s="1689"/>
      <c r="Y547" s="1689"/>
      <c r="Z547" s="1689"/>
      <c r="AA547" s="1689"/>
      <c r="AB547" s="1689"/>
      <c r="AC547" s="1689"/>
      <c r="AD547" s="1689"/>
      <c r="AE547" s="1689"/>
      <c r="AF547" s="1689"/>
      <c r="AG547" s="1689"/>
      <c r="AH547" s="1689"/>
      <c r="AI547" s="1689"/>
      <c r="AJ547" s="1689"/>
      <c r="AK547" s="1689"/>
      <c r="AL547" s="1689"/>
      <c r="AM547" s="1689"/>
      <c r="AN547" s="1689"/>
      <c r="AO547" s="1689"/>
      <c r="AP547" s="1689"/>
      <c r="AQ547" s="1689"/>
      <c r="AR547" s="1689"/>
      <c r="AS547" s="1689"/>
      <c r="AT547" s="1689"/>
      <c r="AU547" s="1689"/>
      <c r="AV547" s="1689"/>
      <c r="AW547" s="1689"/>
      <c r="AX547" s="1689"/>
      <c r="AY547" s="1689"/>
      <c r="AZ547" s="1689"/>
      <c r="BA547" s="1689"/>
      <c r="BB547" s="1689"/>
      <c r="BC547" s="1689"/>
      <c r="BD547" s="1689"/>
      <c r="BE547" s="1689"/>
      <c r="BF547" s="1689"/>
      <c r="BG547" s="1689"/>
      <c r="BH547" s="1689"/>
      <c r="BI547" s="1689"/>
      <c r="BJ547" s="1689"/>
      <c r="BK547" s="1689"/>
      <c r="BL547" s="1689"/>
      <c r="BM547" s="1689"/>
      <c r="BN547" s="1689"/>
      <c r="BO547" s="1689"/>
      <c r="BP547" s="1689"/>
      <c r="BQ547" s="1689"/>
      <c r="BR547" s="1689"/>
      <c r="BS547" s="1689"/>
      <c r="BT547" s="1689"/>
      <c r="BU547" s="1689"/>
      <c r="BV547" s="1689"/>
      <c r="BW547" s="1689"/>
      <c r="BX547" s="1689"/>
      <c r="BY547" s="1689"/>
      <c r="BZ547" s="1689"/>
      <c r="CA547" s="1689"/>
      <c r="CB547" s="1689"/>
      <c r="CC547" s="1689"/>
      <c r="CD547" s="1689"/>
      <c r="CE547" s="1689"/>
      <c r="CF547" s="1689"/>
      <c r="CG547" s="1689"/>
      <c r="CH547" s="1689"/>
      <c r="CI547" s="1689"/>
      <c r="CJ547" s="1689"/>
      <c r="CK547" s="1689"/>
      <c r="CL547" s="1689"/>
      <c r="CM547" s="1689"/>
      <c r="CN547" s="1689"/>
      <c r="CO547" s="1689"/>
      <c r="CP547" s="1689"/>
      <c r="CQ547" s="1689"/>
      <c r="CR547" s="1689"/>
      <c r="CS547" s="1689"/>
      <c r="CT547" s="1689"/>
      <c r="CU547" s="1689"/>
    </row>
    <row r="548" spans="1:276" s="1602" customFormat="1" ht="15" hidden="1" customHeight="1" x14ac:dyDescent="0.25">
      <c r="A548" s="1689"/>
      <c r="B548" s="1689"/>
      <c r="C548" s="1689"/>
      <c r="D548" s="1689"/>
      <c r="E548" s="1689"/>
      <c r="F548" s="1689"/>
      <c r="G548" s="1689"/>
      <c r="H548" s="1689"/>
      <c r="I548" s="1689"/>
      <c r="J548" s="1689"/>
      <c r="K548" s="1689"/>
      <c r="L548" s="1689"/>
      <c r="M548" s="1689"/>
      <c r="N548" s="1689"/>
      <c r="O548" s="1689"/>
      <c r="P548" s="1689"/>
      <c r="Q548" s="1689"/>
      <c r="R548" s="1689"/>
      <c r="S548" s="1689"/>
      <c r="T548" s="1689"/>
      <c r="U548" s="1689"/>
      <c r="V548" s="1689"/>
      <c r="W548" s="1689"/>
      <c r="X548" s="1689"/>
      <c r="Y548" s="1689"/>
      <c r="Z548" s="1689"/>
      <c r="AA548" s="1689"/>
      <c r="AB548" s="1689"/>
      <c r="AC548" s="1689"/>
      <c r="AD548" s="1689"/>
      <c r="AE548" s="1689"/>
      <c r="AF548" s="1689"/>
      <c r="AG548" s="1689"/>
      <c r="AH548" s="1689"/>
      <c r="AI548" s="1689"/>
      <c r="AJ548" s="1689"/>
      <c r="AK548" s="1689"/>
      <c r="AL548" s="1689"/>
      <c r="AM548" s="1689"/>
      <c r="AN548" s="1689"/>
      <c r="AO548" s="1689"/>
      <c r="AP548" s="1689"/>
      <c r="AQ548" s="1689"/>
      <c r="AR548" s="1689"/>
      <c r="AS548" s="1689"/>
      <c r="AT548" s="1689"/>
      <c r="AU548" s="1689"/>
      <c r="AV548" s="1689"/>
      <c r="AW548" s="1689"/>
      <c r="AX548" s="1689"/>
      <c r="AY548" s="1689"/>
      <c r="AZ548" s="1689"/>
      <c r="BA548" s="1689"/>
      <c r="BB548" s="1689"/>
      <c r="BC548" s="1689"/>
      <c r="BD548" s="1689"/>
      <c r="BE548" s="1689"/>
      <c r="BF548" s="1689"/>
      <c r="BG548" s="1689"/>
      <c r="BH548" s="1689"/>
      <c r="BI548" s="1689"/>
      <c r="BJ548" s="1689"/>
      <c r="BK548" s="1689"/>
      <c r="BL548" s="1689"/>
      <c r="BM548" s="1689"/>
      <c r="BN548" s="1689"/>
      <c r="BO548" s="1689"/>
      <c r="BP548" s="1689"/>
      <c r="BQ548" s="1689"/>
      <c r="BR548" s="1689"/>
      <c r="BS548" s="1689"/>
      <c r="BT548" s="1689"/>
      <c r="BU548" s="1689"/>
      <c r="BV548" s="1689"/>
      <c r="BW548" s="1689"/>
      <c r="BX548" s="1689"/>
      <c r="BY548" s="1689"/>
      <c r="BZ548" s="1689"/>
      <c r="CA548" s="1689"/>
      <c r="CB548" s="1689"/>
      <c r="CC548" s="1689"/>
      <c r="CD548" s="1689"/>
      <c r="CE548" s="1689"/>
      <c r="CF548" s="1689"/>
      <c r="CG548" s="1689"/>
      <c r="CH548" s="1689"/>
      <c r="CI548" s="1689"/>
      <c r="CJ548" s="1689"/>
      <c r="CK548" s="1689"/>
      <c r="CL548" s="1689"/>
      <c r="CM548" s="1689"/>
      <c r="CN548" s="1689"/>
      <c r="CO548" s="1689"/>
      <c r="CP548" s="1689"/>
      <c r="CQ548" s="1689"/>
      <c r="CR548" s="1689"/>
      <c r="CS548" s="1689"/>
      <c r="CT548" s="1689"/>
      <c r="CU548" s="1689"/>
    </row>
    <row r="549" spans="1:276" s="1602" customFormat="1" ht="15" hidden="1" customHeight="1" x14ac:dyDescent="0.25">
      <c r="A549" s="1689"/>
      <c r="B549" s="1689"/>
      <c r="C549" s="1689"/>
      <c r="D549" s="1689"/>
      <c r="E549" s="1689"/>
      <c r="F549" s="1689"/>
      <c r="G549" s="1689"/>
      <c r="H549" s="1689"/>
      <c r="I549" s="1689"/>
      <c r="J549" s="1689"/>
      <c r="K549" s="1689"/>
      <c r="L549" s="1689"/>
      <c r="M549" s="1689"/>
      <c r="N549" s="1689"/>
      <c r="O549" s="1689"/>
      <c r="P549" s="1689"/>
      <c r="Q549" s="1689"/>
      <c r="R549" s="1689"/>
      <c r="S549" s="1689"/>
      <c r="T549" s="1689"/>
      <c r="U549" s="1689"/>
      <c r="V549" s="1689"/>
      <c r="W549" s="1689"/>
      <c r="X549" s="1689"/>
      <c r="Y549" s="1689"/>
      <c r="Z549" s="1689"/>
      <c r="AA549" s="1689"/>
      <c r="AB549" s="1689"/>
      <c r="AC549" s="1689"/>
      <c r="AD549" s="1689"/>
      <c r="AE549" s="1689"/>
      <c r="AF549" s="1689"/>
      <c r="AG549" s="1689"/>
      <c r="AH549" s="1689"/>
      <c r="AI549" s="1689"/>
      <c r="AJ549" s="1689"/>
      <c r="AK549" s="1689"/>
      <c r="AL549" s="1689"/>
      <c r="AM549" s="1689"/>
      <c r="AN549" s="1689"/>
      <c r="AO549" s="1689"/>
      <c r="AP549" s="1689"/>
      <c r="AQ549" s="1689"/>
      <c r="AR549" s="1689"/>
      <c r="AS549" s="1689"/>
      <c r="AT549" s="1689"/>
      <c r="AU549" s="1689"/>
      <c r="AV549" s="1689"/>
      <c r="AW549" s="1689"/>
      <c r="AX549" s="1689"/>
      <c r="AY549" s="1689"/>
      <c r="AZ549" s="1689"/>
      <c r="BA549" s="1689"/>
      <c r="BB549" s="1689"/>
      <c r="BC549" s="1689"/>
      <c r="BD549" s="1689"/>
      <c r="BE549" s="1689"/>
      <c r="BF549" s="1689"/>
      <c r="BG549" s="1689"/>
      <c r="BH549" s="1689"/>
      <c r="BI549" s="1689"/>
      <c r="BJ549" s="1689"/>
      <c r="BK549" s="1689"/>
      <c r="BL549" s="1689"/>
      <c r="BM549" s="1689"/>
      <c r="BN549" s="1689"/>
      <c r="BO549" s="1689"/>
      <c r="BP549" s="1689"/>
      <c r="BQ549" s="1689"/>
      <c r="BR549" s="1689"/>
      <c r="BS549" s="1689"/>
      <c r="BT549" s="1689"/>
      <c r="BU549" s="1689"/>
      <c r="BV549" s="1689"/>
      <c r="BW549" s="1689"/>
      <c r="BX549" s="1689"/>
      <c r="BY549" s="1689"/>
      <c r="BZ549" s="1689"/>
      <c r="CA549" s="1689"/>
      <c r="CB549" s="1689"/>
      <c r="CC549" s="1689"/>
      <c r="CD549" s="1689"/>
      <c r="CE549" s="1689"/>
      <c r="CF549" s="1689"/>
      <c r="CG549" s="1689"/>
      <c r="CH549" s="1689"/>
      <c r="CI549" s="1689"/>
      <c r="CJ549" s="1689"/>
      <c r="CK549" s="1689"/>
      <c r="CL549" s="1689"/>
      <c r="CM549" s="1689"/>
      <c r="CN549" s="1689"/>
      <c r="CO549" s="1689"/>
      <c r="CP549" s="1689"/>
      <c r="CQ549" s="1689"/>
      <c r="CR549" s="1689"/>
      <c r="CS549" s="1689"/>
      <c r="CT549" s="1689"/>
      <c r="CU549" s="1689"/>
    </row>
    <row r="550" spans="1:276" s="1602" customFormat="1" ht="15" hidden="1" customHeight="1" x14ac:dyDescent="0.25">
      <c r="A550" s="1689"/>
      <c r="B550" s="1689"/>
      <c r="C550" s="1689"/>
      <c r="D550" s="1689"/>
      <c r="E550" s="1689"/>
      <c r="F550" s="1689"/>
      <c r="G550" s="1689"/>
      <c r="H550" s="1689"/>
      <c r="I550" s="1689"/>
      <c r="J550" s="1689"/>
      <c r="K550" s="1689"/>
      <c r="L550" s="1689"/>
      <c r="M550" s="1689"/>
      <c r="N550" s="1689"/>
      <c r="O550" s="1689"/>
      <c r="P550" s="1689"/>
      <c r="Q550" s="1689"/>
      <c r="R550" s="1689"/>
      <c r="S550" s="1689"/>
      <c r="T550" s="1689"/>
      <c r="U550" s="1689"/>
      <c r="V550" s="1689"/>
      <c r="W550" s="1689"/>
      <c r="X550" s="1689"/>
      <c r="Y550" s="1689"/>
      <c r="Z550" s="1689"/>
      <c r="AA550" s="1689"/>
      <c r="AB550" s="1689"/>
      <c r="AC550" s="1689"/>
      <c r="AD550" s="1689"/>
      <c r="AE550" s="1689"/>
      <c r="AF550" s="1689"/>
      <c r="AG550" s="1689"/>
      <c r="AH550" s="1689"/>
      <c r="AI550" s="1689"/>
      <c r="AJ550" s="1689"/>
      <c r="AK550" s="1689"/>
      <c r="AL550" s="1689"/>
      <c r="AM550" s="1689"/>
      <c r="AN550" s="1689"/>
      <c r="AO550" s="1689"/>
      <c r="AP550" s="1689"/>
      <c r="AQ550" s="1689"/>
      <c r="AR550" s="1689"/>
      <c r="AS550" s="1689"/>
      <c r="AT550" s="1689"/>
      <c r="AU550" s="1689"/>
      <c r="AV550" s="1689"/>
      <c r="AW550" s="1689"/>
      <c r="AX550" s="1689"/>
      <c r="AY550" s="1689"/>
      <c r="AZ550" s="1689"/>
      <c r="BA550" s="1689"/>
      <c r="BB550" s="1689"/>
      <c r="BC550" s="1689"/>
      <c r="BD550" s="1689"/>
      <c r="BE550" s="1689"/>
      <c r="BF550" s="1689"/>
      <c r="BG550" s="1689"/>
      <c r="BH550" s="1689"/>
      <c r="BI550" s="1689"/>
      <c r="BJ550" s="1689"/>
      <c r="BK550" s="1689"/>
      <c r="BL550" s="1689"/>
      <c r="BM550" s="1689"/>
      <c r="BN550" s="1689"/>
      <c r="BO550" s="1689"/>
      <c r="BP550" s="1689"/>
      <c r="BQ550" s="1689"/>
      <c r="BR550" s="1689"/>
      <c r="BS550" s="1689"/>
      <c r="BT550" s="1689"/>
      <c r="BU550" s="1689"/>
      <c r="BV550" s="1689"/>
      <c r="BW550" s="1689"/>
      <c r="BX550" s="1689"/>
      <c r="BY550" s="1689"/>
      <c r="BZ550" s="1689"/>
      <c r="CA550" s="1689"/>
      <c r="CB550" s="1689"/>
      <c r="CC550" s="1689"/>
      <c r="CD550" s="1689"/>
      <c r="CE550" s="1689"/>
      <c r="CF550" s="1689"/>
      <c r="CG550" s="1689"/>
      <c r="CH550" s="1689"/>
      <c r="CI550" s="1689"/>
      <c r="CJ550" s="1689"/>
      <c r="CK550" s="1689"/>
      <c r="CL550" s="1689"/>
      <c r="CM550" s="1689"/>
      <c r="CN550" s="1689"/>
      <c r="CO550" s="1689"/>
      <c r="CP550" s="1689"/>
      <c r="CQ550" s="1689"/>
      <c r="CR550" s="1689"/>
      <c r="CS550" s="1689"/>
      <c r="CT550" s="1689"/>
      <c r="CU550" s="1689"/>
    </row>
    <row r="551" spans="1:276" s="1602" customFormat="1" ht="15" hidden="1" customHeight="1" x14ac:dyDescent="0.25">
      <c r="A551" s="1689"/>
      <c r="B551" s="1689"/>
      <c r="C551" s="1689"/>
      <c r="D551" s="1689"/>
      <c r="E551" s="1689"/>
      <c r="F551" s="1689"/>
      <c r="G551" s="1689"/>
      <c r="H551" s="1689"/>
      <c r="I551" s="1689"/>
      <c r="J551" s="1689"/>
      <c r="K551" s="1689"/>
      <c r="L551" s="1689"/>
      <c r="M551" s="1689"/>
      <c r="N551" s="1689"/>
      <c r="O551" s="1689"/>
      <c r="P551" s="1689"/>
      <c r="Q551" s="1689"/>
      <c r="R551" s="1689"/>
      <c r="S551" s="1689"/>
      <c r="T551" s="1689"/>
      <c r="U551" s="1689"/>
      <c r="V551" s="1689"/>
      <c r="W551" s="1689"/>
      <c r="X551" s="1689"/>
      <c r="Y551" s="1689"/>
      <c r="Z551" s="1689"/>
      <c r="AA551" s="1689"/>
      <c r="AB551" s="1689"/>
      <c r="AC551" s="1689"/>
      <c r="AD551" s="1689"/>
      <c r="AE551" s="1689"/>
      <c r="AF551" s="1689"/>
      <c r="AG551" s="1689"/>
      <c r="AH551" s="1689"/>
      <c r="AI551" s="1689"/>
      <c r="AJ551" s="1689"/>
      <c r="AK551" s="1689"/>
      <c r="AL551" s="1689"/>
      <c r="AM551" s="1689"/>
      <c r="AN551" s="1689"/>
      <c r="AO551" s="1689"/>
      <c r="AP551" s="1689"/>
      <c r="AQ551" s="1689"/>
      <c r="AR551" s="1689"/>
      <c r="AS551" s="1689"/>
      <c r="AT551" s="1689"/>
      <c r="AU551" s="1689"/>
      <c r="AV551" s="1689"/>
      <c r="AW551" s="1689"/>
      <c r="AX551" s="1689"/>
      <c r="AY551" s="1689"/>
      <c r="AZ551" s="1689"/>
      <c r="BA551" s="1689"/>
      <c r="BB551" s="1689"/>
      <c r="BC551" s="1689"/>
      <c r="BD551" s="1689"/>
      <c r="BE551" s="1689"/>
      <c r="BF551" s="1689"/>
      <c r="BG551" s="1689"/>
      <c r="BH551" s="1689"/>
      <c r="BI551" s="1689"/>
      <c r="BJ551" s="1689"/>
      <c r="BK551" s="1689"/>
      <c r="BL551" s="1689"/>
      <c r="BM551" s="1689"/>
      <c r="BN551" s="1689"/>
      <c r="BO551" s="1689"/>
      <c r="BP551" s="1689"/>
      <c r="BQ551" s="1689"/>
      <c r="BR551" s="1689"/>
      <c r="BS551" s="1689"/>
      <c r="BT551" s="1689"/>
      <c r="BU551" s="1689"/>
      <c r="BV551" s="1689"/>
      <c r="BW551" s="1689"/>
      <c r="BX551" s="1689"/>
      <c r="BY551" s="1689"/>
      <c r="BZ551" s="1689"/>
      <c r="CA551" s="1689"/>
      <c r="CB551" s="1689"/>
      <c r="CC551" s="1689"/>
      <c r="CD551" s="1689"/>
      <c r="CE551" s="1689"/>
      <c r="CF551" s="1689"/>
      <c r="CG551" s="1689"/>
      <c r="CH551" s="1689"/>
      <c r="CI551" s="1689"/>
      <c r="CJ551" s="1689"/>
      <c r="CK551" s="1689"/>
      <c r="CL551" s="1689"/>
      <c r="CM551" s="1689"/>
      <c r="CN551" s="1689"/>
      <c r="CO551" s="1689"/>
      <c r="CP551" s="1689"/>
      <c r="CQ551" s="1689"/>
      <c r="CR551" s="1689"/>
      <c r="CS551" s="1689"/>
      <c r="CT551" s="1689"/>
      <c r="CU551" s="1689"/>
    </row>
    <row r="552" spans="1:276" s="1602" customFormat="1" ht="15" hidden="1" customHeight="1" x14ac:dyDescent="0.25">
      <c r="A552" s="1689"/>
      <c r="B552" s="1689"/>
      <c r="C552" s="1689"/>
      <c r="D552" s="1689"/>
      <c r="E552" s="1689"/>
      <c r="F552" s="1689"/>
      <c r="G552" s="1689"/>
      <c r="H552" s="1689"/>
      <c r="I552" s="1689"/>
      <c r="J552" s="1689"/>
      <c r="K552" s="1689"/>
      <c r="L552" s="1689"/>
      <c r="M552" s="1689"/>
      <c r="N552" s="1689"/>
      <c r="O552" s="1689"/>
      <c r="P552" s="1689"/>
      <c r="Q552" s="1689"/>
      <c r="R552" s="1689"/>
      <c r="S552" s="1689"/>
      <c r="T552" s="1689"/>
      <c r="U552" s="1689"/>
      <c r="V552" s="1689"/>
      <c r="W552" s="1689"/>
      <c r="X552" s="1689"/>
      <c r="Y552" s="1689"/>
      <c r="Z552" s="1689"/>
      <c r="AA552" s="1689"/>
      <c r="AB552" s="1689"/>
      <c r="AC552" s="1689"/>
      <c r="AD552" s="1689"/>
      <c r="AE552" s="1689"/>
      <c r="AF552" s="1689"/>
      <c r="AG552" s="1689"/>
      <c r="AH552" s="1689"/>
      <c r="AI552" s="1689"/>
      <c r="AJ552" s="1689"/>
      <c r="AK552" s="1689"/>
      <c r="AL552" s="1689"/>
      <c r="AM552" s="1689"/>
      <c r="AN552" s="1689"/>
      <c r="AO552" s="1689"/>
      <c r="AP552" s="1689"/>
      <c r="AQ552" s="1689"/>
      <c r="AR552" s="1689"/>
      <c r="AS552" s="1689"/>
      <c r="AT552" s="1689"/>
      <c r="AU552" s="1689"/>
      <c r="AV552" s="1689"/>
      <c r="AW552" s="1689"/>
      <c r="AX552" s="1689"/>
      <c r="AY552" s="1689"/>
      <c r="AZ552" s="1689"/>
      <c r="BA552" s="1689"/>
      <c r="BB552" s="1689"/>
      <c r="BC552" s="1689"/>
      <c r="BD552" s="1689"/>
      <c r="BE552" s="1689"/>
      <c r="BF552" s="1689"/>
      <c r="BG552" s="1689"/>
      <c r="BH552" s="1689"/>
      <c r="BI552" s="1689"/>
      <c r="BJ552" s="1689"/>
      <c r="BK552" s="1689"/>
      <c r="BL552" s="1689"/>
      <c r="BM552" s="1689"/>
      <c r="BN552" s="1689"/>
      <c r="BO552" s="1689"/>
      <c r="BP552" s="1689"/>
      <c r="BQ552" s="1689"/>
      <c r="BR552" s="1689"/>
      <c r="BS552" s="1689"/>
      <c r="BT552" s="1689"/>
      <c r="BU552" s="1689"/>
      <c r="BV552" s="1689"/>
      <c r="BW552" s="1689"/>
      <c r="BX552" s="1689"/>
      <c r="BY552" s="1689"/>
      <c r="BZ552" s="1689"/>
      <c r="CA552" s="1689"/>
      <c r="CB552" s="1689"/>
      <c r="CC552" s="1689"/>
      <c r="CD552" s="1689"/>
      <c r="CE552" s="1689"/>
      <c r="CF552" s="1689"/>
      <c r="CG552" s="1689"/>
      <c r="CH552" s="1689"/>
      <c r="CI552" s="1689"/>
      <c r="CJ552" s="1689"/>
      <c r="CK552" s="1689"/>
      <c r="CL552" s="1689"/>
      <c r="CM552" s="1689"/>
      <c r="CN552" s="1689"/>
      <c r="CO552" s="1689"/>
      <c r="CP552" s="1689"/>
      <c r="CQ552" s="1689"/>
      <c r="CR552" s="1689"/>
      <c r="CS552" s="1689"/>
      <c r="CT552" s="1689"/>
      <c r="CU552" s="1689"/>
    </row>
    <row r="553" spans="1:276" s="1602" customFormat="1" ht="15" hidden="1" customHeight="1" x14ac:dyDescent="0.25">
      <c r="A553" s="1689"/>
      <c r="B553" s="1689"/>
      <c r="C553" s="1689"/>
      <c r="D553" s="1689"/>
      <c r="E553" s="1689"/>
      <c r="F553" s="1689"/>
      <c r="G553" s="1689"/>
      <c r="H553" s="1689"/>
      <c r="I553" s="1689"/>
      <c r="J553" s="1689"/>
      <c r="K553" s="1689"/>
      <c r="L553" s="1689"/>
      <c r="M553" s="1689"/>
      <c r="N553" s="1689"/>
      <c r="O553" s="1689"/>
      <c r="P553" s="1689"/>
      <c r="Q553" s="1689"/>
      <c r="R553" s="1689"/>
      <c r="S553" s="1689"/>
      <c r="T553" s="1689"/>
      <c r="U553" s="1689"/>
      <c r="V553" s="1689"/>
      <c r="W553" s="1689"/>
      <c r="X553" s="1689"/>
      <c r="Y553" s="1689"/>
      <c r="Z553" s="1689"/>
      <c r="AA553" s="1689"/>
      <c r="AB553" s="1689"/>
      <c r="AC553" s="1689"/>
      <c r="AD553" s="1689"/>
      <c r="AE553" s="1689"/>
      <c r="AF553" s="1689"/>
      <c r="AG553" s="1689"/>
      <c r="AH553" s="1689"/>
      <c r="AI553" s="1689"/>
      <c r="AJ553" s="1689"/>
      <c r="AK553" s="1689"/>
      <c r="AL553" s="1689"/>
      <c r="AM553" s="1689"/>
      <c r="AN553" s="1689"/>
      <c r="AO553" s="1689"/>
      <c r="AP553" s="1689"/>
      <c r="AQ553" s="1689"/>
      <c r="AR553" s="1689"/>
      <c r="AS553" s="1689"/>
      <c r="AT553" s="1689"/>
      <c r="AU553" s="1689"/>
      <c r="AV553" s="1689"/>
      <c r="AW553" s="1689"/>
      <c r="AX553" s="1689"/>
      <c r="AY553" s="1689"/>
      <c r="AZ553" s="1689"/>
      <c r="BA553" s="1689"/>
      <c r="BB553" s="1689"/>
      <c r="BC553" s="1689"/>
      <c r="BD553" s="1689"/>
      <c r="BE553" s="1689"/>
      <c r="BF553" s="1689"/>
      <c r="BG553" s="1689"/>
      <c r="BH553" s="1689"/>
      <c r="BI553" s="1689"/>
      <c r="BJ553" s="1689"/>
      <c r="BK553" s="1689"/>
      <c r="BL553" s="1689"/>
      <c r="BM553" s="1689"/>
      <c r="BN553" s="1689"/>
      <c r="BO553" s="1689"/>
      <c r="BP553" s="1689"/>
      <c r="BQ553" s="1689"/>
      <c r="BR553" s="1689"/>
      <c r="BS553" s="1689"/>
      <c r="BT553" s="1689"/>
      <c r="BU553" s="1689"/>
      <c r="BV553" s="1689"/>
      <c r="BW553" s="1689"/>
      <c r="BX553" s="1689"/>
      <c r="BY553" s="1689"/>
      <c r="BZ553" s="1689"/>
      <c r="CA553" s="1689"/>
      <c r="CB553" s="1689"/>
      <c r="CC553" s="1689"/>
      <c r="CD553" s="1689"/>
      <c r="CE553" s="1689"/>
      <c r="CF553" s="1689"/>
      <c r="CG553" s="1689"/>
      <c r="CH553" s="1689"/>
      <c r="CI553" s="1689"/>
      <c r="CJ553" s="1689"/>
      <c r="CK553" s="1689"/>
      <c r="CL553" s="1689"/>
      <c r="CM553" s="1689"/>
      <c r="CN553" s="1689"/>
      <c r="CO553" s="1689"/>
      <c r="CP553" s="1689"/>
      <c r="CQ553" s="1689"/>
      <c r="CR553" s="1689"/>
      <c r="CS553" s="1689"/>
      <c r="CT553" s="1689"/>
      <c r="CU553" s="1689"/>
    </row>
    <row r="554" spans="1:276" s="1602" customFormat="1" ht="15" hidden="1" customHeight="1" x14ac:dyDescent="0.25">
      <c r="A554" s="1689"/>
      <c r="B554" s="1689"/>
      <c r="C554" s="1689"/>
      <c r="D554" s="1689"/>
      <c r="E554" s="1689"/>
      <c r="F554" s="1689"/>
      <c r="G554" s="1689"/>
      <c r="H554" s="1689"/>
      <c r="I554" s="1689"/>
      <c r="J554" s="1689"/>
      <c r="K554" s="1689"/>
      <c r="L554" s="1689"/>
      <c r="M554" s="1689"/>
      <c r="N554" s="1689"/>
      <c r="O554" s="1689"/>
      <c r="P554" s="1689"/>
      <c r="Q554" s="1689"/>
      <c r="R554" s="1689"/>
      <c r="S554" s="1689"/>
      <c r="T554" s="1689"/>
      <c r="U554" s="1689"/>
      <c r="V554" s="1689"/>
      <c r="W554" s="1689"/>
      <c r="X554" s="1689"/>
      <c r="Y554" s="1689"/>
      <c r="Z554" s="1689"/>
      <c r="AA554" s="1689"/>
      <c r="AB554" s="1689"/>
      <c r="AC554" s="1689"/>
      <c r="AD554" s="1689"/>
      <c r="AE554" s="1689"/>
      <c r="AF554" s="1689"/>
      <c r="AG554" s="1689"/>
      <c r="AH554" s="1689"/>
      <c r="AI554" s="1689"/>
      <c r="AJ554" s="1689"/>
      <c r="AK554" s="1689"/>
      <c r="AL554" s="1689"/>
      <c r="AM554" s="1689"/>
      <c r="AN554" s="1689"/>
      <c r="AO554" s="1689"/>
      <c r="AP554" s="1689"/>
      <c r="AQ554" s="1689"/>
      <c r="AR554" s="1689"/>
      <c r="AS554" s="1689"/>
      <c r="AT554" s="1689"/>
      <c r="AU554" s="1689"/>
      <c r="AV554" s="1689"/>
      <c r="AW554" s="1689"/>
      <c r="AX554" s="1689"/>
      <c r="AY554" s="1689"/>
      <c r="AZ554" s="1689"/>
      <c r="BA554" s="1689"/>
      <c r="BB554" s="1689"/>
      <c r="BC554" s="1689"/>
      <c r="BD554" s="1689"/>
      <c r="BE554" s="1689"/>
      <c r="BF554" s="1689"/>
      <c r="BG554" s="1689"/>
      <c r="BH554" s="1689"/>
      <c r="BI554" s="1689"/>
      <c r="BJ554" s="1689"/>
      <c r="BK554" s="1689"/>
      <c r="BL554" s="1689"/>
      <c r="BM554" s="1689"/>
      <c r="BN554" s="1689"/>
      <c r="BO554" s="1689"/>
      <c r="BP554" s="1689"/>
      <c r="BQ554" s="1689"/>
      <c r="BR554" s="1689"/>
      <c r="BS554" s="1689"/>
      <c r="BT554" s="1689"/>
      <c r="BU554" s="1689"/>
      <c r="BV554" s="1689"/>
      <c r="BW554" s="1689"/>
      <c r="BX554" s="1689"/>
      <c r="BY554" s="1689"/>
      <c r="BZ554" s="1689"/>
      <c r="CA554" s="1689"/>
      <c r="CB554" s="1689"/>
      <c r="CC554" s="1689"/>
      <c r="CD554" s="1689"/>
      <c r="CE554" s="1689"/>
      <c r="CF554" s="1689"/>
      <c r="CG554" s="1689"/>
      <c r="CH554" s="1689"/>
      <c r="CI554" s="1689"/>
      <c r="CJ554" s="1689"/>
      <c r="CK554" s="1689"/>
      <c r="CL554" s="1689"/>
      <c r="CM554" s="1689"/>
      <c r="CN554" s="1689"/>
      <c r="CO554" s="1689"/>
      <c r="CP554" s="1689"/>
      <c r="CQ554" s="1689"/>
      <c r="CR554" s="1689"/>
      <c r="CS554" s="1689"/>
      <c r="CT554" s="1689"/>
      <c r="CU554" s="1689"/>
    </row>
    <row r="555" spans="1:276" s="1602" customFormat="1" ht="15" hidden="1" customHeight="1" x14ac:dyDescent="0.25">
      <c r="A555" s="1689"/>
      <c r="B555" s="1689"/>
      <c r="C555" s="1689"/>
      <c r="D555" s="1689"/>
      <c r="E555" s="1689"/>
      <c r="F555" s="1689"/>
      <c r="G555" s="1689"/>
      <c r="H555" s="1689"/>
      <c r="I555" s="1689"/>
      <c r="J555" s="1689"/>
      <c r="K555" s="1689"/>
      <c r="L555" s="1689"/>
      <c r="M555" s="1689"/>
      <c r="N555" s="1689"/>
      <c r="O555" s="1689"/>
      <c r="P555" s="1689"/>
      <c r="Q555" s="1689"/>
      <c r="R555" s="1689"/>
      <c r="S555" s="1689"/>
      <c r="T555" s="1689"/>
      <c r="U555" s="1689"/>
      <c r="V555" s="1689"/>
      <c r="W555" s="1689"/>
      <c r="X555" s="1689"/>
      <c r="Y555" s="1689"/>
      <c r="Z555" s="1689"/>
      <c r="AA555" s="1689"/>
      <c r="AB555" s="1689"/>
      <c r="AC555" s="1689"/>
      <c r="AD555" s="1689"/>
      <c r="AE555" s="1689"/>
      <c r="AF555" s="1689"/>
      <c r="AG555" s="1689"/>
      <c r="AH555" s="1689"/>
      <c r="AI555" s="1689"/>
      <c r="AJ555" s="1689"/>
      <c r="AK555" s="1689"/>
      <c r="AL555" s="1689"/>
      <c r="AM555" s="1689"/>
      <c r="AN555" s="1689"/>
      <c r="AO555" s="1689"/>
      <c r="AP555" s="1689"/>
      <c r="AQ555" s="1689"/>
      <c r="AR555" s="1689"/>
      <c r="AS555" s="1689"/>
      <c r="AT555" s="1689"/>
      <c r="AU555" s="1689"/>
      <c r="AV555" s="1689"/>
      <c r="AW555" s="1689"/>
      <c r="AX555" s="1689"/>
      <c r="AY555" s="1689"/>
      <c r="AZ555" s="1689"/>
      <c r="BA555" s="1689"/>
      <c r="BB555" s="1689"/>
      <c r="BC555" s="1689"/>
      <c r="BD555" s="1689"/>
      <c r="BE555" s="1689"/>
      <c r="BF555" s="1689"/>
      <c r="BG555" s="1689"/>
      <c r="BH555" s="1689"/>
      <c r="BI555" s="1689"/>
      <c r="BJ555" s="1689"/>
      <c r="BK555" s="1689"/>
      <c r="BL555" s="1689"/>
      <c r="BM555" s="1689"/>
      <c r="BN555" s="1689"/>
      <c r="BO555" s="1689"/>
      <c r="BP555" s="1689"/>
      <c r="BQ555" s="1689"/>
      <c r="BR555" s="1689"/>
      <c r="BS555" s="1689"/>
      <c r="BT555" s="1689"/>
      <c r="BU555" s="1689"/>
      <c r="BV555" s="1689"/>
      <c r="BW555" s="1689"/>
      <c r="BX555" s="1689"/>
      <c r="BY555" s="1689"/>
      <c r="BZ555" s="1689"/>
      <c r="CA555" s="1689"/>
      <c r="CB555" s="1689"/>
      <c r="CC555" s="1689"/>
      <c r="CD555" s="1689"/>
      <c r="CE555" s="1689"/>
      <c r="CF555" s="1689"/>
      <c r="CG555" s="1689"/>
      <c r="CH555" s="1689"/>
      <c r="CI555" s="1689"/>
      <c r="CJ555" s="1689"/>
      <c r="CK555" s="1689"/>
      <c r="CL555" s="1689"/>
      <c r="CM555" s="1689"/>
      <c r="CN555" s="1689"/>
      <c r="CO555" s="1689"/>
      <c r="CP555" s="1689"/>
      <c r="CQ555" s="1689"/>
      <c r="CR555" s="1689"/>
      <c r="CS555" s="1689"/>
      <c r="CT555" s="1689"/>
      <c r="CU555" s="1689"/>
    </row>
    <row r="556" spans="1:276" s="1602" customFormat="1" ht="15" hidden="1" customHeight="1" x14ac:dyDescent="0.25">
      <c r="A556" s="1689"/>
      <c r="B556" s="1689"/>
      <c r="C556" s="1689"/>
      <c r="D556" s="1689"/>
      <c r="E556" s="1689"/>
      <c r="F556" s="1689"/>
      <c r="G556" s="1689"/>
      <c r="H556" s="1689"/>
      <c r="I556" s="1689"/>
      <c r="J556" s="1689"/>
      <c r="K556" s="1689"/>
      <c r="L556" s="1689"/>
      <c r="M556" s="1689"/>
      <c r="N556" s="1689"/>
      <c r="O556" s="1689"/>
      <c r="P556" s="1689"/>
      <c r="Q556" s="1689"/>
      <c r="R556" s="1689"/>
      <c r="S556" s="1689"/>
      <c r="T556" s="1689"/>
      <c r="U556" s="1689"/>
      <c r="V556" s="1689"/>
      <c r="W556" s="1689"/>
      <c r="X556" s="1689"/>
      <c r="Y556" s="1689"/>
      <c r="Z556" s="1689"/>
      <c r="AA556" s="1689"/>
      <c r="AB556" s="1689"/>
      <c r="AC556" s="1689"/>
      <c r="AD556" s="1689"/>
      <c r="AE556" s="1689"/>
      <c r="AF556" s="1689"/>
      <c r="AG556" s="1689"/>
      <c r="AH556" s="1689"/>
      <c r="AI556" s="1689"/>
      <c r="AJ556" s="1689"/>
      <c r="AK556" s="1689"/>
      <c r="AL556" s="1689"/>
      <c r="AM556" s="1689"/>
      <c r="AN556" s="1689"/>
      <c r="AO556" s="1689"/>
      <c r="AP556" s="1689"/>
      <c r="AQ556" s="1689"/>
      <c r="AR556" s="1689"/>
      <c r="AS556" s="1689"/>
      <c r="AT556" s="1689"/>
      <c r="AU556" s="1689"/>
      <c r="AV556" s="1689"/>
      <c r="AW556" s="1689"/>
      <c r="AX556" s="1689"/>
      <c r="AY556" s="1689"/>
      <c r="AZ556" s="1689"/>
      <c r="BA556" s="1689"/>
      <c r="BB556" s="1689"/>
      <c r="BC556" s="1689"/>
      <c r="BD556" s="1689"/>
      <c r="BE556" s="1689"/>
      <c r="BF556" s="1689"/>
      <c r="BG556" s="1689"/>
      <c r="BH556" s="1689"/>
      <c r="BI556" s="1689"/>
      <c r="BJ556" s="1689"/>
      <c r="BK556" s="1689"/>
      <c r="BL556" s="1689"/>
      <c r="BM556" s="1689"/>
      <c r="BN556" s="1689"/>
      <c r="BO556" s="1689"/>
      <c r="BP556" s="1689"/>
      <c r="BQ556" s="1689"/>
      <c r="BR556" s="1689"/>
      <c r="BS556" s="1689"/>
      <c r="BT556" s="1689"/>
      <c r="BU556" s="1689"/>
      <c r="BV556" s="1689"/>
      <c r="BW556" s="1689"/>
      <c r="BX556" s="1689"/>
      <c r="BY556" s="1689"/>
      <c r="BZ556" s="1689"/>
      <c r="CA556" s="1689"/>
      <c r="CB556" s="1689"/>
      <c r="CC556" s="1689"/>
      <c r="CD556" s="1689"/>
      <c r="CE556" s="1689"/>
      <c r="CF556" s="1689"/>
      <c r="CG556" s="1689"/>
      <c r="CH556" s="1689"/>
      <c r="CI556" s="1689"/>
      <c r="CJ556" s="1689"/>
      <c r="CK556" s="1689"/>
      <c r="CL556" s="1689"/>
      <c r="CM556" s="1689"/>
      <c r="CN556" s="1689"/>
      <c r="CO556" s="1689"/>
      <c r="CP556" s="1689"/>
      <c r="CQ556" s="1689"/>
      <c r="CR556" s="1689"/>
      <c r="CS556" s="1689"/>
      <c r="CT556" s="1689"/>
      <c r="CU556" s="1689"/>
    </row>
    <row r="557" spans="1:276" s="1602" customFormat="1" ht="15" hidden="1" customHeight="1" x14ac:dyDescent="0.25">
      <c r="A557" s="1689"/>
      <c r="B557" s="1689"/>
      <c r="C557" s="1689"/>
      <c r="D557" s="1689"/>
      <c r="E557" s="1689"/>
      <c r="F557" s="1689"/>
      <c r="G557" s="1689"/>
      <c r="H557" s="1689"/>
      <c r="I557" s="1689"/>
      <c r="J557" s="1689"/>
      <c r="K557" s="1689"/>
      <c r="L557" s="1689"/>
      <c r="M557" s="1689"/>
      <c r="N557" s="1689"/>
      <c r="O557" s="1689"/>
      <c r="P557" s="1689"/>
      <c r="Q557" s="1689"/>
      <c r="R557" s="1689"/>
      <c r="S557" s="1689"/>
      <c r="T557" s="1689"/>
      <c r="U557" s="1689"/>
      <c r="V557" s="1689"/>
      <c r="W557" s="1689"/>
      <c r="X557" s="1689"/>
      <c r="Y557" s="1689"/>
      <c r="Z557" s="1689"/>
      <c r="AA557" s="1689"/>
      <c r="AB557" s="1689"/>
      <c r="AC557" s="1689"/>
      <c r="AD557" s="1689"/>
      <c r="AE557" s="1689"/>
      <c r="AF557" s="1689"/>
      <c r="AG557" s="1689"/>
      <c r="AH557" s="1689"/>
      <c r="AI557" s="1689"/>
      <c r="AJ557" s="1689"/>
      <c r="AK557" s="1689"/>
      <c r="AL557" s="1689"/>
      <c r="AM557" s="1689"/>
      <c r="AN557" s="1689"/>
      <c r="AO557" s="1689"/>
      <c r="AP557" s="1689"/>
      <c r="AQ557" s="1689"/>
      <c r="AR557" s="1689"/>
      <c r="AS557" s="1689"/>
      <c r="AT557" s="1689"/>
      <c r="AU557" s="1689"/>
      <c r="AV557" s="1689"/>
      <c r="AW557" s="1689"/>
      <c r="AX557" s="1689"/>
      <c r="AY557" s="1689"/>
      <c r="AZ557" s="1689"/>
      <c r="BA557" s="1689"/>
      <c r="BB557" s="1689"/>
      <c r="BC557" s="1689"/>
      <c r="BD557" s="1689"/>
      <c r="BE557" s="1689"/>
      <c r="BF557" s="1689"/>
      <c r="BG557" s="1689"/>
      <c r="BH557" s="1689"/>
      <c r="BI557" s="1689"/>
      <c r="BJ557" s="1689"/>
      <c r="BK557" s="1689"/>
      <c r="BL557" s="1689"/>
      <c r="BM557" s="1689"/>
      <c r="BN557" s="1689"/>
      <c r="BO557" s="1689"/>
      <c r="BP557" s="1689"/>
      <c r="BQ557" s="1689"/>
      <c r="BR557" s="1689"/>
      <c r="BS557" s="1689"/>
      <c r="BT557" s="1689"/>
      <c r="BU557" s="1689"/>
      <c r="BV557" s="1689"/>
      <c r="BW557" s="1689"/>
      <c r="BX557" s="1689"/>
      <c r="BY557" s="1689"/>
      <c r="BZ557" s="1689"/>
      <c r="CA557" s="1689"/>
      <c r="CB557" s="1689"/>
      <c r="CC557" s="1689"/>
      <c r="CD557" s="1689"/>
      <c r="CE557" s="1689"/>
      <c r="CF557" s="1689"/>
      <c r="CG557" s="1689"/>
      <c r="CH557" s="1689"/>
      <c r="CI557" s="1689"/>
      <c r="CJ557" s="1689"/>
      <c r="CK557" s="1689"/>
      <c r="CL557" s="1689"/>
      <c r="CM557" s="1689"/>
      <c r="CN557" s="1689"/>
      <c r="CO557" s="1689"/>
      <c r="CP557" s="1689"/>
      <c r="CQ557" s="1689"/>
      <c r="CR557" s="1689"/>
      <c r="CS557" s="1689"/>
      <c r="CT557" s="1689"/>
      <c r="CU557" s="1689"/>
    </row>
    <row r="558" spans="1:276" s="1602" customFormat="1" ht="15" hidden="1" customHeight="1" x14ac:dyDescent="0.25">
      <c r="A558" s="1689"/>
      <c r="B558" s="1689"/>
      <c r="C558" s="1689"/>
      <c r="D558" s="1689"/>
      <c r="E558" s="1689"/>
      <c r="F558" s="1689"/>
      <c r="G558" s="1689"/>
      <c r="H558" s="1689"/>
      <c r="I558" s="1689"/>
      <c r="J558" s="1689"/>
      <c r="K558" s="1689"/>
      <c r="L558" s="1689"/>
      <c r="M558" s="1689"/>
      <c r="N558" s="1689"/>
      <c r="O558" s="1689"/>
      <c r="P558" s="1689"/>
      <c r="Q558" s="1689"/>
      <c r="R558" s="1689"/>
      <c r="S558" s="1689"/>
      <c r="T558" s="1689"/>
      <c r="U558" s="1689"/>
      <c r="V558" s="1689"/>
      <c r="W558" s="1689"/>
      <c r="X558" s="1689"/>
      <c r="Y558" s="1689"/>
      <c r="Z558" s="1689"/>
      <c r="AA558" s="1689"/>
      <c r="AB558" s="1689"/>
      <c r="AC558" s="1689"/>
      <c r="AD558" s="1689"/>
      <c r="AE558" s="1689"/>
      <c r="AF558" s="1689"/>
      <c r="AG558" s="1689"/>
      <c r="AH558" s="1689"/>
      <c r="AI558" s="1689"/>
      <c r="AJ558" s="1689"/>
      <c r="AK558" s="1689"/>
      <c r="AL558" s="1689"/>
      <c r="AM558" s="1689"/>
      <c r="AN558" s="1689"/>
      <c r="AO558" s="1689"/>
      <c r="AP558" s="1689"/>
      <c r="AQ558" s="1689"/>
      <c r="AR558" s="1689"/>
      <c r="AS558" s="1689"/>
      <c r="AT558" s="1689"/>
      <c r="AU558" s="1689"/>
      <c r="AV558" s="1689"/>
      <c r="AW558" s="1689"/>
      <c r="AX558" s="1689"/>
      <c r="AY558" s="1689"/>
      <c r="AZ558" s="1689"/>
      <c r="BA558" s="1689"/>
      <c r="BB558" s="1689"/>
      <c r="BC558" s="1689"/>
      <c r="BD558" s="1689"/>
      <c r="BE558" s="1689"/>
      <c r="BF558" s="1689"/>
      <c r="BG558" s="1689"/>
      <c r="BH558" s="1689"/>
      <c r="BI558" s="1689"/>
      <c r="BJ558" s="1689"/>
      <c r="BK558" s="1689"/>
      <c r="BL558" s="1689"/>
      <c r="BM558" s="1689"/>
      <c r="BN558" s="1689"/>
      <c r="BO558" s="1689"/>
      <c r="BP558" s="1689"/>
      <c r="BQ558" s="1689"/>
      <c r="BR558" s="1689"/>
      <c r="BS558" s="1689"/>
      <c r="BT558" s="1689"/>
      <c r="BU558" s="1689"/>
      <c r="BV558" s="1689"/>
      <c r="BW558" s="1689"/>
      <c r="BX558" s="1689"/>
      <c r="BY558" s="1689"/>
      <c r="BZ558" s="1689"/>
      <c r="CA558" s="1689"/>
      <c r="CB558" s="1689"/>
      <c r="CC558" s="1689"/>
      <c r="CD558" s="1689"/>
      <c r="CE558" s="1689"/>
      <c r="CF558" s="1689"/>
      <c r="CG558" s="1689"/>
      <c r="CH558" s="1689"/>
      <c r="CI558" s="1689"/>
      <c r="CJ558" s="1689"/>
      <c r="CK558" s="1689"/>
      <c r="CL558" s="1689"/>
      <c r="CM558" s="1689"/>
      <c r="CN558" s="1689"/>
      <c r="CO558" s="1689"/>
      <c r="CP558" s="1689"/>
      <c r="CQ558" s="1689"/>
      <c r="CR558" s="1689"/>
      <c r="CS558" s="1689"/>
      <c r="CT558" s="1689"/>
      <c r="CU558" s="1689"/>
    </row>
    <row r="559" spans="1:276" s="1602" customFormat="1" ht="15" hidden="1" customHeight="1" x14ac:dyDescent="0.25">
      <c r="A559" s="1689"/>
      <c r="B559" s="1689"/>
      <c r="C559" s="1689"/>
      <c r="D559" s="1689"/>
      <c r="E559" s="1689"/>
      <c r="F559" s="1689"/>
      <c r="G559" s="1689"/>
      <c r="H559" s="1689"/>
      <c r="I559" s="1689"/>
      <c r="J559" s="1689"/>
      <c r="K559" s="1689"/>
      <c r="L559" s="1689"/>
      <c r="M559" s="1689"/>
      <c r="N559" s="1689"/>
      <c r="O559" s="1689"/>
      <c r="P559" s="1689"/>
      <c r="Q559" s="1689"/>
      <c r="R559" s="1689"/>
      <c r="S559" s="1689"/>
      <c r="T559" s="1689"/>
      <c r="U559" s="1689"/>
      <c r="V559" s="1689"/>
      <c r="W559" s="1689"/>
      <c r="X559" s="1689"/>
      <c r="Y559" s="1689"/>
      <c r="Z559" s="1689"/>
      <c r="AA559" s="1689"/>
      <c r="AB559" s="1689"/>
      <c r="AC559" s="1689"/>
      <c r="AD559" s="1689"/>
      <c r="AE559" s="1689"/>
      <c r="AF559" s="1689"/>
      <c r="AG559" s="1689"/>
      <c r="AH559" s="1689"/>
      <c r="AI559" s="1689"/>
      <c r="AJ559" s="1689"/>
      <c r="AK559" s="1689"/>
      <c r="AL559" s="1689"/>
      <c r="AM559" s="1689"/>
      <c r="AN559" s="1689"/>
      <c r="AO559" s="1689"/>
      <c r="AP559" s="1689"/>
      <c r="AQ559" s="1689"/>
      <c r="AR559" s="1689"/>
      <c r="AS559" s="1689"/>
      <c r="AT559" s="1689"/>
      <c r="AU559" s="1689"/>
      <c r="AV559" s="1689"/>
      <c r="AW559" s="1689"/>
      <c r="AX559" s="1689"/>
      <c r="AY559" s="1689"/>
      <c r="AZ559" s="1689"/>
      <c r="BA559" s="1689"/>
      <c r="BB559" s="1689"/>
      <c r="BC559" s="1689"/>
      <c r="BD559" s="1689"/>
      <c r="BE559" s="1689"/>
      <c r="BF559" s="1689"/>
      <c r="BG559" s="1689"/>
      <c r="BH559" s="1689"/>
      <c r="BI559" s="1689"/>
      <c r="BJ559" s="1689"/>
      <c r="BK559" s="1689"/>
      <c r="BL559" s="1689"/>
      <c r="BM559" s="1689"/>
      <c r="BN559" s="1689"/>
      <c r="BO559" s="1689"/>
      <c r="BP559" s="1689"/>
      <c r="BQ559" s="1689"/>
      <c r="BR559" s="1689"/>
      <c r="BS559" s="1689"/>
      <c r="BT559" s="1689"/>
      <c r="BU559" s="1689"/>
      <c r="BV559" s="1689"/>
      <c r="BW559" s="1689"/>
      <c r="BX559" s="1689"/>
      <c r="BY559" s="1689"/>
      <c r="BZ559" s="1689"/>
      <c r="CA559" s="1689"/>
      <c r="CB559" s="1689"/>
      <c r="CC559" s="1689"/>
      <c r="CD559" s="1689"/>
      <c r="CE559" s="1689"/>
      <c r="CF559" s="1689"/>
      <c r="CG559" s="1689"/>
      <c r="CH559" s="1689"/>
      <c r="CI559" s="1689"/>
      <c r="CJ559" s="1689"/>
      <c r="CK559" s="1689"/>
      <c r="CL559" s="1689"/>
      <c r="CM559" s="1689"/>
      <c r="CN559" s="1689"/>
      <c r="CO559" s="1689"/>
      <c r="CP559" s="1689"/>
      <c r="CQ559" s="1689"/>
      <c r="CR559" s="1689"/>
      <c r="CS559" s="1689"/>
      <c r="CT559" s="1689"/>
      <c r="CU559" s="1689"/>
    </row>
    <row r="560" spans="1:276" s="1689" customFormat="1" ht="15" hidden="1" customHeight="1" x14ac:dyDescent="0.25">
      <c r="CV560" s="1602"/>
      <c r="CW560" s="1602"/>
      <c r="CX560" s="1602"/>
      <c r="CY560" s="1602"/>
      <c r="CZ560" s="1602"/>
      <c r="DA560" s="1602"/>
      <c r="DB560" s="1602"/>
      <c r="DC560" s="1602"/>
      <c r="DD560" s="1602"/>
      <c r="DE560" s="1602"/>
      <c r="DF560" s="1602"/>
      <c r="DG560" s="1602"/>
      <c r="DH560" s="1602"/>
      <c r="DI560" s="1602"/>
      <c r="DJ560" s="1602"/>
      <c r="DK560" s="1602"/>
      <c r="DL560" s="1602"/>
      <c r="DM560" s="1602"/>
      <c r="DN560" s="1602"/>
      <c r="DO560" s="1602"/>
      <c r="DP560" s="1602"/>
      <c r="DQ560" s="1602"/>
      <c r="DR560" s="1602"/>
      <c r="DS560" s="1602"/>
      <c r="DT560" s="1602"/>
      <c r="DU560" s="1602"/>
      <c r="DV560" s="1602"/>
      <c r="DW560" s="1602"/>
      <c r="DX560" s="1602"/>
      <c r="DY560" s="1602"/>
      <c r="DZ560" s="1602"/>
      <c r="EA560" s="1602"/>
      <c r="EB560" s="1602"/>
      <c r="EC560" s="1602"/>
      <c r="ED560" s="1602"/>
      <c r="EE560" s="1602"/>
      <c r="EF560" s="1602"/>
      <c r="EG560" s="1602"/>
      <c r="EH560" s="1602"/>
      <c r="EI560" s="1602"/>
      <c r="EJ560" s="1602"/>
      <c r="EK560" s="1602"/>
      <c r="EL560" s="1602"/>
      <c r="EM560" s="1602"/>
      <c r="EN560" s="1602"/>
      <c r="EO560" s="1602"/>
      <c r="EP560" s="1602"/>
      <c r="EQ560" s="1602"/>
      <c r="ER560" s="1602"/>
      <c r="ES560" s="1602"/>
      <c r="ET560" s="1602"/>
      <c r="EU560" s="1602"/>
      <c r="EV560" s="1602"/>
      <c r="EW560" s="1602"/>
      <c r="EX560" s="1602"/>
      <c r="EY560" s="1602"/>
      <c r="EZ560" s="1602"/>
      <c r="FA560" s="1602"/>
      <c r="FB560" s="1602"/>
      <c r="FC560" s="1602"/>
      <c r="FD560" s="1602"/>
      <c r="FE560" s="1602"/>
      <c r="FF560" s="1602"/>
      <c r="FG560" s="1602"/>
      <c r="FH560" s="1602"/>
      <c r="FI560" s="1602"/>
      <c r="FJ560" s="1602"/>
      <c r="FK560" s="1602"/>
      <c r="FL560" s="1602"/>
      <c r="FM560" s="1602"/>
      <c r="FN560" s="1602"/>
      <c r="FO560" s="1602"/>
      <c r="FP560" s="1602"/>
      <c r="FQ560" s="1602"/>
      <c r="FR560" s="1602"/>
      <c r="FS560" s="1602"/>
      <c r="FT560" s="1602"/>
      <c r="FU560" s="1602"/>
      <c r="FV560" s="1602"/>
      <c r="FW560" s="1602"/>
      <c r="FX560" s="1602"/>
      <c r="FY560" s="1602"/>
      <c r="FZ560" s="1602"/>
      <c r="GA560" s="1602"/>
      <c r="GB560" s="1602"/>
      <c r="GC560" s="1602"/>
      <c r="GD560" s="1602"/>
      <c r="GE560" s="1602"/>
      <c r="GF560" s="1602"/>
      <c r="GG560" s="1602"/>
      <c r="GH560" s="1602"/>
      <c r="GI560" s="1602"/>
      <c r="GJ560" s="1602"/>
      <c r="GK560" s="1602"/>
      <c r="GL560" s="1602"/>
      <c r="GM560" s="1602"/>
      <c r="GN560" s="1602"/>
      <c r="GO560" s="1602"/>
      <c r="GP560" s="1602"/>
      <c r="GQ560" s="1602"/>
      <c r="GR560" s="1602"/>
      <c r="GS560" s="1602"/>
      <c r="GT560" s="1602"/>
      <c r="GU560" s="1602"/>
      <c r="GV560" s="1602"/>
      <c r="GW560" s="1602"/>
      <c r="GX560" s="1602"/>
      <c r="GY560" s="1602"/>
      <c r="GZ560" s="1602"/>
      <c r="HA560" s="1602"/>
      <c r="HB560" s="1602"/>
      <c r="HC560" s="1602"/>
      <c r="HD560" s="1602"/>
      <c r="HE560" s="1602"/>
      <c r="HF560" s="1602"/>
      <c r="HG560" s="1602"/>
      <c r="HH560" s="1602"/>
      <c r="HI560" s="1602"/>
      <c r="HJ560" s="1602"/>
      <c r="HK560" s="1602"/>
      <c r="HL560" s="1602"/>
      <c r="HM560" s="1602"/>
      <c r="HN560" s="1602"/>
      <c r="HO560" s="1602"/>
      <c r="HP560" s="1602"/>
      <c r="HQ560" s="1602"/>
      <c r="HR560" s="1602"/>
      <c r="HS560" s="1602"/>
      <c r="HT560" s="1602"/>
      <c r="HU560" s="1602"/>
      <c r="HV560" s="1602"/>
      <c r="HW560" s="1602"/>
      <c r="HX560" s="1602"/>
      <c r="HY560" s="1602"/>
      <c r="HZ560" s="1602"/>
      <c r="IA560" s="1602"/>
      <c r="IB560" s="1602"/>
      <c r="IC560" s="1602"/>
      <c r="ID560" s="1602"/>
      <c r="IE560" s="1602"/>
      <c r="IF560" s="1602"/>
      <c r="IG560" s="1602"/>
      <c r="IH560" s="1602"/>
      <c r="II560" s="1602"/>
      <c r="IJ560" s="1602"/>
      <c r="IK560" s="1602"/>
      <c r="IL560" s="1602"/>
      <c r="IM560" s="1602"/>
      <c r="IN560" s="1602"/>
      <c r="IO560" s="1602"/>
      <c r="IP560" s="1602"/>
      <c r="IQ560" s="1602"/>
      <c r="IR560" s="1602"/>
      <c r="IS560" s="1602"/>
      <c r="IT560" s="1602"/>
      <c r="IU560" s="1602"/>
      <c r="IV560" s="1602"/>
      <c r="IW560" s="1602"/>
      <c r="IX560" s="1602"/>
      <c r="IY560" s="1602"/>
      <c r="IZ560" s="1602"/>
      <c r="JA560" s="1602"/>
      <c r="JB560" s="1602"/>
      <c r="JC560" s="1602"/>
      <c r="JD560" s="1602"/>
      <c r="JE560" s="1602"/>
      <c r="JF560" s="1602"/>
      <c r="JG560" s="1602"/>
      <c r="JH560" s="1602"/>
      <c r="JI560" s="1602"/>
      <c r="JJ560" s="1602"/>
      <c r="JK560" s="1602"/>
      <c r="JL560" s="1602"/>
      <c r="JM560" s="1602"/>
      <c r="JN560" s="1602"/>
      <c r="JO560" s="1602"/>
      <c r="JP560" s="1602"/>
    </row>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sheetData>
  <mergeCells count="227">
    <mergeCell ref="J282:K282"/>
    <mergeCell ref="F285:L285"/>
    <mergeCell ref="F286:L286"/>
    <mergeCell ref="B2:K2"/>
    <mergeCell ref="B279:C279"/>
    <mergeCell ref="J279:K279"/>
    <mergeCell ref="P279:Q279"/>
    <mergeCell ref="V279:W279"/>
    <mergeCell ref="J280:K280"/>
    <mergeCell ref="P280:Q280"/>
    <mergeCell ref="V280:W280"/>
    <mergeCell ref="B274:B277"/>
    <mergeCell ref="C274:E274"/>
    <mergeCell ref="J274:K277"/>
    <mergeCell ref="P274:Q277"/>
    <mergeCell ref="V274:W277"/>
    <mergeCell ref="C275:E275"/>
    <mergeCell ref="C276:E276"/>
    <mergeCell ref="C277:E277"/>
    <mergeCell ref="B270:B273"/>
    <mergeCell ref="C270:E270"/>
    <mergeCell ref="J270:K273"/>
    <mergeCell ref="P270:Q273"/>
    <mergeCell ref="V270:W273"/>
    <mergeCell ref="C271:E271"/>
    <mergeCell ref="C272:E272"/>
    <mergeCell ref="C273:E273"/>
    <mergeCell ref="B266:B269"/>
    <mergeCell ref="C266:E266"/>
    <mergeCell ref="J266:K269"/>
    <mergeCell ref="P266:Q269"/>
    <mergeCell ref="V266:W269"/>
    <mergeCell ref="C267:E267"/>
    <mergeCell ref="C268:E268"/>
    <mergeCell ref="C269:E269"/>
    <mergeCell ref="B262:B265"/>
    <mergeCell ref="C262:E262"/>
    <mergeCell ref="J262:K265"/>
    <mergeCell ref="P262:Q265"/>
    <mergeCell ref="V262:W265"/>
    <mergeCell ref="C263:E263"/>
    <mergeCell ref="C264:E264"/>
    <mergeCell ref="C265:E265"/>
    <mergeCell ref="B258:B261"/>
    <mergeCell ref="C258:E258"/>
    <mergeCell ref="J258:K261"/>
    <mergeCell ref="P258:Q261"/>
    <mergeCell ref="V258:W261"/>
    <mergeCell ref="C259:E259"/>
    <mergeCell ref="C260:E260"/>
    <mergeCell ref="C261:E261"/>
    <mergeCell ref="B254:B257"/>
    <mergeCell ref="C254:E254"/>
    <mergeCell ref="J254:K257"/>
    <mergeCell ref="P254:Q257"/>
    <mergeCell ref="V254:W257"/>
    <mergeCell ref="C255:E255"/>
    <mergeCell ref="C256:E256"/>
    <mergeCell ref="C257:E257"/>
    <mergeCell ref="B250:B253"/>
    <mergeCell ref="C250:E250"/>
    <mergeCell ref="J250:K253"/>
    <mergeCell ref="P250:Q253"/>
    <mergeCell ref="V250:W253"/>
    <mergeCell ref="C251:E251"/>
    <mergeCell ref="C252:E252"/>
    <mergeCell ref="C253:E253"/>
    <mergeCell ref="B246:B249"/>
    <mergeCell ref="C246:E246"/>
    <mergeCell ref="J246:K249"/>
    <mergeCell ref="P246:Q249"/>
    <mergeCell ref="V246:W249"/>
    <mergeCell ref="C247:E247"/>
    <mergeCell ref="C248:E248"/>
    <mergeCell ref="C249:E249"/>
    <mergeCell ref="B242:B245"/>
    <mergeCell ref="C242:E242"/>
    <mergeCell ref="J242:K245"/>
    <mergeCell ref="P242:Q245"/>
    <mergeCell ref="V242:W245"/>
    <mergeCell ref="C243:E243"/>
    <mergeCell ref="C244:E244"/>
    <mergeCell ref="C245:E245"/>
    <mergeCell ref="B238:B241"/>
    <mergeCell ref="C238:E238"/>
    <mergeCell ref="J238:K241"/>
    <mergeCell ref="P238:Q241"/>
    <mergeCell ref="V238:W241"/>
    <mergeCell ref="C239:E239"/>
    <mergeCell ref="C240:E240"/>
    <mergeCell ref="C241:E241"/>
    <mergeCell ref="B234:B237"/>
    <mergeCell ref="C234:E234"/>
    <mergeCell ref="J234:K237"/>
    <mergeCell ref="P234:Q237"/>
    <mergeCell ref="V234:W237"/>
    <mergeCell ref="C235:E235"/>
    <mergeCell ref="C236:E236"/>
    <mergeCell ref="C237:E237"/>
    <mergeCell ref="B230:B233"/>
    <mergeCell ref="C230:E230"/>
    <mergeCell ref="J230:K233"/>
    <mergeCell ref="P230:Q233"/>
    <mergeCell ref="V230:W233"/>
    <mergeCell ref="C231:E231"/>
    <mergeCell ref="C232:E232"/>
    <mergeCell ref="C233:E233"/>
    <mergeCell ref="V224:W225"/>
    <mergeCell ref="B226:B229"/>
    <mergeCell ref="C226:E226"/>
    <mergeCell ref="J226:K229"/>
    <mergeCell ref="P226:Q229"/>
    <mergeCell ref="V226:W229"/>
    <mergeCell ref="C227:E227"/>
    <mergeCell ref="C228:E228"/>
    <mergeCell ref="C229:E229"/>
    <mergeCell ref="R223:W223"/>
    <mergeCell ref="X223:X225"/>
    <mergeCell ref="F224:G224"/>
    <mergeCell ref="H224:I224"/>
    <mergeCell ref="J224:K225"/>
    <mergeCell ref="L224:M224"/>
    <mergeCell ref="N224:O224"/>
    <mergeCell ref="P224:Q225"/>
    <mergeCell ref="R224:S224"/>
    <mergeCell ref="T224:U224"/>
    <mergeCell ref="F220:L220"/>
    <mergeCell ref="F221:L221"/>
    <mergeCell ref="B223:C225"/>
    <mergeCell ref="F223:K223"/>
    <mergeCell ref="L223:Q223"/>
    <mergeCell ref="B210:B213"/>
    <mergeCell ref="C210:E210"/>
    <mergeCell ref="C211:E211"/>
    <mergeCell ref="C212:E212"/>
    <mergeCell ref="C213:E213"/>
    <mergeCell ref="C214:E214"/>
    <mergeCell ref="B202:B205"/>
    <mergeCell ref="C202:E202"/>
    <mergeCell ref="C203:E203"/>
    <mergeCell ref="C204:E204"/>
    <mergeCell ref="C205:E205"/>
    <mergeCell ref="B206:B209"/>
    <mergeCell ref="C206:E206"/>
    <mergeCell ref="C207:E207"/>
    <mergeCell ref="C208:E208"/>
    <mergeCell ref="C209:E209"/>
    <mergeCell ref="B194:B197"/>
    <mergeCell ref="C194:E194"/>
    <mergeCell ref="C195:E195"/>
    <mergeCell ref="C196:E196"/>
    <mergeCell ref="C197:E197"/>
    <mergeCell ref="B198:B201"/>
    <mergeCell ref="C198:E198"/>
    <mergeCell ref="C199:E199"/>
    <mergeCell ref="C200:E200"/>
    <mergeCell ref="C201:E201"/>
    <mergeCell ref="B186:B189"/>
    <mergeCell ref="C186:E186"/>
    <mergeCell ref="C187:E187"/>
    <mergeCell ref="C188:E188"/>
    <mergeCell ref="C189:E189"/>
    <mergeCell ref="B190:B193"/>
    <mergeCell ref="C190:E190"/>
    <mergeCell ref="C191:E191"/>
    <mergeCell ref="C192:E192"/>
    <mergeCell ref="C193:E193"/>
    <mergeCell ref="B178:B181"/>
    <mergeCell ref="C178:E178"/>
    <mergeCell ref="C179:E179"/>
    <mergeCell ref="C180:E180"/>
    <mergeCell ref="C181:E181"/>
    <mergeCell ref="B182:B185"/>
    <mergeCell ref="C182:E182"/>
    <mergeCell ref="C183:E183"/>
    <mergeCell ref="C184:E184"/>
    <mergeCell ref="C185:E185"/>
    <mergeCell ref="B170:B173"/>
    <mergeCell ref="C170:E170"/>
    <mergeCell ref="C171:E171"/>
    <mergeCell ref="C172:E172"/>
    <mergeCell ref="C173:E173"/>
    <mergeCell ref="B174:B177"/>
    <mergeCell ref="C174:E174"/>
    <mergeCell ref="C175:E175"/>
    <mergeCell ref="C176:E176"/>
    <mergeCell ref="C177:E177"/>
    <mergeCell ref="X167:X169"/>
    <mergeCell ref="F168:G168"/>
    <mergeCell ref="H168:I168"/>
    <mergeCell ref="J168:J169"/>
    <mergeCell ref="K168:K169"/>
    <mergeCell ref="L168:M168"/>
    <mergeCell ref="N168:O168"/>
    <mergeCell ref="P168:P169"/>
    <mergeCell ref="Q168:Q169"/>
    <mergeCell ref="R168:S168"/>
    <mergeCell ref="F164:L164"/>
    <mergeCell ref="F165:L165"/>
    <mergeCell ref="B167:C169"/>
    <mergeCell ref="F167:K167"/>
    <mergeCell ref="L167:Q167"/>
    <mergeCell ref="R167:W167"/>
    <mergeCell ref="T168:U168"/>
    <mergeCell ref="V168:V169"/>
    <mergeCell ref="W168:W169"/>
    <mergeCell ref="B51:E51"/>
    <mergeCell ref="B67:E67"/>
    <mergeCell ref="B83:E83"/>
    <mergeCell ref="H136:I136"/>
    <mergeCell ref="J136:K136"/>
    <mergeCell ref="L136:M136"/>
    <mergeCell ref="N136:O136"/>
    <mergeCell ref="P136:Q136"/>
    <mergeCell ref="F158:I158"/>
    <mergeCell ref="J158:M158"/>
    <mergeCell ref="N158:Q158"/>
    <mergeCell ref="B99:E99"/>
    <mergeCell ref="B115:E115"/>
    <mergeCell ref="F131:L131"/>
    <mergeCell ref="F132:L132"/>
    <mergeCell ref="B134:E137"/>
    <mergeCell ref="F134:Q134"/>
    <mergeCell ref="F135:I135"/>
    <mergeCell ref="J135:M135"/>
    <mergeCell ref="N135:Q135"/>
    <mergeCell ref="F136:G136"/>
  </mergeCells>
  <conditionalFormatting sqref="F280:I280 R215:V216 R280:U280 F215:P216 L280:O282">
    <cfRule type="cellIs" dxfId="25" priority="22" stopIfTrue="1" operator="lessThan">
      <formula>0</formula>
    </cfRule>
  </conditionalFormatting>
  <conditionalFormatting sqref="F280:I280 R215:V216 R280:U280 F215:P216 L280:O282">
    <cfRule type="cellIs" dxfId="24" priority="20" stopIfTrue="1" operator="equal">
      <formula>"No"</formula>
    </cfRule>
    <cfRule type="cellIs" dxfId="23" priority="21" stopIfTrue="1" operator="equal">
      <formula>"Yes"</formula>
    </cfRule>
  </conditionalFormatting>
  <conditionalFormatting sqref="W215:W216">
    <cfRule type="cellIs" dxfId="22" priority="16" stopIfTrue="1" operator="lessThan">
      <formula>0</formula>
    </cfRule>
  </conditionalFormatting>
  <conditionalFormatting sqref="W215:W216">
    <cfRule type="cellIs" dxfId="21" priority="14" stopIfTrue="1" operator="equal">
      <formula>"No"</formula>
    </cfRule>
    <cfRule type="cellIs" dxfId="20" priority="15" stopIfTrue="1" operator="equal">
      <formula>"Yes"</formula>
    </cfRule>
  </conditionalFormatting>
  <conditionalFormatting sqref="Q215:Q216">
    <cfRule type="cellIs" dxfId="19" priority="19" stopIfTrue="1" operator="lessThan">
      <formula>0</formula>
    </cfRule>
  </conditionalFormatting>
  <conditionalFormatting sqref="Q215:Q216">
    <cfRule type="cellIs" dxfId="18" priority="17" stopIfTrue="1" operator="equal">
      <formula>"No"</formula>
    </cfRule>
    <cfRule type="cellIs" dxfId="17" priority="18" stopIfTrue="1" operator="equal">
      <formula>"Yes"</formula>
    </cfRule>
  </conditionalFormatting>
  <conditionalFormatting sqref="F281:K281">
    <cfRule type="cellIs" dxfId="16" priority="13" stopIfTrue="1" operator="lessThan">
      <formula>0</formula>
    </cfRule>
  </conditionalFormatting>
  <conditionalFormatting sqref="F281:K281">
    <cfRule type="cellIs" dxfId="15" priority="11" stopIfTrue="1" operator="equal">
      <formula>"No"</formula>
    </cfRule>
    <cfRule type="cellIs" dxfId="14" priority="12" stopIfTrue="1" operator="equal">
      <formula>"Yes"</formula>
    </cfRule>
  </conditionalFormatting>
  <conditionalFormatting sqref="P281:W282">
    <cfRule type="cellIs" dxfId="13" priority="10" stopIfTrue="1" operator="lessThan">
      <formula>0</formula>
    </cfRule>
  </conditionalFormatting>
  <conditionalFormatting sqref="P281:W282">
    <cfRule type="cellIs" dxfId="12" priority="8" stopIfTrue="1" operator="equal">
      <formula>"No"</formula>
    </cfRule>
    <cfRule type="cellIs" dxfId="11" priority="9" stopIfTrue="1" operator="equal">
      <formula>"Yes"</formula>
    </cfRule>
  </conditionalFormatting>
  <conditionalFormatting sqref="X215">
    <cfRule type="cellIs" dxfId="10" priority="7" stopIfTrue="1" operator="lessThan">
      <formula>0</formula>
    </cfRule>
  </conditionalFormatting>
  <conditionalFormatting sqref="X215">
    <cfRule type="cellIs" dxfId="9" priority="5" stopIfTrue="1" operator="equal">
      <formula>"No"</formula>
    </cfRule>
    <cfRule type="cellIs" dxfId="8" priority="6" stopIfTrue="1" operator="equal">
      <formula>"Yes"</formula>
    </cfRule>
  </conditionalFormatting>
  <conditionalFormatting sqref="F5">
    <cfRule type="cellIs" dxfId="7" priority="4" stopIfTrue="1" operator="lessThan">
      <formula>0</formula>
    </cfRule>
  </conditionalFormatting>
  <conditionalFormatting sqref="F15">
    <cfRule type="cellIs" dxfId="6" priority="3" stopIfTrue="1" operator="lessThan">
      <formula>0</formula>
    </cfRule>
  </conditionalFormatting>
  <conditionalFormatting sqref="F6:F14">
    <cfRule type="cellIs" dxfId="5" priority="2" stopIfTrue="1" operator="lessThan">
      <formula>0</formula>
    </cfRule>
  </conditionalFormatting>
  <conditionalFormatting sqref="F16">
    <cfRule type="cellIs" dxfId="4" priority="1" operator="lessThan">
      <formula>0</formula>
    </cfRule>
  </conditionalFormatting>
  <dataValidations disablePrompts="1" count="1">
    <dataValidation type="list" allowBlank="1" showInputMessage="1" showErrorMessage="1" sqref="X226:X277 X170:X214">
      <formula1>"Sec-IRBA,Sec-ERBA,Sec-SA"</formula1>
    </dataValidation>
  </dataValidations>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5" manualBreakCount="5">
    <brk id="33" max="12" man="1"/>
    <brk id="81" max="12" man="1"/>
    <brk id="129" max="24" man="1"/>
    <brk id="209" max="16383" man="1"/>
    <brk id="257" max="24" man="1"/>
  </rowBreaks>
  <colBreaks count="1" manualBreakCount="1">
    <brk id="17" min="162" max="31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Q389"/>
  <sheetViews>
    <sheetView zoomScale="75" zoomScaleNormal="75" workbookViewId="0">
      <pane ySplit="1" topLeftCell="A2" activePane="bottomLeft" state="frozen"/>
      <selection pane="bottomLeft"/>
    </sheetView>
  </sheetViews>
  <sheetFormatPr defaultColWidth="0" defaultRowHeight="0" customHeight="1" zeroHeight="1" x14ac:dyDescent="0.25"/>
  <cols>
    <col min="1" max="1" width="1.7109375" style="1737" customWidth="1"/>
    <col min="2" max="2" width="14.7109375" style="1025" customWidth="1"/>
    <col min="3" max="3" width="95.7109375" style="1025" customWidth="1"/>
    <col min="4" max="5" width="16.7109375" style="1742" customWidth="1"/>
    <col min="6" max="12" width="16.7109375" style="1025" customWidth="1"/>
    <col min="13" max="13" width="1.42578125" style="1518" customWidth="1"/>
    <col min="14" max="17" width="0" style="1740" hidden="1" customWidth="1"/>
    <col min="18" max="16384" width="16.7109375" style="1740" hidden="1"/>
  </cols>
  <sheetData>
    <row r="1" spans="1:13" s="668" customFormat="1" ht="30" customHeight="1" x14ac:dyDescent="0.55000000000000004">
      <c r="A1" s="1360" t="s">
        <v>48</v>
      </c>
      <c r="B1" s="730"/>
      <c r="C1" s="730"/>
      <c r="D1" s="730"/>
      <c r="E1" s="730"/>
      <c r="F1" s="730"/>
      <c r="G1" s="730"/>
      <c r="H1" s="730"/>
      <c r="I1" s="730"/>
      <c r="J1" s="730"/>
      <c r="K1" s="730"/>
      <c r="L1" s="730"/>
      <c r="M1" s="672"/>
    </row>
    <row r="2" spans="1:13" s="167" customFormat="1" ht="45" customHeight="1" x14ac:dyDescent="0.25">
      <c r="A2" s="1950" t="s">
        <v>737</v>
      </c>
      <c r="B2" s="690"/>
      <c r="C2" s="690"/>
      <c r="D2" s="690"/>
      <c r="E2" s="690"/>
      <c r="F2" s="690"/>
      <c r="G2" s="690"/>
      <c r="H2" s="690"/>
      <c r="I2" s="690"/>
      <c r="J2" s="690"/>
      <c r="K2" s="690"/>
      <c r="L2" s="690"/>
      <c r="M2" s="180"/>
    </row>
    <row r="3" spans="1:13" s="165" customFormat="1" ht="15" customHeight="1" x14ac:dyDescent="0.25">
      <c r="A3" s="204"/>
      <c r="B3" s="1906" t="s">
        <v>9</v>
      </c>
      <c r="C3" s="1912" t="s">
        <v>10</v>
      </c>
      <c r="D3" s="1869" t="str">
        <f>CONCATENATE("Column ", LEFT(ADDRESS(ROW(TLAC!D16),COLUMN(TLAC!D16),4), 1))</f>
        <v>Column D</v>
      </c>
      <c r="E3" s="468"/>
      <c r="F3" s="410"/>
      <c r="H3" s="410"/>
      <c r="I3" s="410"/>
      <c r="J3" s="410"/>
      <c r="K3" s="410"/>
      <c r="L3" s="410"/>
      <c r="M3" s="268"/>
    </row>
    <row r="4" spans="1:13" s="165" customFormat="1" ht="15" customHeight="1" x14ac:dyDescent="0.25">
      <c r="A4" s="204"/>
      <c r="B4" s="1907" t="s">
        <v>93</v>
      </c>
      <c r="C4" s="1945" t="str">
        <f>TLAC!B16</f>
        <v>Check: row 15 ≤ row 14</v>
      </c>
      <c r="D4" s="1946" t="str">
        <f>TLAC!D16</f>
        <v>Pass</v>
      </c>
      <c r="E4" s="1873"/>
      <c r="F4" s="409"/>
      <c r="G4" s="412"/>
      <c r="H4" s="409"/>
      <c r="I4" s="409"/>
      <c r="J4" s="409"/>
      <c r="K4" s="409"/>
      <c r="L4" s="410"/>
      <c r="M4" s="268"/>
    </row>
    <row r="5" spans="1:13" s="165" customFormat="1" ht="15" customHeight="1" x14ac:dyDescent="0.25">
      <c r="A5" s="181"/>
      <c r="H5" s="410"/>
      <c r="I5" s="410"/>
      <c r="J5" s="410"/>
      <c r="K5" s="410"/>
      <c r="L5" s="410"/>
      <c r="M5" s="1924"/>
    </row>
    <row r="6" spans="1:13" s="165" customFormat="1" ht="45" customHeight="1" x14ac:dyDescent="0.25">
      <c r="A6" s="1950" t="s">
        <v>816</v>
      </c>
      <c r="B6" s="1304"/>
      <c r="C6" s="1304"/>
      <c r="D6" s="1304"/>
      <c r="E6" s="1304"/>
      <c r="F6" s="1304"/>
      <c r="G6" s="1304"/>
      <c r="H6" s="1304"/>
      <c r="I6" s="1304"/>
      <c r="J6" s="1304"/>
      <c r="K6" s="1304"/>
      <c r="L6" s="1304"/>
      <c r="M6" s="268"/>
    </row>
    <row r="7" spans="1:13" s="165" customFormat="1" ht="15" customHeight="1" x14ac:dyDescent="0.25">
      <c r="A7" s="204"/>
      <c r="B7" s="1906" t="s">
        <v>9</v>
      </c>
      <c r="C7" s="1912" t="s">
        <v>10</v>
      </c>
      <c r="D7" s="1869" t="str">
        <f>CONCATENATE("Column ", LEFT(ADDRESS(ROW('Leverage Ratio'!D36),COLUMN('Leverage Ratio'!D36),4), 1))</f>
        <v>Column D</v>
      </c>
      <c r="E7" s="1869" t="str">
        <f>CONCATENATE("Column ", LEFT(ADDRESS(ROW('Leverage Ratio'!E36),COLUMN('Leverage Ratio'!E36),4), 1))</f>
        <v>Column E</v>
      </c>
      <c r="F7" s="1869" t="str">
        <f>CONCATENATE("Column ", LEFT(ADDRESS(ROW('Leverage Ratio'!F36),COLUMN('Leverage Ratio'!F36),4), 1))</f>
        <v>Column F</v>
      </c>
      <c r="G7" s="1869" t="str">
        <f>CONCATENATE("Column ", LEFT(ADDRESS(ROW('Leverage Ratio'!G36),COLUMN('Leverage Ratio'!G36),4), 1))</f>
        <v>Column G</v>
      </c>
      <c r="H7" s="1869" t="str">
        <f>CONCATENATE("Column ", LEFT(ADDRESS(ROW('Leverage Ratio'!I36),COLUMN('Leverage Ratio'!I36),4), 1))</f>
        <v>Column I</v>
      </c>
      <c r="I7" s="1869" t="str">
        <f>CONCATENATE("Column ", LEFT(ADDRESS(ROW('Leverage Ratio'!J36),COLUMN('Leverage Ratio'!J36),4), 1))</f>
        <v>Column J</v>
      </c>
      <c r="J7" s="1869" t="str">
        <f>CONCATENATE("Column ", LEFT(ADDRESS(ROW('Leverage Ratio'!K36),COLUMN('Leverage Ratio'!K36),4), 1))</f>
        <v>Column K</v>
      </c>
      <c r="K7" s="1869" t="str">
        <f>CONCATENATE("Column ", LEFT(ADDRESS(ROW('Leverage Ratio'!L36),COLUMN('Leverage Ratio'!L36),4), 1))</f>
        <v>Column L</v>
      </c>
      <c r="L7" s="410"/>
      <c r="M7" s="268"/>
    </row>
    <row r="8" spans="1:13" s="165" customFormat="1" ht="15" customHeight="1" x14ac:dyDescent="0.25">
      <c r="A8" s="204"/>
      <c r="B8" s="1908" t="s">
        <v>817</v>
      </c>
      <c r="C8" s="1909" t="str">
        <f>'Leverage Ratio'!C40</f>
        <v>Check: credit derivatives are consistently filled-in (see reporting instructions for more details)</v>
      </c>
      <c r="D8" s="1883"/>
      <c r="E8" s="1875" t="str">
        <f>'Leverage Ratio'!E40</f>
        <v>Yes</v>
      </c>
      <c r="F8" s="1875" t="str">
        <f>'Leverage Ratio'!F40</f>
        <v>Yes</v>
      </c>
      <c r="G8" s="1875" t="str">
        <f>'Leverage Ratio'!G40</f>
        <v>Yes</v>
      </c>
      <c r="H8" s="1883"/>
      <c r="I8" s="1875" t="str">
        <f>'Leverage Ratio'!J40</f>
        <v>Yes</v>
      </c>
      <c r="J8" s="1875" t="str">
        <f>'Leverage Ratio'!K40</f>
        <v>Yes</v>
      </c>
      <c r="K8" s="1876" t="str">
        <f>'Leverage Ratio'!L40</f>
        <v>Yes</v>
      </c>
      <c r="L8" s="410"/>
      <c r="M8" s="268"/>
    </row>
    <row r="9" spans="1:13" s="165" customFormat="1" ht="15" customHeight="1" x14ac:dyDescent="0.25">
      <c r="A9" s="204"/>
      <c r="B9" s="1910" t="s">
        <v>1244</v>
      </c>
      <c r="C9" s="257" t="str">
        <f>'Leverage Ratio'!F44</f>
        <v>Check: total ≥ amounts associated with affiliated entities</v>
      </c>
      <c r="D9" s="28"/>
      <c r="E9" s="28"/>
      <c r="F9" s="1877" t="str">
        <f>'Leverage Ratio'!F46</f>
        <v>Yes</v>
      </c>
      <c r="G9" s="28"/>
      <c r="H9" s="28"/>
      <c r="I9" s="28"/>
      <c r="J9" s="1877" t="str">
        <f>'Leverage Ratio'!K46</f>
        <v>Yes</v>
      </c>
      <c r="K9" s="1880"/>
      <c r="L9" s="410"/>
      <c r="M9" s="268"/>
    </row>
    <row r="10" spans="1:13" s="165" customFormat="1" ht="15" customHeight="1" x14ac:dyDescent="0.25">
      <c r="A10" s="204"/>
      <c r="B10" s="1910" t="s">
        <v>1244</v>
      </c>
      <c r="C10" s="257" t="str">
        <f>'Leverage Ratio'!F44</f>
        <v>Check: total ≥ amounts associated with affiliated entities</v>
      </c>
      <c r="D10" s="28"/>
      <c r="E10" s="28"/>
      <c r="F10" s="1877" t="str">
        <f>'Leverage Ratio'!F48</f>
        <v>Yes</v>
      </c>
      <c r="G10" s="28"/>
      <c r="H10" s="28"/>
      <c r="I10" s="28"/>
      <c r="J10" s="1877" t="str">
        <f>'Leverage Ratio'!K48</f>
        <v>Yes</v>
      </c>
      <c r="K10" s="1880"/>
      <c r="L10" s="410"/>
      <c r="M10" s="268"/>
    </row>
    <row r="11" spans="1:13" s="165" customFormat="1" ht="15" customHeight="1" x14ac:dyDescent="0.25">
      <c r="A11" s="204"/>
      <c r="B11" s="1764" t="s">
        <v>1244</v>
      </c>
      <c r="C11" s="1911" t="str">
        <f>'Leverage Ratio'!C64</f>
        <v>Check: accounting ≤ gross value</v>
      </c>
      <c r="D11" s="1878" t="str">
        <f>'Leverage Ratio'!D64</f>
        <v>Yes</v>
      </c>
      <c r="E11" s="30"/>
      <c r="F11" s="30"/>
      <c r="G11" s="30"/>
      <c r="H11" s="1878" t="str">
        <f>'Leverage Ratio'!I64</f>
        <v>Yes</v>
      </c>
      <c r="I11" s="30"/>
      <c r="J11" s="30"/>
      <c r="K11" s="1879"/>
      <c r="L11" s="410"/>
      <c r="M11" s="268"/>
    </row>
    <row r="12" spans="1:13" s="165" customFormat="1" ht="15" customHeight="1" x14ac:dyDescent="0.25">
      <c r="A12" s="204"/>
      <c r="B12" s="410"/>
      <c r="C12" s="410"/>
      <c r="D12" s="410"/>
      <c r="E12" s="410"/>
      <c r="F12" s="410"/>
      <c r="G12" s="410"/>
      <c r="H12" s="410"/>
      <c r="I12" s="410"/>
      <c r="J12" s="410"/>
      <c r="K12" s="410"/>
      <c r="L12" s="410"/>
      <c r="M12" s="1924"/>
    </row>
    <row r="13" spans="1:13" s="165" customFormat="1" ht="45" customHeight="1" x14ac:dyDescent="0.25">
      <c r="A13" s="1950" t="s">
        <v>1245</v>
      </c>
      <c r="B13" s="1304"/>
      <c r="C13" s="1304"/>
      <c r="D13" s="1304"/>
      <c r="E13" s="1304"/>
      <c r="F13" s="1304"/>
      <c r="G13" s="1304"/>
      <c r="H13" s="1304"/>
      <c r="I13" s="1304"/>
      <c r="J13" s="1304"/>
      <c r="K13" s="1304"/>
      <c r="L13" s="1304"/>
      <c r="M13" s="268"/>
    </row>
    <row r="14" spans="1:13" s="165" customFormat="1" ht="15" customHeight="1" x14ac:dyDescent="0.25">
      <c r="A14" s="204"/>
      <c r="B14" s="1906" t="s">
        <v>9</v>
      </c>
      <c r="C14" s="1912" t="s">
        <v>10</v>
      </c>
      <c r="D14" s="1869" t="str">
        <f>CONCATENATE("Column ", LEFT(ADDRESS(ROW('IRB Current'!F41),COLUMN('IRB Current'!F41),4), 1))</f>
        <v>Column F</v>
      </c>
      <c r="E14" s="1869" t="str">
        <f>CONCATENATE("Column ", LEFT(ADDRESS(ROW('IRB Current'!G41),COLUMN('IRB Current'!G41),4), 1))</f>
        <v>Column G</v>
      </c>
      <c r="F14" s="1869" t="str">
        <f>CONCATENATE("Column ", LEFT(ADDRESS(ROW('IRB Current'!H41),COLUMN('IRB Current'!H41),4), 1))</f>
        <v>Column H</v>
      </c>
      <c r="G14" s="1869" t="str">
        <f>CONCATENATE("Column ", LEFT(ADDRESS(ROW('IRB Current'!I41),COLUMN('IRB Current'!I41),4), 1))</f>
        <v>Column I</v>
      </c>
      <c r="H14" s="1869" t="str">
        <f>CONCATENATE("Column ", LEFT(ADDRESS(ROW('IRB Current'!J41),COLUMN('IRB Current'!J41),4), 1))</f>
        <v>Column J</v>
      </c>
      <c r="I14" s="1869" t="str">
        <f>CONCATENATE("Column ", LEFT(ADDRESS(ROW('IRB Current'!L41),COLUMN('IRB Current'!L41),4), 1))</f>
        <v>Column L</v>
      </c>
      <c r="J14" s="1869" t="str">
        <f>CONCATENATE("Column ", LEFT(ADDRESS(ROW('IRB Current'!M41),COLUMN('IRB Current'!M41),4), 1))</f>
        <v>Column M</v>
      </c>
      <c r="K14" s="1869" t="str">
        <f>CONCATENATE("Column ", LEFT(ADDRESS(ROW('IRB Current'!N41),COLUMN('IRB Current'!N41),4), 1))</f>
        <v>Column N</v>
      </c>
      <c r="L14" s="1869" t="str">
        <f>CONCATENATE("Column ", LEFT(ADDRESS(ROW('IRB Current'!O41),COLUMN('IRB Current'!O41),4), 1))</f>
        <v>Column O</v>
      </c>
      <c r="M14" s="268"/>
    </row>
    <row r="15" spans="1:13" s="165" customFormat="1" ht="15" customHeight="1" x14ac:dyDescent="0.25">
      <c r="A15" s="204"/>
      <c r="B15" s="1908" t="s">
        <v>92</v>
      </c>
      <c r="C15" s="1943" t="str">
        <f>'IRB Current'!B21</f>
        <v>Check: row 20 ≤ row 19</v>
      </c>
      <c r="D15" s="1935" t="str">
        <f>'IRB Current'!F21</f>
        <v>Pass</v>
      </c>
      <c r="E15" s="1935" t="str">
        <f>'IRB Current'!G21</f>
        <v>Pass</v>
      </c>
      <c r="F15" s="1935" t="str">
        <f>'IRB Current'!H21</f>
        <v>Pass</v>
      </c>
      <c r="G15" s="1883"/>
      <c r="H15" s="1883"/>
      <c r="I15" s="1935" t="str">
        <f>'IRB Current'!L21</f>
        <v>Pass</v>
      </c>
      <c r="J15" s="1935" t="str">
        <f>'IRB Current'!M21</f>
        <v>Pass</v>
      </c>
      <c r="K15" s="1935" t="str">
        <f>'IRB Current'!N21</f>
        <v>Pass</v>
      </c>
      <c r="L15" s="1936" t="str">
        <f>'IRB Current'!O21</f>
        <v>Pass</v>
      </c>
      <c r="M15" s="268"/>
    </row>
    <row r="16" spans="1:13" s="165" customFormat="1" ht="15" customHeight="1" x14ac:dyDescent="0.25">
      <c r="A16" s="204"/>
      <c r="B16" s="1910" t="s">
        <v>92</v>
      </c>
      <c r="C16" s="1929" t="str">
        <f>'IRB Current'!B24</f>
        <v>Check: row 23 ≤ row 22</v>
      </c>
      <c r="D16" s="1486" t="str">
        <f>'IRB Current'!F24</f>
        <v>Pass</v>
      </c>
      <c r="E16" s="1486" t="str">
        <f>'IRB Current'!G24</f>
        <v>Pass</v>
      </c>
      <c r="F16" s="1486" t="str">
        <f>'IRB Current'!H24</f>
        <v>Pass</v>
      </c>
      <c r="G16" s="28"/>
      <c r="H16" s="28"/>
      <c r="I16" s="1486" t="str">
        <f>'IRB Current'!L24</f>
        <v>Pass</v>
      </c>
      <c r="J16" s="1486" t="str">
        <f>'IRB Current'!M24</f>
        <v>Pass</v>
      </c>
      <c r="K16" s="1486" t="str">
        <f>'IRB Current'!N24</f>
        <v>Pass</v>
      </c>
      <c r="L16" s="1491" t="str">
        <f>'IRB Current'!O24</f>
        <v>Pass</v>
      </c>
      <c r="M16" s="268"/>
    </row>
    <row r="17" spans="1:13" s="165" customFormat="1" ht="15" customHeight="1" x14ac:dyDescent="0.25">
      <c r="A17" s="204"/>
      <c r="B17" s="1910" t="s">
        <v>92</v>
      </c>
      <c r="C17" s="1929" t="str">
        <f>'IRB Current'!B36</f>
        <v>Check: row 35 ≤ row 34</v>
      </c>
      <c r="D17" s="28"/>
      <c r="E17" s="28"/>
      <c r="F17" s="28"/>
      <c r="G17" s="1486" t="str">
        <f>'IRB Current'!I36</f>
        <v>Pass</v>
      </c>
      <c r="H17" s="1486" t="str">
        <f>'IRB Current'!J36</f>
        <v>Pass</v>
      </c>
      <c r="I17" s="1486" t="str">
        <f>'IRB Current'!L36</f>
        <v>Pass</v>
      </c>
      <c r="J17" s="28"/>
      <c r="K17" s="1486" t="str">
        <f>'IRB Current'!N36</f>
        <v>Pass</v>
      </c>
      <c r="L17" s="1880"/>
      <c r="M17" s="268"/>
    </row>
    <row r="18" spans="1:13" s="165" customFormat="1" ht="15" customHeight="1" x14ac:dyDescent="0.25">
      <c r="A18" s="204"/>
      <c r="B18" s="1910" t="s">
        <v>93</v>
      </c>
      <c r="C18" s="1929" t="str">
        <f>'IRB Current'!B58</f>
        <v>Check: row 57 ≤ row 56</v>
      </c>
      <c r="D18" s="1486" t="str">
        <f>'IRB Current'!F58</f>
        <v>Pass</v>
      </c>
      <c r="E18" s="1486" t="str">
        <f>'IRB Current'!G58</f>
        <v>Pass</v>
      </c>
      <c r="F18" s="1486" t="str">
        <f>'IRB Current'!H58</f>
        <v>Pass</v>
      </c>
      <c r="G18" s="28"/>
      <c r="H18" s="28"/>
      <c r="I18" s="28"/>
      <c r="J18" s="28"/>
      <c r="K18" s="28"/>
      <c r="L18" s="1880"/>
      <c r="M18" s="268"/>
    </row>
    <row r="19" spans="1:13" s="165" customFormat="1" ht="15" customHeight="1" x14ac:dyDescent="0.25">
      <c r="A19" s="204"/>
      <c r="B19" s="1910" t="s">
        <v>93</v>
      </c>
      <c r="C19" s="1929" t="str">
        <f>'IRB Current'!B61</f>
        <v>Check: row 60 ≤ row 59</v>
      </c>
      <c r="D19" s="1486" t="str">
        <f>'IRB Current'!F61</f>
        <v>Pass</v>
      </c>
      <c r="E19" s="1486" t="str">
        <f>'IRB Current'!G61</f>
        <v>Pass</v>
      </c>
      <c r="F19" s="1486" t="str">
        <f>'IRB Current'!H61</f>
        <v>Pass</v>
      </c>
      <c r="G19" s="28"/>
      <c r="H19" s="28"/>
      <c r="I19" s="28"/>
      <c r="J19" s="28"/>
      <c r="K19" s="28"/>
      <c r="L19" s="1880"/>
      <c r="M19" s="268"/>
    </row>
    <row r="20" spans="1:13" s="165" customFormat="1" ht="15" customHeight="1" x14ac:dyDescent="0.25">
      <c r="A20" s="204"/>
      <c r="B20" s="1764" t="s">
        <v>93</v>
      </c>
      <c r="C20" s="1944" t="str">
        <f>'IRB Current'!B73</f>
        <v>Check: row 72 ≤ row 71</v>
      </c>
      <c r="D20" s="30"/>
      <c r="E20" s="30"/>
      <c r="F20" s="30"/>
      <c r="G20" s="1487" t="str">
        <f>'IRB Current'!I73</f>
        <v>Pass</v>
      </c>
      <c r="H20" s="1487" t="str">
        <f>'IRB Current'!J73</f>
        <v>Pass</v>
      </c>
      <c r="I20" s="30"/>
      <c r="J20" s="30"/>
      <c r="K20" s="30"/>
      <c r="L20" s="1879"/>
      <c r="M20" s="268"/>
    </row>
    <row r="21" spans="1:13" s="381" customFormat="1" ht="15" customHeight="1" x14ac:dyDescent="0.25">
      <c r="A21" s="1737"/>
      <c r="B21" s="1914"/>
      <c r="C21" s="471"/>
      <c r="D21" s="1881"/>
      <c r="E21" s="1881"/>
      <c r="F21" s="1881"/>
      <c r="G21" s="1881"/>
      <c r="H21" s="1881"/>
      <c r="I21" s="1881"/>
      <c r="J21" s="1923"/>
      <c r="K21" s="1923"/>
      <c r="L21" s="1025"/>
      <c r="M21" s="1925"/>
    </row>
    <row r="22" spans="1:13" s="165" customFormat="1" ht="45" customHeight="1" x14ac:dyDescent="0.25">
      <c r="A22" s="1950" t="s">
        <v>1246</v>
      </c>
      <c r="B22" s="1304"/>
      <c r="C22" s="1304"/>
      <c r="D22" s="1304"/>
      <c r="E22" s="1304"/>
      <c r="F22" s="1304"/>
      <c r="G22" s="1304"/>
      <c r="H22" s="1304"/>
      <c r="I22" s="1304"/>
      <c r="J22" s="1304"/>
      <c r="K22" s="1304"/>
      <c r="L22" s="1304"/>
      <c r="M22" s="268"/>
    </row>
    <row r="23" spans="1:13" s="165" customFormat="1" ht="15" customHeight="1" x14ac:dyDescent="0.25">
      <c r="A23" s="204"/>
      <c r="B23" s="2418" t="s">
        <v>9</v>
      </c>
      <c r="C23" s="2420" t="s">
        <v>10</v>
      </c>
      <c r="D23" s="1720" t="str">
        <f>CONCATENATE("Column ", LEFT(ADDRESS(ROW('IRB Proposed'!F45),COLUMN('IRB Proposed'!F45),4), 1))</f>
        <v>Column F</v>
      </c>
      <c r="E23" s="1720" t="str">
        <f>CONCATENATE("Column ", LEFT(ADDRESS(ROW('IRB Current'!G29),COLUMN('IRB Current'!G29),4), 1))</f>
        <v>Column G</v>
      </c>
      <c r="F23" s="1720" t="str">
        <f>CONCATENATE("Column ", LEFT(ADDRESS(ROW('IRB Current'!K29),COLUMN('IRB Current'!K29),4), 1))</f>
        <v>Column K</v>
      </c>
      <c r="G23" s="1720" t="str">
        <f>CONCATENATE("Column ", LEFT(ADDRESS(ROW('IRB Current'!L29),COLUMN('IRB Current'!L29),4), 1))</f>
        <v>Column L</v>
      </c>
      <c r="H23" s="1720" t="str">
        <f>CONCATENATE("Column ", LEFT(ADDRESS(ROW('IRB Current'!P29),COLUMN('IRB Current'!P29),4), 1))</f>
        <v>Column P</v>
      </c>
      <c r="I23" s="2070" t="str">
        <f>CONCATENATE("Column ", LEFT(ADDRESS(ROW('IRB Current'!Q29),COLUMN('IRB Current'!Q29),4), 1))</f>
        <v>Column Q</v>
      </c>
      <c r="J23" s="1720" t="str">
        <f>CONCATENATE("Column ", LEFT(ADDRESS(ROW('IRB Current'!Y29),COLUMN('IRB Current'!Y29),4), 1))</f>
        <v>Column Y</v>
      </c>
      <c r="K23" s="2070" t="str">
        <f>CONCATENATE("Column ", LEFT(ADDRESS(ROW('IRB Current'!Z29),COLUMN('IRB Current'!Z29),4), 1))</f>
        <v>Column Z</v>
      </c>
      <c r="L23" s="410"/>
      <c r="M23" s="268"/>
    </row>
    <row r="24" spans="1:13" s="165" customFormat="1" ht="60" customHeight="1" x14ac:dyDescent="0.25">
      <c r="A24" s="204"/>
      <c r="B24" s="2419"/>
      <c r="C24" s="2421"/>
      <c r="D24" s="1926"/>
      <c r="E24" s="1926"/>
      <c r="F24" s="1720"/>
      <c r="G24" s="1720"/>
      <c r="H24" s="1720"/>
      <c r="I24" s="2070"/>
      <c r="J24" s="1720" t="str">
        <f>'IRB Proposed'!Y5</f>
        <v>Check: Compare with full FIRB migration</v>
      </c>
      <c r="K24" s="1720" t="str">
        <f>'IRB Proposed'!Z5</f>
        <v>Check: Compare with full FIRB migration</v>
      </c>
      <c r="L24" s="468"/>
      <c r="M24" s="268"/>
    </row>
    <row r="25" spans="1:13" s="165" customFormat="1" ht="15" customHeight="1" x14ac:dyDescent="0.25">
      <c r="A25" s="204"/>
      <c r="B25" s="1915" t="s">
        <v>92</v>
      </c>
      <c r="C25" s="1916" t="s">
        <v>1364</v>
      </c>
      <c r="D25" s="1883"/>
      <c r="E25" s="1883"/>
      <c r="F25" s="1883"/>
      <c r="G25" s="1883"/>
      <c r="H25" s="1883"/>
      <c r="I25" s="1884"/>
      <c r="J25" s="1883"/>
      <c r="K25" s="1884"/>
      <c r="L25" s="468"/>
      <c r="M25" s="268"/>
    </row>
    <row r="26" spans="1:13" s="165" customFormat="1" ht="15" customHeight="1" x14ac:dyDescent="0.25">
      <c r="A26" s="204"/>
      <c r="B26" s="2068" t="s">
        <v>92</v>
      </c>
      <c r="C26" s="1753" t="str">
        <f>'IRB Proposed'!B6</f>
        <v>Large and mid-market general corporates; of which:</v>
      </c>
      <c r="D26" s="28"/>
      <c r="E26" s="28"/>
      <c r="F26" s="28"/>
      <c r="G26" s="28"/>
      <c r="H26" s="28"/>
      <c r="I26" s="28"/>
      <c r="J26" s="28"/>
      <c r="K26" s="1880"/>
      <c r="L26" s="468"/>
      <c r="M26" s="268"/>
    </row>
    <row r="27" spans="1:13" s="381" customFormat="1" ht="15" customHeight="1" x14ac:dyDescent="0.25">
      <c r="A27" s="1737"/>
      <c r="B27" s="2068" t="s">
        <v>92</v>
      </c>
      <c r="C27" s="1917" t="str">
        <f>'IRB Proposed'!B8</f>
        <v>mid-sized corporates (assets ≤ EUR 50bn, revenues &gt;EUR 200mn)</v>
      </c>
      <c r="D27" s="28"/>
      <c r="E27" s="28"/>
      <c r="F27" s="28"/>
      <c r="G27" s="28"/>
      <c r="H27" s="28"/>
      <c r="I27" s="28"/>
      <c r="J27" s="1486" t="str">
        <f>'IRB Proposed'!Y8</f>
        <v>Pass</v>
      </c>
      <c r="K27" s="1491" t="str">
        <f>'IRB Proposed'!Y8</f>
        <v>Pass</v>
      </c>
      <c r="L27" s="1025"/>
      <c r="M27" s="1882"/>
    </row>
    <row r="28" spans="1:13" s="381" customFormat="1" ht="15" customHeight="1" x14ac:dyDescent="0.25">
      <c r="A28" s="1737"/>
      <c r="B28" s="2068" t="s">
        <v>92</v>
      </c>
      <c r="C28" s="1917" t="str">
        <f>'IRB Proposed'!B9</f>
        <v>mid-sized corporates (assets ≤ EUR 50bn, revenues ≤ EUR 200mn)</v>
      </c>
      <c r="D28" s="28"/>
      <c r="E28" s="28"/>
      <c r="F28" s="28"/>
      <c r="G28" s="28"/>
      <c r="H28" s="28"/>
      <c r="I28" s="28"/>
      <c r="J28" s="1486" t="str">
        <f>'IRB Proposed'!Y8</f>
        <v>Pass</v>
      </c>
      <c r="K28" s="1491" t="str">
        <f>'IRB Proposed'!Z8</f>
        <v>Pass</v>
      </c>
      <c r="L28" s="1025"/>
      <c r="M28" s="1882"/>
    </row>
    <row r="29" spans="1:13" s="381" customFormat="1" ht="15" customHeight="1" x14ac:dyDescent="0.25">
      <c r="A29" s="1737"/>
      <c r="B29" s="2068" t="s">
        <v>92</v>
      </c>
      <c r="C29" s="1753" t="str">
        <f>'IRB Proposed'!B12</f>
        <v>of which: Supervisory slotting criteria approach</v>
      </c>
      <c r="D29" s="28"/>
      <c r="E29" s="28"/>
      <c r="F29" s="28"/>
      <c r="G29" s="28"/>
      <c r="H29" s="28"/>
      <c r="I29" s="28"/>
      <c r="J29" s="28"/>
      <c r="K29" s="28"/>
      <c r="L29" s="1025"/>
      <c r="M29" s="1882"/>
    </row>
    <row r="30" spans="1:13" s="381" customFormat="1" ht="15" customHeight="1" x14ac:dyDescent="0.25">
      <c r="A30" s="1737"/>
      <c r="B30" s="2068" t="s">
        <v>92</v>
      </c>
      <c r="C30" s="1753" t="str">
        <f>'IRB Proposed'!B13</f>
        <v>SME treated as corporate</v>
      </c>
      <c r="D30" s="28"/>
      <c r="E30" s="28"/>
      <c r="F30" s="28"/>
      <c r="G30" s="28"/>
      <c r="H30" s="28"/>
      <c r="I30" s="28"/>
      <c r="J30" s="1486" t="str">
        <f>'IRB Proposed'!Y13</f>
        <v>Pass</v>
      </c>
      <c r="K30" s="1491" t="str">
        <f>'IRB Proposed'!Z13</f>
        <v>Pass</v>
      </c>
      <c r="L30" s="1025"/>
      <c r="M30" s="1882"/>
    </row>
    <row r="31" spans="1:13" s="381" customFormat="1" ht="15" customHeight="1" x14ac:dyDescent="0.25">
      <c r="A31" s="1737"/>
      <c r="B31" s="2068" t="s">
        <v>92</v>
      </c>
      <c r="C31" s="1753" t="str">
        <f>'IRB Proposed'!B17</f>
        <v>Retail residential mortgages</v>
      </c>
      <c r="D31" s="28"/>
      <c r="E31" s="28"/>
      <c r="F31" s="28"/>
      <c r="G31" s="28"/>
      <c r="H31" s="28"/>
      <c r="I31" s="28"/>
      <c r="J31" s="28"/>
      <c r="K31" s="1880"/>
      <c r="L31" s="1025"/>
      <c r="M31" s="1882"/>
    </row>
    <row r="32" spans="1:13" s="381" customFormat="1" ht="15" customHeight="1" x14ac:dyDescent="0.25">
      <c r="A32" s="1737"/>
      <c r="B32" s="2068" t="s">
        <v>92</v>
      </c>
      <c r="C32" s="1753" t="str">
        <f>'IRB Proposed'!B18</f>
        <v>Other retail</v>
      </c>
      <c r="D32" s="28"/>
      <c r="E32" s="28"/>
      <c r="F32" s="28"/>
      <c r="G32" s="28"/>
      <c r="H32" s="28"/>
      <c r="I32" s="28"/>
      <c r="J32" s="28"/>
      <c r="K32" s="1880"/>
      <c r="L32" s="1025"/>
      <c r="M32" s="1882"/>
    </row>
    <row r="33" spans="1:13" s="381" customFormat="1" ht="15" customHeight="1" x14ac:dyDescent="0.25">
      <c r="A33" s="1737"/>
      <c r="B33" s="2068" t="s">
        <v>92</v>
      </c>
      <c r="C33" s="1917" t="str">
        <f>'IRB Proposed'!B19</f>
        <v>of which: unsecured</v>
      </c>
      <c r="D33" s="28"/>
      <c r="E33" s="28"/>
      <c r="F33" s="28"/>
      <c r="G33" s="28"/>
      <c r="H33" s="28"/>
      <c r="I33" s="28"/>
      <c r="J33" s="28"/>
      <c r="K33" s="1880"/>
      <c r="L33" s="1025"/>
      <c r="M33" s="1882"/>
    </row>
    <row r="34" spans="1:13" s="381" customFormat="1" ht="15" customHeight="1" x14ac:dyDescent="0.25">
      <c r="A34" s="1737"/>
      <c r="B34" s="2068" t="s">
        <v>92</v>
      </c>
      <c r="C34" s="1918" t="str">
        <f>'IRB Proposed'!B20</f>
        <v>of which: SME treated as retail</v>
      </c>
      <c r="D34" s="28"/>
      <c r="E34" s="28"/>
      <c r="F34" s="28"/>
      <c r="G34" s="28"/>
      <c r="H34" s="28"/>
      <c r="I34" s="28"/>
      <c r="J34" s="28"/>
      <c r="K34" s="1880"/>
      <c r="L34" s="1025"/>
      <c r="M34" s="1882"/>
    </row>
    <row r="35" spans="1:13" s="381" customFormat="1" ht="15" customHeight="1" x14ac:dyDescent="0.25">
      <c r="A35" s="1737"/>
      <c r="B35" s="2068" t="s">
        <v>92</v>
      </c>
      <c r="C35" s="1917" t="str">
        <f>'IRB Proposed'!B21</f>
        <v>of which: secured</v>
      </c>
      <c r="D35" s="28"/>
      <c r="E35" s="28"/>
      <c r="F35" s="28"/>
      <c r="G35" s="28"/>
      <c r="H35" s="28"/>
      <c r="I35" s="28"/>
      <c r="J35" s="28"/>
      <c r="K35" s="1880"/>
      <c r="L35" s="1025"/>
      <c r="M35" s="1882"/>
    </row>
    <row r="36" spans="1:13" s="381" customFormat="1" ht="15" customHeight="1" x14ac:dyDescent="0.25">
      <c r="A36" s="1737"/>
      <c r="B36" s="2068" t="s">
        <v>92</v>
      </c>
      <c r="C36" s="1918" t="str">
        <f>'IRB Proposed'!B22</f>
        <v>of which: SME treated as retail</v>
      </c>
      <c r="D36" s="28"/>
      <c r="E36" s="28"/>
      <c r="F36" s="28"/>
      <c r="G36" s="28"/>
      <c r="H36" s="28"/>
      <c r="I36" s="28"/>
      <c r="J36" s="28"/>
      <c r="K36" s="1880"/>
      <c r="L36" s="1025"/>
      <c r="M36" s="1882"/>
    </row>
    <row r="37" spans="1:13" s="381" customFormat="1" ht="15" customHeight="1" x14ac:dyDescent="0.25">
      <c r="A37" s="1737"/>
      <c r="B37" s="2068" t="s">
        <v>92</v>
      </c>
      <c r="C37" s="1753" t="str">
        <f>'IRB Proposed'!B23</f>
        <v>Qualifying revolving retail exposures</v>
      </c>
      <c r="D37" s="28"/>
      <c r="E37" s="28"/>
      <c r="F37" s="28"/>
      <c r="G37" s="28"/>
      <c r="H37" s="28"/>
      <c r="I37" s="28"/>
      <c r="J37" s="28"/>
      <c r="K37" s="1880"/>
      <c r="L37" s="1025"/>
      <c r="M37" s="1882"/>
    </row>
    <row r="38" spans="1:13" s="381" customFormat="1" ht="15" customHeight="1" x14ac:dyDescent="0.25">
      <c r="A38" s="1737"/>
      <c r="B38" s="2068" t="s">
        <v>92</v>
      </c>
      <c r="C38" s="1917" t="str">
        <f>'IRB Proposed'!B24</f>
        <v>of which: transactors</v>
      </c>
      <c r="D38" s="28"/>
      <c r="E38" s="28"/>
      <c r="F38" s="28"/>
      <c r="G38" s="28"/>
      <c r="H38" s="28"/>
      <c r="I38" s="28"/>
      <c r="J38" s="28"/>
      <c r="K38" s="1880"/>
      <c r="L38" s="1025"/>
      <c r="M38" s="1882"/>
    </row>
    <row r="39" spans="1:13" s="381" customFormat="1" ht="15" customHeight="1" x14ac:dyDescent="0.25">
      <c r="A39" s="1737"/>
      <c r="B39" s="2068" t="s">
        <v>92</v>
      </c>
      <c r="C39" s="1917" t="str">
        <f>'IRB Proposed'!B25</f>
        <v>of which: revolvers</v>
      </c>
      <c r="D39" s="28"/>
      <c r="E39" s="28"/>
      <c r="F39" s="28"/>
      <c r="G39" s="28"/>
      <c r="H39" s="28"/>
      <c r="I39" s="28"/>
      <c r="J39" s="28"/>
      <c r="K39" s="1880"/>
      <c r="L39" s="1025"/>
      <c r="M39" s="1882"/>
    </row>
    <row r="40" spans="1:13" s="381" customFormat="1" ht="15" customHeight="1" x14ac:dyDescent="0.25">
      <c r="A40" s="1737"/>
      <c r="B40" s="2068" t="s">
        <v>92</v>
      </c>
      <c r="C40" s="1919" t="str">
        <f>'IRB Proposed'!B28</f>
        <v>Equity investment in funds (not IRB look through)</v>
      </c>
      <c r="D40" s="28"/>
      <c r="E40" s="28"/>
      <c r="F40" s="28"/>
      <c r="G40" s="28"/>
      <c r="H40" s="28"/>
      <c r="I40" s="28"/>
      <c r="J40" s="28"/>
      <c r="K40" s="1880"/>
      <c r="L40" s="1025"/>
      <c r="M40" s="1882"/>
    </row>
    <row r="41" spans="1:13" s="381" customFormat="1" ht="15" customHeight="1" x14ac:dyDescent="0.25">
      <c r="A41" s="1737"/>
      <c r="B41" s="2068" t="s">
        <v>92</v>
      </c>
      <c r="C41" s="1753" t="str">
        <f>'IRB Proposed'!B29</f>
        <v>Eligible purchased receivables</v>
      </c>
      <c r="D41" s="28"/>
      <c r="E41" s="28"/>
      <c r="F41" s="28"/>
      <c r="G41" s="28"/>
      <c r="H41" s="28"/>
      <c r="I41" s="28"/>
      <c r="J41" s="28"/>
      <c r="K41" s="1880"/>
      <c r="L41" s="1025"/>
      <c r="M41" s="1882"/>
    </row>
    <row r="42" spans="1:13" s="381" customFormat="1" ht="15" customHeight="1" x14ac:dyDescent="0.25">
      <c r="A42" s="1737"/>
      <c r="B42" s="2068" t="s">
        <v>92</v>
      </c>
      <c r="C42" s="1917" t="str">
        <f>'IRB Proposed'!B30</f>
        <v>of which:corporates</v>
      </c>
      <c r="D42" s="28"/>
      <c r="E42" s="28"/>
      <c r="F42" s="28"/>
      <c r="G42" s="28"/>
      <c r="H42" s="28"/>
      <c r="I42" s="28"/>
      <c r="J42" s="1486" t="str">
        <f>'IRB Proposed'!Y30</f>
        <v>Pass</v>
      </c>
      <c r="K42" s="1491" t="str">
        <f>'IRB Proposed'!Z30</f>
        <v>Pass</v>
      </c>
      <c r="L42" s="1025"/>
      <c r="M42" s="1882"/>
    </row>
    <row r="43" spans="1:13" s="381" customFormat="1" ht="15" customHeight="1" x14ac:dyDescent="0.25">
      <c r="A43" s="1737"/>
      <c r="B43" s="2069" t="s">
        <v>92</v>
      </c>
      <c r="C43" s="1920" t="str">
        <f>'IRB Proposed'!B31</f>
        <v>of which:retail</v>
      </c>
      <c r="D43" s="30"/>
      <c r="E43" s="30"/>
      <c r="F43" s="28"/>
      <c r="G43" s="28"/>
      <c r="H43" s="28"/>
      <c r="I43" s="28"/>
      <c r="J43" s="30"/>
      <c r="K43" s="1879"/>
      <c r="L43" s="1025"/>
      <c r="M43" s="1882"/>
    </row>
    <row r="44" spans="1:13" s="165" customFormat="1" ht="15" customHeight="1" x14ac:dyDescent="0.25">
      <c r="A44" s="204"/>
      <c r="B44" s="2418" t="s">
        <v>9</v>
      </c>
      <c r="C44" s="2420" t="s">
        <v>10</v>
      </c>
      <c r="D44" s="1720" t="str">
        <f>CONCATENATE("Column ", LEFT(ADDRESS(ROW('IRB Proposed'!F67),COLUMN('IRB Proposed'!F67),4), 1))</f>
        <v>Column F</v>
      </c>
      <c r="E44" s="1720" t="str">
        <f>CONCATENATE("Column ", LEFT(ADDRESS(ROW('IRB Current'!G51),COLUMN('IRB Current'!G51),4), 1))</f>
        <v>Column G</v>
      </c>
      <c r="F44" s="1720" t="str">
        <f>CONCATENATE("Column ", LEFT(ADDRESS(ROW('IRB Current'!K51),COLUMN('IRB Current'!K51),4), 1))</f>
        <v>Column K</v>
      </c>
      <c r="G44" s="1720" t="str">
        <f>CONCATENATE("Column ", LEFT(ADDRESS(ROW('IRB Current'!L51),COLUMN('IRB Current'!L51),4), 1))</f>
        <v>Column L</v>
      </c>
      <c r="H44" s="1720" t="str">
        <f>CONCATENATE("Column ", LEFT(ADDRESS(ROW('IRB Current'!P51),COLUMN('IRB Current'!P51),4), 1))</f>
        <v>Column P</v>
      </c>
      <c r="I44" s="1869" t="str">
        <f>CONCATENATE("Column ", LEFT(ADDRESS(ROW('IRB Current'!Q51),COLUMN('IRB Current'!Q51),4), 1))</f>
        <v>Column Q</v>
      </c>
      <c r="J44" s="1720" t="str">
        <f>CONCATENATE("Column ", LEFT(ADDRESS(ROW('IRB Current'!Y51),COLUMN('IRB Current'!Y51),4), 1))</f>
        <v>Column Y</v>
      </c>
      <c r="K44" s="2070" t="str">
        <f>CONCATENATE("Column ", LEFT(ADDRESS(ROW('IRB Current'!Z51),COLUMN('IRB Current'!Z51),4), 1))</f>
        <v>Column Z</v>
      </c>
      <c r="L44" s="410"/>
      <c r="M44" s="268"/>
    </row>
    <row r="45" spans="1:13" s="165" customFormat="1" ht="60" customHeight="1" x14ac:dyDescent="0.25">
      <c r="A45" s="204"/>
      <c r="B45" s="2419"/>
      <c r="C45" s="2421"/>
      <c r="D45" s="1926"/>
      <c r="E45" s="1926"/>
      <c r="F45" s="1720" t="str">
        <f>'IRB Proposed'!K36</f>
        <v>Check: RWA ≤ panel A</v>
      </c>
      <c r="G45" s="1720" t="str">
        <f>'IRB Proposed'!L36</f>
        <v>Check: EL amounts ≤ panel A</v>
      </c>
      <c r="H45" s="1720" t="str">
        <f>'IRB Proposed'!P36</f>
        <v>Check: RWA ≤ panel A</v>
      </c>
      <c r="I45" s="1869" t="str">
        <f>'IRB Proposed'!Q36</f>
        <v>Check: EL amounts ≤ panel A</v>
      </c>
      <c r="J45" s="1720"/>
      <c r="K45" s="1720"/>
      <c r="L45" s="468"/>
      <c r="M45" s="268"/>
    </row>
    <row r="46" spans="1:13" s="165" customFormat="1" ht="15" customHeight="1" x14ac:dyDescent="0.25">
      <c r="A46" s="204"/>
      <c r="B46" s="1915" t="s">
        <v>93</v>
      </c>
      <c r="C46" s="1916" t="s">
        <v>1248</v>
      </c>
      <c r="D46" s="1883"/>
      <c r="E46" s="1883"/>
      <c r="F46" s="1883"/>
      <c r="G46" s="1883"/>
      <c r="H46" s="1883"/>
      <c r="I46" s="1884"/>
      <c r="J46" s="1883"/>
      <c r="K46" s="1884"/>
      <c r="L46" s="468"/>
      <c r="M46" s="268"/>
    </row>
    <row r="47" spans="1:13" s="165" customFormat="1" ht="15" customHeight="1" x14ac:dyDescent="0.25">
      <c r="A47" s="204"/>
      <c r="B47" s="1866" t="s">
        <v>93</v>
      </c>
      <c r="C47" s="1753" t="str">
        <f>'IRB Proposed'!B37</f>
        <v>Large and mid-market general corporates; of which:</v>
      </c>
      <c r="D47" s="28"/>
      <c r="E47" s="28"/>
      <c r="F47" s="28"/>
      <c r="G47" s="28"/>
      <c r="H47" s="28"/>
      <c r="I47" s="1880"/>
      <c r="J47" s="28"/>
      <c r="K47" s="1880"/>
      <c r="L47" s="468"/>
      <c r="M47" s="268"/>
    </row>
    <row r="48" spans="1:13" s="381" customFormat="1" ht="15" customHeight="1" x14ac:dyDescent="0.25">
      <c r="A48" s="1737"/>
      <c r="B48" s="1866" t="s">
        <v>93</v>
      </c>
      <c r="C48" s="1917" t="str">
        <f>'IRB Proposed'!B39</f>
        <v>mid-sized corporates (assets ≤ EUR 50bn, revenues &gt;EUR 200mn)</v>
      </c>
      <c r="D48" s="28"/>
      <c r="E48" s="28"/>
      <c r="F48" s="1486" t="str">
        <f>'IRB Proposed'!K40</f>
        <v>Pass</v>
      </c>
      <c r="G48" s="1486" t="str">
        <f>'IRB Proposed'!L40</f>
        <v>Pass</v>
      </c>
      <c r="H48" s="28"/>
      <c r="I48" s="1880"/>
      <c r="J48" s="28"/>
      <c r="K48" s="1880"/>
      <c r="L48" s="1025"/>
      <c r="M48" s="1882"/>
    </row>
    <row r="49" spans="1:13" s="381" customFormat="1" ht="15" customHeight="1" x14ac:dyDescent="0.25">
      <c r="A49" s="1737"/>
      <c r="B49" s="1866" t="s">
        <v>93</v>
      </c>
      <c r="C49" s="1917" t="str">
        <f>'IRB Proposed'!B40</f>
        <v>mid-sized corporates (assets ≤ EUR 50bn, revenues ≤ EUR 200mn)</v>
      </c>
      <c r="D49" s="28"/>
      <c r="E49" s="28"/>
      <c r="F49" s="28"/>
      <c r="G49" s="28"/>
      <c r="H49" s="28"/>
      <c r="I49" s="1880"/>
      <c r="J49" s="28"/>
      <c r="K49" s="1880"/>
      <c r="L49" s="1025"/>
      <c r="M49" s="1882"/>
    </row>
    <row r="50" spans="1:13" s="381" customFormat="1" ht="15" customHeight="1" x14ac:dyDescent="0.25">
      <c r="A50" s="1737"/>
      <c r="B50" s="1866" t="s">
        <v>93</v>
      </c>
      <c r="C50" s="1753" t="str">
        <f>'IRB Proposed'!B43</f>
        <v>of which: supervisory slotting criteria approach</v>
      </c>
      <c r="D50" s="28"/>
      <c r="E50" s="28"/>
      <c r="F50" s="28"/>
      <c r="G50" s="28"/>
      <c r="H50" s="1486" t="str">
        <f>'IRB Proposed'!P43</f>
        <v>Pass</v>
      </c>
      <c r="I50" s="1491" t="str">
        <f>'IRB Proposed'!Q43</f>
        <v>Pass</v>
      </c>
      <c r="J50" s="28"/>
      <c r="K50" s="1880"/>
      <c r="L50" s="1025"/>
      <c r="M50" s="1882"/>
    </row>
    <row r="51" spans="1:13" s="381" customFormat="1" ht="15" customHeight="1" x14ac:dyDescent="0.25">
      <c r="A51" s="1737"/>
      <c r="B51" s="1866" t="s">
        <v>93</v>
      </c>
      <c r="C51" s="1753" t="str">
        <f>'IRB Proposed'!B44</f>
        <v>SME treated as corporate</v>
      </c>
      <c r="D51" s="28"/>
      <c r="E51" s="28"/>
      <c r="F51" s="1486" t="str">
        <f>'IRB Proposed'!K44</f>
        <v>Pass</v>
      </c>
      <c r="G51" s="1486" t="str">
        <f>'IRB Proposed'!L44</f>
        <v>Pass</v>
      </c>
      <c r="H51" s="28"/>
      <c r="I51" s="1880"/>
      <c r="J51" s="28"/>
      <c r="K51" s="1880"/>
      <c r="L51" s="1025"/>
      <c r="M51" s="1882"/>
    </row>
    <row r="52" spans="1:13" s="381" customFormat="1" ht="15" customHeight="1" x14ac:dyDescent="0.25">
      <c r="A52" s="1737"/>
      <c r="B52" s="1866" t="s">
        <v>93</v>
      </c>
      <c r="C52" s="1753" t="str">
        <f>'IRB Proposed'!B48</f>
        <v>Retail residential mortgages</v>
      </c>
      <c r="D52" s="28"/>
      <c r="E52" s="28"/>
      <c r="F52" s="1486" t="str">
        <f>'IRB Proposed'!K48</f>
        <v>Pass</v>
      </c>
      <c r="G52" s="1486" t="str">
        <f>'IRB Proposed'!L48</f>
        <v>Pass</v>
      </c>
      <c r="H52" s="28"/>
      <c r="I52" s="1880"/>
      <c r="J52" s="28"/>
      <c r="K52" s="1880"/>
      <c r="L52" s="1025"/>
      <c r="M52" s="1882"/>
    </row>
    <row r="53" spans="1:13" s="381" customFormat="1" ht="15" customHeight="1" x14ac:dyDescent="0.25">
      <c r="A53" s="1737"/>
      <c r="B53" s="1866" t="s">
        <v>93</v>
      </c>
      <c r="C53" s="1753" t="str">
        <f>'IRB Proposed'!B49</f>
        <v>Other retail</v>
      </c>
      <c r="D53" s="28"/>
      <c r="E53" s="28"/>
      <c r="F53" s="28"/>
      <c r="G53" s="28"/>
      <c r="H53" s="28"/>
      <c r="I53" s="1880"/>
      <c r="J53" s="28"/>
      <c r="K53" s="1880"/>
      <c r="L53" s="1025"/>
      <c r="M53" s="1882"/>
    </row>
    <row r="54" spans="1:13" s="381" customFormat="1" ht="15" customHeight="1" x14ac:dyDescent="0.25">
      <c r="A54" s="1737"/>
      <c r="B54" s="1866" t="s">
        <v>93</v>
      </c>
      <c r="C54" s="1917" t="str">
        <f>'IRB Proposed'!B50</f>
        <v>of which: unsecured</v>
      </c>
      <c r="D54" s="28"/>
      <c r="E54" s="28"/>
      <c r="F54" s="1486" t="str">
        <f>'IRB Proposed'!K50</f>
        <v>Pass</v>
      </c>
      <c r="G54" s="1486" t="str">
        <f>'IRB Proposed'!L50</f>
        <v>Pass</v>
      </c>
      <c r="H54" s="28"/>
      <c r="I54" s="1880"/>
      <c r="J54" s="28"/>
      <c r="K54" s="1880"/>
      <c r="L54" s="1025"/>
      <c r="M54" s="1882"/>
    </row>
    <row r="55" spans="1:13" s="381" customFormat="1" ht="15" customHeight="1" x14ac:dyDescent="0.25">
      <c r="A55" s="1737"/>
      <c r="B55" s="1866" t="s">
        <v>93</v>
      </c>
      <c r="C55" s="1918" t="str">
        <f>'IRB Proposed'!B51</f>
        <v>of which: SME treated as retail</v>
      </c>
      <c r="D55" s="28"/>
      <c r="E55" s="28"/>
      <c r="F55" s="1486" t="str">
        <f>'IRB Proposed'!K51</f>
        <v>Pass</v>
      </c>
      <c r="G55" s="1486" t="str">
        <f>'IRB Proposed'!L51</f>
        <v>Pass</v>
      </c>
      <c r="H55" s="28"/>
      <c r="I55" s="1880"/>
      <c r="J55" s="28"/>
      <c r="K55" s="1880"/>
      <c r="L55" s="1025"/>
      <c r="M55" s="1882"/>
    </row>
    <row r="56" spans="1:13" s="381" customFormat="1" ht="15" customHeight="1" x14ac:dyDescent="0.25">
      <c r="A56" s="1737"/>
      <c r="B56" s="1866" t="s">
        <v>93</v>
      </c>
      <c r="C56" s="1917" t="str">
        <f>'IRB Proposed'!B52</f>
        <v>of which: secured</v>
      </c>
      <c r="D56" s="28"/>
      <c r="E56" s="28"/>
      <c r="F56" s="1486" t="str">
        <f>'IRB Proposed'!K52</f>
        <v>Pass</v>
      </c>
      <c r="G56" s="1486" t="str">
        <f>'IRB Proposed'!L52</f>
        <v>Pass</v>
      </c>
      <c r="H56" s="28"/>
      <c r="I56" s="1880"/>
      <c r="J56" s="28"/>
      <c r="K56" s="1880"/>
      <c r="L56" s="1025"/>
      <c r="M56" s="1882"/>
    </row>
    <row r="57" spans="1:13" s="381" customFormat="1" ht="15" customHeight="1" x14ac:dyDescent="0.25">
      <c r="A57" s="1737"/>
      <c r="B57" s="1866" t="s">
        <v>93</v>
      </c>
      <c r="C57" s="1918" t="str">
        <f>'IRB Proposed'!B53</f>
        <v>of which: SME treated as retail</v>
      </c>
      <c r="D57" s="28"/>
      <c r="E57" s="28"/>
      <c r="F57" s="1486" t="str">
        <f>'IRB Proposed'!K53</f>
        <v>Pass</v>
      </c>
      <c r="G57" s="1486" t="str">
        <f>'IRB Proposed'!L53</f>
        <v>Pass</v>
      </c>
      <c r="H57" s="28"/>
      <c r="I57" s="1880"/>
      <c r="J57" s="28"/>
      <c r="K57" s="1880"/>
      <c r="L57" s="1025"/>
      <c r="M57" s="1882"/>
    </row>
    <row r="58" spans="1:13" s="381" customFormat="1" ht="15" customHeight="1" x14ac:dyDescent="0.25">
      <c r="A58" s="1737"/>
      <c r="B58" s="1866" t="s">
        <v>93</v>
      </c>
      <c r="C58" s="1753" t="str">
        <f>'IRB Proposed'!B54</f>
        <v>Qualifying revolving retail exposures</v>
      </c>
      <c r="D58" s="28"/>
      <c r="E58" s="28"/>
      <c r="F58" s="28"/>
      <c r="G58" s="28"/>
      <c r="H58" s="28"/>
      <c r="I58" s="1880"/>
      <c r="J58" s="28"/>
      <c r="K58" s="1880"/>
      <c r="L58" s="1025"/>
      <c r="M58" s="1882"/>
    </row>
    <row r="59" spans="1:13" s="381" customFormat="1" ht="15" customHeight="1" x14ac:dyDescent="0.25">
      <c r="A59" s="1737"/>
      <c r="B59" s="1866" t="s">
        <v>93</v>
      </c>
      <c r="C59" s="1917" t="str">
        <f>'IRB Proposed'!B55</f>
        <v>of which: transactors</v>
      </c>
      <c r="D59" s="28"/>
      <c r="E59" s="28"/>
      <c r="F59" s="1486" t="str">
        <f>'IRB Proposed'!K55</f>
        <v>Pass</v>
      </c>
      <c r="G59" s="1486" t="str">
        <f>'IRB Proposed'!L55</f>
        <v>Pass</v>
      </c>
      <c r="H59" s="28"/>
      <c r="I59" s="1880"/>
      <c r="J59" s="28"/>
      <c r="K59" s="1880"/>
      <c r="L59" s="1025"/>
      <c r="M59" s="1882"/>
    </row>
    <row r="60" spans="1:13" s="381" customFormat="1" ht="15" customHeight="1" x14ac:dyDescent="0.25">
      <c r="A60" s="1737"/>
      <c r="B60" s="1866" t="s">
        <v>93</v>
      </c>
      <c r="C60" s="1917" t="str">
        <f>'IRB Proposed'!B56</f>
        <v>of which: revolvers</v>
      </c>
      <c r="D60" s="28"/>
      <c r="E60" s="28"/>
      <c r="F60" s="1486" t="str">
        <f>'IRB Proposed'!K56</f>
        <v>Pass</v>
      </c>
      <c r="G60" s="1486" t="str">
        <f>'IRB Proposed'!L56</f>
        <v>Pass</v>
      </c>
      <c r="H60" s="28"/>
      <c r="I60" s="1880"/>
      <c r="J60" s="28"/>
      <c r="K60" s="1880"/>
      <c r="L60" s="1025"/>
      <c r="M60" s="1882"/>
    </row>
    <row r="61" spans="1:13" s="381" customFormat="1" ht="15" customHeight="1" x14ac:dyDescent="0.25">
      <c r="A61" s="1737"/>
      <c r="B61" s="1866" t="s">
        <v>93</v>
      </c>
      <c r="C61" s="1919" t="str">
        <f>'IRB Proposed'!B59</f>
        <v>Equity investment in funds (not IRB look through)</v>
      </c>
      <c r="D61" s="28"/>
      <c r="E61" s="28"/>
      <c r="F61" s="28"/>
      <c r="G61" s="28"/>
      <c r="H61" s="1486" t="str">
        <f>'IRB Proposed'!P59</f>
        <v>Pass</v>
      </c>
      <c r="I61" s="1491" t="str">
        <f>'IRB Proposed'!Q59</f>
        <v>Pass</v>
      </c>
      <c r="J61" s="28"/>
      <c r="K61" s="1880"/>
      <c r="L61" s="1025"/>
      <c r="M61" s="1882"/>
    </row>
    <row r="62" spans="1:13" s="381" customFormat="1" ht="15" customHeight="1" x14ac:dyDescent="0.25">
      <c r="A62" s="1737"/>
      <c r="B62" s="1866" t="s">
        <v>93</v>
      </c>
      <c r="C62" s="1753" t="str">
        <f>'IRB Proposed'!B60</f>
        <v>Eligible purchased receivables</v>
      </c>
      <c r="D62" s="28"/>
      <c r="E62" s="28"/>
      <c r="F62" s="1486" t="str">
        <f>'IRB Proposed'!K60</f>
        <v>Pass</v>
      </c>
      <c r="G62" s="1486" t="str">
        <f>'IRB Proposed'!L60</f>
        <v>Pass</v>
      </c>
      <c r="H62" s="28"/>
      <c r="I62" s="1880"/>
      <c r="J62" s="28"/>
      <c r="K62" s="1880"/>
      <c r="L62" s="1025"/>
      <c r="M62" s="1882"/>
    </row>
    <row r="63" spans="1:13" s="381" customFormat="1" ht="15" customHeight="1" x14ac:dyDescent="0.25">
      <c r="A63" s="1737"/>
      <c r="B63" s="1866" t="s">
        <v>93</v>
      </c>
      <c r="C63" s="1917" t="str">
        <f>'IRB Proposed'!B61</f>
        <v>of which:corporates</v>
      </c>
      <c r="D63" s="28"/>
      <c r="E63" s="28"/>
      <c r="F63" s="1486" t="str">
        <f>'IRB Proposed'!K61</f>
        <v>Pass</v>
      </c>
      <c r="G63" s="1486" t="str">
        <f>'IRB Proposed'!L61</f>
        <v>Pass</v>
      </c>
      <c r="H63" s="28"/>
      <c r="I63" s="1880"/>
      <c r="J63" s="28"/>
      <c r="K63" s="1880"/>
      <c r="L63" s="1025"/>
      <c r="M63" s="1882"/>
    </row>
    <row r="64" spans="1:13" s="381" customFormat="1" ht="15" customHeight="1" x14ac:dyDescent="0.25">
      <c r="A64" s="1737"/>
      <c r="B64" s="1867" t="s">
        <v>93</v>
      </c>
      <c r="C64" s="1920" t="str">
        <f>'IRB Proposed'!B62</f>
        <v>of which:retail</v>
      </c>
      <c r="D64" s="30"/>
      <c r="E64" s="30"/>
      <c r="F64" s="1487" t="str">
        <f>'IRB Proposed'!K62</f>
        <v>Pass</v>
      </c>
      <c r="G64" s="1487" t="str">
        <f>'IRB Proposed'!L62</f>
        <v>Pass</v>
      </c>
      <c r="H64" s="30"/>
      <c r="I64" s="1879"/>
      <c r="J64" s="30"/>
      <c r="K64" s="1879"/>
      <c r="L64" s="1025"/>
      <c r="M64" s="1882"/>
    </row>
    <row r="65" spans="1:13" s="165" customFormat="1" ht="15" customHeight="1" x14ac:dyDescent="0.25">
      <c r="A65" s="204"/>
      <c r="B65" s="2418" t="s">
        <v>9</v>
      </c>
      <c r="C65" s="2420" t="s">
        <v>10</v>
      </c>
      <c r="D65" s="1720" t="str">
        <f>CONCATENATE("Column ", LEFT(ADDRESS(ROW('IRB Proposed'!F87),COLUMN('IRB Proposed'!F87),4), 1))</f>
        <v>Column F</v>
      </c>
      <c r="E65" s="1720" t="str">
        <f>CONCATENATE("Column ", LEFT(ADDRESS(ROW('IRB Current'!G71),COLUMN('IRB Current'!G71),4), 1))</f>
        <v>Column G</v>
      </c>
      <c r="F65" s="1720" t="str">
        <f>CONCATENATE("Column ", LEFT(ADDRESS(ROW('IRB Current'!K71),COLUMN('IRB Current'!K71),4), 1))</f>
        <v>Column K</v>
      </c>
      <c r="G65" s="1720" t="str">
        <f>CONCATENATE("Column ", LEFT(ADDRESS(ROW('IRB Current'!L71),COLUMN('IRB Current'!L71),4), 1))</f>
        <v>Column L</v>
      </c>
      <c r="H65" s="1720" t="str">
        <f>CONCATENATE("Column ", LEFT(ADDRESS(ROW('IRB Current'!P71),COLUMN('IRB Current'!P71),4), 1))</f>
        <v>Column P</v>
      </c>
      <c r="I65" s="1869" t="str">
        <f>CONCATENATE("Column ", LEFT(ADDRESS(ROW('IRB Current'!Q71),COLUMN('IRB Current'!Q71),4), 1))</f>
        <v>Column Q</v>
      </c>
      <c r="J65" s="1720" t="str">
        <f>CONCATENATE("Column ", LEFT(ADDRESS(ROW('IRB Current'!Y71),COLUMN('IRB Current'!Y71),4), 1))</f>
        <v>Column Y</v>
      </c>
      <c r="K65" s="2070" t="str">
        <f>CONCATENATE("Column ", LEFT(ADDRESS(ROW('IRB Current'!Z71),COLUMN('IRB Current'!Z71),4), 1))</f>
        <v>Column Z</v>
      </c>
      <c r="L65" s="410"/>
      <c r="M65" s="268"/>
    </row>
    <row r="66" spans="1:13" s="165" customFormat="1" ht="45" customHeight="1" x14ac:dyDescent="0.25">
      <c r="A66" s="204"/>
      <c r="B66" s="2419"/>
      <c r="C66" s="2421"/>
      <c r="D66" s="1720" t="str">
        <f>'IRB Proposed'!F67</f>
        <v>Check: RWA ≥ panel A</v>
      </c>
      <c r="E66" s="1720" t="str">
        <f>'IRB Proposed'!G67</f>
        <v>Check: EL amounts ≥ panel A</v>
      </c>
      <c r="F66" s="1720" t="str">
        <f>'IRB Proposed'!K67</f>
        <v>Check: RWA ≥ panel A</v>
      </c>
      <c r="G66" s="1720" t="str">
        <f>'IRB Proposed'!L67</f>
        <v>Check: EL amounts ≥ panel A</v>
      </c>
      <c r="H66" s="1720" t="str">
        <f>'IRB Proposed'!P67</f>
        <v>Check: RWA ≥ panel A</v>
      </c>
      <c r="I66" s="1869" t="str">
        <f>'IRB Proposed'!Q67</f>
        <v>Check: EL amounts ≥ panel A</v>
      </c>
      <c r="J66" s="1720" t="str">
        <f>'IRB Proposed'!Y67</f>
        <v>Check: RWA ≥ panel A</v>
      </c>
      <c r="K66" s="2070" t="str">
        <f>'IRB Proposed'!Z67</f>
        <v>Check: EL amounts ≥ panel A</v>
      </c>
      <c r="L66" s="468"/>
      <c r="M66" s="268"/>
    </row>
    <row r="67" spans="1:13" s="165" customFormat="1" ht="15" customHeight="1" x14ac:dyDescent="0.25">
      <c r="A67" s="204"/>
      <c r="B67" s="1915" t="s">
        <v>1249</v>
      </c>
      <c r="C67" s="1928" t="s">
        <v>1250</v>
      </c>
      <c r="D67" s="1883"/>
      <c r="E67" s="1883"/>
      <c r="F67" s="1883"/>
      <c r="G67" s="1883"/>
      <c r="H67" s="1883"/>
      <c r="I67" s="1884"/>
      <c r="J67" s="1883"/>
      <c r="K67" s="1884"/>
      <c r="L67" s="468"/>
      <c r="M67" s="268"/>
    </row>
    <row r="68" spans="1:13" s="381" customFormat="1" ht="15" customHeight="1" x14ac:dyDescent="0.25">
      <c r="A68" s="1737"/>
      <c r="B68" s="1866" t="s">
        <v>1249</v>
      </c>
      <c r="C68" s="1929" t="str">
        <f>'IRB Proposed'!B68</f>
        <v>Large and mid-market general corporates; of which:</v>
      </c>
      <c r="D68" s="28"/>
      <c r="E68" s="28"/>
      <c r="F68" s="28"/>
      <c r="G68" s="28"/>
      <c r="H68" s="28"/>
      <c r="I68" s="1880"/>
      <c r="J68" s="28"/>
      <c r="K68" s="1880"/>
      <c r="L68" s="1025"/>
      <c r="M68" s="1882"/>
    </row>
    <row r="69" spans="1:13" s="381" customFormat="1" ht="15" customHeight="1" x14ac:dyDescent="0.25">
      <c r="A69" s="1737"/>
      <c r="B69" s="2068" t="s">
        <v>1249</v>
      </c>
      <c r="C69" s="1930" t="str">
        <f>'IRB Proposed'!B69</f>
        <v>large corporates (assets &gt; EUR 50bn)</v>
      </c>
      <c r="D69" s="28"/>
      <c r="E69" s="28"/>
      <c r="F69" s="28"/>
      <c r="G69" s="28"/>
      <c r="H69" s="28"/>
      <c r="I69" s="1880"/>
      <c r="J69" s="1486" t="str">
        <f>'IRB Proposed'!Y69</f>
        <v>Pass</v>
      </c>
      <c r="K69" s="1491" t="str">
        <f>'IRB Proposed'!Z69</f>
        <v>Pass</v>
      </c>
      <c r="L69" s="1025"/>
      <c r="M69" s="1882"/>
    </row>
    <row r="70" spans="1:13" s="381" customFormat="1" ht="15" customHeight="1" x14ac:dyDescent="0.25">
      <c r="A70" s="1737"/>
      <c r="B70" s="2068" t="s">
        <v>1249</v>
      </c>
      <c r="C70" s="1930" t="str">
        <f>'IRB Proposed'!B70</f>
        <v>mid-sized corporates (assets ≤ EUR 50bn, revenues &gt;EUR 200mn)</v>
      </c>
      <c r="D70" s="1486" t="str">
        <f>'IRB Proposed'!F70</f>
        <v>Pass</v>
      </c>
      <c r="E70" s="1486" t="str">
        <f>'IRB Proposed'!G70</f>
        <v>Pass</v>
      </c>
      <c r="F70" s="28"/>
      <c r="G70" s="28"/>
      <c r="H70" s="28"/>
      <c r="I70" s="1880"/>
      <c r="J70" s="1486" t="str">
        <f>'IRB Proposed'!Y70</f>
        <v>Pass</v>
      </c>
      <c r="K70" s="1491" t="str">
        <f>'IRB Proposed'!Z70</f>
        <v>Pass</v>
      </c>
      <c r="L70" s="1025"/>
      <c r="M70" s="1882"/>
    </row>
    <row r="71" spans="1:13" s="381" customFormat="1" ht="15" customHeight="1" x14ac:dyDescent="0.25">
      <c r="A71" s="1737"/>
      <c r="B71" s="2068" t="s">
        <v>1249</v>
      </c>
      <c r="C71" s="1930" t="str">
        <f>'IRB Proposed'!B71</f>
        <v>mid-sized corporates (assets ≤ EUR 50bn, revenues ≤ EUR 200mn)</v>
      </c>
      <c r="D71" s="1486" t="str">
        <f>'IRB Proposed'!F71</f>
        <v>Pass</v>
      </c>
      <c r="E71" s="1486" t="str">
        <f>'IRB Proposed'!G71</f>
        <v>Pass</v>
      </c>
      <c r="F71" s="1486" t="str">
        <f>'IRB Proposed'!K71</f>
        <v>Pass</v>
      </c>
      <c r="G71" s="1486" t="str">
        <f>'IRB Proposed'!L71</f>
        <v>Pass</v>
      </c>
      <c r="H71" s="28"/>
      <c r="I71" s="1880"/>
      <c r="J71" s="1486" t="str">
        <f>'IRB Proposed'!Y71</f>
        <v>Pass</v>
      </c>
      <c r="K71" s="1491" t="str">
        <f>'IRB Proposed'!Z71</f>
        <v>Pass</v>
      </c>
      <c r="L71" s="1025"/>
      <c r="M71" s="1882"/>
    </row>
    <row r="72" spans="1:13" s="381" customFormat="1" ht="15" customHeight="1" x14ac:dyDescent="0.25">
      <c r="A72" s="1737"/>
      <c r="B72" s="2068" t="s">
        <v>1249</v>
      </c>
      <c r="C72" s="1929" t="str">
        <f>'IRB Proposed'!B72</f>
        <v>Specialised lending</v>
      </c>
      <c r="D72" s="28"/>
      <c r="E72" s="28"/>
      <c r="F72" s="28"/>
      <c r="G72" s="28"/>
      <c r="H72" s="28"/>
      <c r="I72" s="1880"/>
      <c r="J72" s="1486" t="str">
        <f>'IRB Proposed'!Y72</f>
        <v>Pass</v>
      </c>
      <c r="K72" s="1491" t="str">
        <f>'IRB Proposed'!Z72</f>
        <v>Pass</v>
      </c>
      <c r="L72" s="1025"/>
      <c r="M72" s="1882"/>
    </row>
    <row r="73" spans="1:13" s="381" customFormat="1" ht="15" customHeight="1" x14ac:dyDescent="0.25">
      <c r="A73" s="1737"/>
      <c r="B73" s="2068" t="s">
        <v>1249</v>
      </c>
      <c r="C73" s="1930" t="str">
        <f>'IRB Proposed'!B73</f>
        <v>of which: FIRB or AIRB</v>
      </c>
      <c r="D73" s="28"/>
      <c r="E73" s="28"/>
      <c r="F73" s="28"/>
      <c r="G73" s="28"/>
      <c r="H73" s="28"/>
      <c r="I73" s="1880"/>
      <c r="J73" s="1486" t="str">
        <f>'IRB Proposed'!Y73</f>
        <v>Pass</v>
      </c>
      <c r="K73" s="1491" t="str">
        <f>'IRB Proposed'!Z73</f>
        <v>Pass</v>
      </c>
      <c r="L73" s="1025"/>
      <c r="M73" s="1882"/>
    </row>
    <row r="74" spans="1:13" s="381" customFormat="1" ht="15" customHeight="1" x14ac:dyDescent="0.25">
      <c r="A74" s="1737"/>
      <c r="B74" s="2068" t="s">
        <v>1249</v>
      </c>
      <c r="C74" s="1930" t="str">
        <f>'IRB Proposed'!B74</f>
        <v>of which: supervisory slotting criteria approach</v>
      </c>
      <c r="D74" s="28"/>
      <c r="E74" s="28"/>
      <c r="F74" s="28"/>
      <c r="G74" s="28"/>
      <c r="H74" s="1486" t="str">
        <f>'IRB Proposed'!P74</f>
        <v>Pass</v>
      </c>
      <c r="I74" s="1491" t="str">
        <f>'IRB Proposed'!Q74</f>
        <v>Pass</v>
      </c>
      <c r="J74" s="28"/>
      <c r="K74" s="1880"/>
      <c r="L74" s="1025"/>
      <c r="M74" s="1882"/>
    </row>
    <row r="75" spans="1:13" s="381" customFormat="1" ht="15" customHeight="1" x14ac:dyDescent="0.25">
      <c r="A75" s="1737"/>
      <c r="B75" s="2068" t="s">
        <v>1249</v>
      </c>
      <c r="C75" s="1929" t="str">
        <f>'IRB Proposed'!B75</f>
        <v>SME treated as corporate</v>
      </c>
      <c r="D75" s="1486" t="str">
        <f>'IRB Proposed'!F75</f>
        <v>Pass</v>
      </c>
      <c r="E75" s="1486" t="str">
        <f>'IRB Proposed'!G75</f>
        <v>Pass</v>
      </c>
      <c r="F75" s="28"/>
      <c r="G75" s="28"/>
      <c r="H75" s="28"/>
      <c r="I75" s="1880"/>
      <c r="J75" s="1486" t="str">
        <f>'IRB Proposed'!Y75</f>
        <v>Pass</v>
      </c>
      <c r="K75" s="1491" t="str">
        <f>'IRB Proposed'!Z75</f>
        <v>Pass</v>
      </c>
      <c r="L75" s="1025"/>
      <c r="M75" s="1882"/>
    </row>
    <row r="76" spans="1:13" s="381" customFormat="1" ht="15" customHeight="1" x14ac:dyDescent="0.25">
      <c r="A76" s="1737"/>
      <c r="B76" s="2068" t="s">
        <v>1249</v>
      </c>
      <c r="C76" s="1929" t="str">
        <f>'IRB Proposed'!B76</f>
        <v>Financial institutions treated as corporates</v>
      </c>
      <c r="D76" s="28"/>
      <c r="E76" s="28"/>
      <c r="F76" s="28"/>
      <c r="G76" s="28"/>
      <c r="H76" s="28"/>
      <c r="I76" s="1880"/>
      <c r="J76" s="1486" t="str">
        <f>'IRB Proposed'!Y76</f>
        <v>Pass</v>
      </c>
      <c r="K76" s="1491" t="str">
        <f>'IRB Proposed'!Z76</f>
        <v>Pass</v>
      </c>
      <c r="L76" s="1025"/>
      <c r="M76" s="1882"/>
    </row>
    <row r="77" spans="1:13" s="381" customFormat="1" ht="15" customHeight="1" x14ac:dyDescent="0.25">
      <c r="A77" s="1737"/>
      <c r="B77" s="2068" t="s">
        <v>1249</v>
      </c>
      <c r="C77" s="1929" t="str">
        <f>'IRB Proposed'!B78</f>
        <v>Banks</v>
      </c>
      <c r="D77" s="28"/>
      <c r="E77" s="28"/>
      <c r="F77" s="28"/>
      <c r="G77" s="28"/>
      <c r="H77" s="28"/>
      <c r="I77" s="1880"/>
      <c r="J77" s="1486" t="str">
        <f>'IRB Proposed'!Y78</f>
        <v>Pass</v>
      </c>
      <c r="K77" s="1491" t="str">
        <f>'IRB Proposed'!Z78</f>
        <v>Pass</v>
      </c>
      <c r="L77" s="1025"/>
      <c r="M77" s="1882"/>
    </row>
    <row r="78" spans="1:13" s="381" customFormat="1" ht="15" customHeight="1" x14ac:dyDescent="0.25">
      <c r="A78" s="1737"/>
      <c r="B78" s="1866" t="s">
        <v>1249</v>
      </c>
      <c r="C78" s="1929" t="str">
        <f>'IRB Proposed'!B79</f>
        <v>Retail residential mortgages</v>
      </c>
      <c r="D78" s="28"/>
      <c r="E78" s="28"/>
      <c r="F78" s="1486" t="str">
        <f>'IRB Proposed'!K79</f>
        <v>Pass</v>
      </c>
      <c r="G78" s="1486" t="str">
        <f>'IRB Proposed'!L79</f>
        <v>Pass</v>
      </c>
      <c r="H78" s="28"/>
      <c r="I78" s="1880"/>
      <c r="J78" s="28"/>
      <c r="K78" s="1880"/>
      <c r="L78" s="1025"/>
      <c r="M78" s="1882"/>
    </row>
    <row r="79" spans="1:13" s="381" customFormat="1" ht="15" customHeight="1" x14ac:dyDescent="0.25">
      <c r="A79" s="1737"/>
      <c r="B79" s="1866" t="s">
        <v>1249</v>
      </c>
      <c r="C79" s="1929" t="str">
        <f>'IRB Proposed'!B80</f>
        <v>Other retail</v>
      </c>
      <c r="D79" s="28"/>
      <c r="E79" s="28"/>
      <c r="F79" s="28"/>
      <c r="G79" s="28"/>
      <c r="H79" s="28"/>
      <c r="I79" s="1880"/>
      <c r="J79" s="28"/>
      <c r="K79" s="1880"/>
      <c r="L79" s="1025"/>
      <c r="M79" s="1882"/>
    </row>
    <row r="80" spans="1:13" s="381" customFormat="1" ht="15" customHeight="1" x14ac:dyDescent="0.25">
      <c r="A80" s="1737"/>
      <c r="B80" s="1866" t="s">
        <v>1249</v>
      </c>
      <c r="C80" s="1930" t="str">
        <f>'IRB Proposed'!B81</f>
        <v>of which: unsecured</v>
      </c>
      <c r="D80" s="28"/>
      <c r="E80" s="28"/>
      <c r="F80" s="1486" t="str">
        <f>'IRB Proposed'!K81</f>
        <v>Pass</v>
      </c>
      <c r="G80" s="1486" t="str">
        <f>'IRB Proposed'!L81</f>
        <v>Pass</v>
      </c>
      <c r="H80" s="28"/>
      <c r="I80" s="1880"/>
      <c r="J80" s="28"/>
      <c r="K80" s="1880"/>
      <c r="L80" s="1025"/>
      <c r="M80" s="1882"/>
    </row>
    <row r="81" spans="1:13" s="381" customFormat="1" ht="15" customHeight="1" x14ac:dyDescent="0.25">
      <c r="A81" s="1737"/>
      <c r="B81" s="1866" t="s">
        <v>1249</v>
      </c>
      <c r="C81" s="1942" t="str">
        <f>'IRB Proposed'!B82</f>
        <v>of which: SME treated as retail</v>
      </c>
      <c r="D81" s="28"/>
      <c r="E81" s="28"/>
      <c r="F81" s="1486" t="str">
        <f>'IRB Proposed'!K82</f>
        <v>Pass</v>
      </c>
      <c r="G81" s="1486" t="str">
        <f>'IRB Proposed'!L82</f>
        <v>Pass</v>
      </c>
      <c r="H81" s="28"/>
      <c r="I81" s="1880"/>
      <c r="J81" s="28"/>
      <c r="K81" s="1880"/>
      <c r="L81" s="1025"/>
      <c r="M81" s="1882"/>
    </row>
    <row r="82" spans="1:13" s="381" customFormat="1" ht="15" customHeight="1" x14ac:dyDescent="0.25">
      <c r="A82" s="1737"/>
      <c r="B82" s="1866" t="s">
        <v>1249</v>
      </c>
      <c r="C82" s="1930" t="str">
        <f>'IRB Proposed'!B83</f>
        <v>of which: secured</v>
      </c>
      <c r="D82" s="28"/>
      <c r="E82" s="28"/>
      <c r="F82" s="1486" t="str">
        <f>'IRB Proposed'!K83</f>
        <v>Pass</v>
      </c>
      <c r="G82" s="1486" t="str">
        <f>'IRB Proposed'!L83</f>
        <v>Pass</v>
      </c>
      <c r="H82" s="28"/>
      <c r="I82" s="1880"/>
      <c r="J82" s="28"/>
      <c r="K82" s="1880"/>
      <c r="L82" s="1025"/>
      <c r="M82" s="1882"/>
    </row>
    <row r="83" spans="1:13" s="381" customFormat="1" ht="15" customHeight="1" x14ac:dyDescent="0.25">
      <c r="A83" s="1737"/>
      <c r="B83" s="1866" t="s">
        <v>1249</v>
      </c>
      <c r="C83" s="1942" t="str">
        <f>'IRB Proposed'!B84</f>
        <v>of which: SME treated as retail</v>
      </c>
      <c r="D83" s="28"/>
      <c r="E83" s="28"/>
      <c r="F83" s="1486" t="str">
        <f>'IRB Proposed'!K84</f>
        <v>Pass</v>
      </c>
      <c r="G83" s="1486" t="str">
        <f>'IRB Proposed'!L84</f>
        <v>Pass</v>
      </c>
      <c r="H83" s="28"/>
      <c r="I83" s="1880"/>
      <c r="J83" s="28"/>
      <c r="K83" s="1880"/>
      <c r="L83" s="1025"/>
      <c r="M83" s="1882"/>
    </row>
    <row r="84" spans="1:13" s="381" customFormat="1" ht="15" customHeight="1" x14ac:dyDescent="0.25">
      <c r="A84" s="1737"/>
      <c r="B84" s="2068" t="s">
        <v>1249</v>
      </c>
      <c r="C84" s="1929" t="str">
        <f>'IRB Proposed'!B88</f>
        <v>Equity exposures (non-grandfathered)</v>
      </c>
      <c r="D84" s="28"/>
      <c r="E84" s="28"/>
      <c r="F84" s="28"/>
      <c r="G84" s="28"/>
      <c r="H84" s="28"/>
      <c r="I84" s="1880"/>
      <c r="J84" s="1486" t="str">
        <f>'IRB Proposed'!Y88</f>
        <v>Pass</v>
      </c>
      <c r="K84" s="1491" t="str">
        <f>'IRB Proposed'!Z88</f>
        <v>Pass</v>
      </c>
      <c r="L84" s="1025"/>
      <c r="M84" s="1882"/>
    </row>
    <row r="85" spans="1:13" s="381" customFormat="1" ht="15" customHeight="1" x14ac:dyDescent="0.25">
      <c r="A85" s="1737"/>
      <c r="B85" s="1866" t="s">
        <v>1249</v>
      </c>
      <c r="C85" s="1929" t="str">
        <f>'IRB Proposed'!B90</f>
        <v>Equity investment in funds (not IRB look through)</v>
      </c>
      <c r="D85" s="28"/>
      <c r="E85" s="28"/>
      <c r="F85" s="28"/>
      <c r="G85" s="28"/>
      <c r="H85" s="1486" t="str">
        <f>'IRB Proposed'!P90</f>
        <v>Pass</v>
      </c>
      <c r="I85" s="1491" t="str">
        <f>'IRB Proposed'!Q90</f>
        <v>Pass</v>
      </c>
      <c r="J85" s="28"/>
      <c r="K85" s="1880"/>
      <c r="L85" s="1025"/>
      <c r="M85" s="1882"/>
    </row>
    <row r="86" spans="1:13" s="381" customFormat="1" ht="15" customHeight="1" x14ac:dyDescent="0.25">
      <c r="A86" s="1737"/>
      <c r="B86" s="1866" t="s">
        <v>1249</v>
      </c>
      <c r="C86" s="1929" t="str">
        <f>'IRB Proposed'!B91</f>
        <v>Eligible purchased receivables</v>
      </c>
      <c r="D86" s="1486" t="str">
        <f>'IRB Proposed'!F91</f>
        <v>Pass</v>
      </c>
      <c r="E86" s="1486" t="str">
        <f>'IRB Proposed'!G91</f>
        <v>Pass</v>
      </c>
      <c r="F86" s="1486" t="str">
        <f>'IRB Proposed'!K91</f>
        <v>Pass</v>
      </c>
      <c r="G86" s="1486" t="str">
        <f>'IRB Proposed'!L91</f>
        <v>Pass</v>
      </c>
      <c r="H86" s="28"/>
      <c r="I86" s="1880"/>
      <c r="J86" s="1486" t="str">
        <f>'IRB Proposed'!Y91</f>
        <v>Pass</v>
      </c>
      <c r="K86" s="1491" t="str">
        <f>'IRB Proposed'!Z91</f>
        <v>Pass</v>
      </c>
      <c r="L86" s="1025"/>
      <c r="M86" s="1882"/>
    </row>
    <row r="87" spans="1:13" s="381" customFormat="1" ht="15" customHeight="1" x14ac:dyDescent="0.25">
      <c r="A87" s="1737"/>
      <c r="B87" s="1866" t="s">
        <v>1249</v>
      </c>
      <c r="C87" s="1930" t="str">
        <f>'IRB Proposed'!B92</f>
        <v>of which:corporates</v>
      </c>
      <c r="D87" s="1486" t="str">
        <f>'IRB Proposed'!F92</f>
        <v>Pass</v>
      </c>
      <c r="E87" s="1486" t="str">
        <f>'IRB Proposed'!G92</f>
        <v>Pass</v>
      </c>
      <c r="F87" s="1486" t="str">
        <f>'IRB Proposed'!K92</f>
        <v>Pass</v>
      </c>
      <c r="G87" s="1486" t="str">
        <f>'IRB Proposed'!L92</f>
        <v>Pass</v>
      </c>
      <c r="H87" s="28"/>
      <c r="I87" s="1880"/>
      <c r="J87" s="1486" t="str">
        <f>'IRB Proposed'!Y92</f>
        <v>Pass</v>
      </c>
      <c r="K87" s="1491" t="str">
        <f>'IRB Proposed'!Z92</f>
        <v>Pass</v>
      </c>
      <c r="L87" s="1025"/>
      <c r="M87" s="1882"/>
    </row>
    <row r="88" spans="1:13" s="381" customFormat="1" ht="15" customHeight="1" x14ac:dyDescent="0.25">
      <c r="A88" s="1737"/>
      <c r="B88" s="1867" t="s">
        <v>1249</v>
      </c>
      <c r="C88" s="1932" t="str">
        <f>'IRB Proposed'!B93</f>
        <v>of which:retail</v>
      </c>
      <c r="D88" s="30"/>
      <c r="E88" s="30"/>
      <c r="F88" s="1487" t="str">
        <f>'IRB Proposed'!K93</f>
        <v>Pass</v>
      </c>
      <c r="G88" s="1487" t="str">
        <f>'IRB Proposed'!L93</f>
        <v>Pass</v>
      </c>
      <c r="H88" s="30"/>
      <c r="I88" s="1879"/>
      <c r="J88" s="30"/>
      <c r="K88" s="1879"/>
      <c r="L88" s="1025"/>
      <c r="M88" s="1882"/>
    </row>
    <row r="89" spans="1:13" s="165" customFormat="1" ht="15" customHeight="1" x14ac:dyDescent="0.25">
      <c r="A89" s="204"/>
      <c r="B89" s="2418" t="s">
        <v>9</v>
      </c>
      <c r="C89" s="2420" t="s">
        <v>10</v>
      </c>
      <c r="D89" s="1720" t="str">
        <f>CONCATENATE("Column ", LEFT(ADDRESS(ROW('IRB Proposed'!F105),COLUMN('IRB Proposed'!F105),4), 1))</f>
        <v>Column F</v>
      </c>
      <c r="E89" s="1720" t="str">
        <f>CONCATENATE("Column ", LEFT(ADDRESS(ROW('IRB Current'!G89),COLUMN('IRB Current'!G89),4), 1))</f>
        <v>Column G</v>
      </c>
      <c r="F89" s="1720" t="str">
        <f>CONCATENATE("Column ", LEFT(ADDRESS(ROW('IRB Current'!K89),COLUMN('IRB Current'!K89),4), 1))</f>
        <v>Column K</v>
      </c>
      <c r="G89" s="1720" t="str">
        <f>CONCATENATE("Column ", LEFT(ADDRESS(ROW('IRB Current'!L89),COLUMN('IRB Current'!L89),4), 1))</f>
        <v>Column L</v>
      </c>
      <c r="H89" s="1720" t="str">
        <f>CONCATENATE("Column ", LEFT(ADDRESS(ROW('IRB Current'!P89),COLUMN('IRB Current'!P89),4), 1))</f>
        <v>Column P</v>
      </c>
      <c r="I89" s="1869" t="str">
        <f>CONCATENATE("Column ", LEFT(ADDRESS(ROW('IRB Current'!Q89),COLUMN('IRB Current'!Q89),4), 1))</f>
        <v>Column Q</v>
      </c>
      <c r="J89" s="1720" t="str">
        <f>CONCATENATE("Column ", LEFT(ADDRESS(ROW('IRB Current'!R89),COLUMN('IRB Current'!R89),4), 1))</f>
        <v>Column R</v>
      </c>
      <c r="K89" s="2070" t="str">
        <f>CONCATENATE("Column ", LEFT(ADDRESS(ROW('IRB Current'!S89),COLUMN('IRB Current'!S89),4), 1))</f>
        <v>Column S</v>
      </c>
      <c r="L89" s="410"/>
      <c r="M89" s="268"/>
    </row>
    <row r="90" spans="1:13" s="165" customFormat="1" ht="75" customHeight="1" x14ac:dyDescent="0.25">
      <c r="A90" s="204"/>
      <c r="B90" s="2419"/>
      <c r="C90" s="2421"/>
      <c r="D90" s="1720" t="str">
        <f>'IRB Proposed'!F99</f>
        <v>Check: Compare EAD with panel A</v>
      </c>
      <c r="E90" s="1720" t="str">
        <f>'IRB Proposed'!G99</f>
        <v>Check: Compare RWA and EL amounts with panel A</v>
      </c>
      <c r="F90" s="1720" t="str">
        <f>'IRB Proposed'!K99</f>
        <v>Check: Compare EAD with panel A</v>
      </c>
      <c r="G90" s="1720" t="str">
        <f>'IRB Proposed'!L99</f>
        <v>Check: Compare RWA and EL amounts with panel A</v>
      </c>
      <c r="H90" s="1926"/>
      <c r="I90" s="1927"/>
      <c r="J90" s="1926"/>
      <c r="K90" s="1927"/>
      <c r="L90" s="468"/>
      <c r="M90" s="268"/>
    </row>
    <row r="91" spans="1:13" s="165" customFormat="1" ht="15" customHeight="1" x14ac:dyDescent="0.25">
      <c r="A91" s="204"/>
      <c r="B91" s="1915" t="s">
        <v>817</v>
      </c>
      <c r="C91" s="1937" t="s">
        <v>1254</v>
      </c>
      <c r="D91" s="1883"/>
      <c r="E91" s="1883"/>
      <c r="F91" s="1883"/>
      <c r="G91" s="1883"/>
      <c r="H91" s="1883"/>
      <c r="I91" s="1884"/>
      <c r="J91" s="1883"/>
      <c r="K91" s="1884"/>
      <c r="L91" s="468"/>
      <c r="M91" s="268"/>
    </row>
    <row r="92" spans="1:13" s="381" customFormat="1" ht="15" customHeight="1" x14ac:dyDescent="0.25">
      <c r="A92" s="1737"/>
      <c r="B92" s="1921" t="s">
        <v>1251</v>
      </c>
      <c r="C92" s="1938" t="str">
        <f>'IRB Proposed'!B100</f>
        <v>Large and mid-market general corporates; of which:</v>
      </c>
      <c r="D92" s="28"/>
      <c r="E92" s="28"/>
      <c r="F92" s="28"/>
      <c r="G92" s="28"/>
      <c r="H92" s="28"/>
      <c r="I92" s="1880"/>
      <c r="J92" s="28"/>
      <c r="K92" s="1880"/>
      <c r="L92" s="1025"/>
      <c r="M92" s="1882"/>
    </row>
    <row r="93" spans="1:13" s="381" customFormat="1" ht="15" customHeight="1" x14ac:dyDescent="0.25">
      <c r="A93" s="1737"/>
      <c r="B93" s="1866" t="s">
        <v>1251</v>
      </c>
      <c r="C93" s="1930" t="str">
        <f>'IRB Proposed'!B102</f>
        <v>mid-sized corporates (assets ≤ EUR 50bn, revenues &gt;EUR 100mn)</v>
      </c>
      <c r="D93" s="1486" t="str">
        <f>'IRB Proposed'!F102</f>
        <v>Pass</v>
      </c>
      <c r="E93" s="1486" t="str">
        <f>'IRB Proposed'!G102</f>
        <v>Pass</v>
      </c>
      <c r="F93" s="28"/>
      <c r="G93" s="28"/>
      <c r="H93" s="28"/>
      <c r="I93" s="1880"/>
      <c r="J93" s="28"/>
      <c r="K93" s="1880"/>
      <c r="L93" s="1025"/>
      <c r="M93" s="1882"/>
    </row>
    <row r="94" spans="1:13" s="381" customFormat="1" ht="15" customHeight="1" x14ac:dyDescent="0.25">
      <c r="A94" s="1737"/>
      <c r="B94" s="1922" t="s">
        <v>1251</v>
      </c>
      <c r="C94" s="1939" t="str">
        <f>'IRB Proposed'!B103</f>
        <v>mid-sized corporates (assets ≤ EUR 50bn, revenues ≤ EUR 100mn)</v>
      </c>
      <c r="D94" s="1486" t="str">
        <f>'IRB Proposed'!F103</f>
        <v>Pass</v>
      </c>
      <c r="E94" s="1486" t="str">
        <f>'IRB Proposed'!G103</f>
        <v>Pass</v>
      </c>
      <c r="F94" s="1486" t="str">
        <f>'IRB Proposed'!K103</f>
        <v>Pass</v>
      </c>
      <c r="G94" s="1486" t="str">
        <f>'IRB Proposed'!L103</f>
        <v>Pass</v>
      </c>
      <c r="H94" s="28"/>
      <c r="I94" s="1880"/>
      <c r="J94" s="28"/>
      <c r="K94" s="1880"/>
      <c r="L94" s="1025"/>
      <c r="M94" s="1882"/>
    </row>
    <row r="95" spans="1:13" s="381" customFormat="1" ht="15" customHeight="1" x14ac:dyDescent="0.25">
      <c r="A95" s="1737"/>
      <c r="B95" s="1866" t="s">
        <v>1252</v>
      </c>
      <c r="C95" s="1929" t="str">
        <f>'IRB Proposed'!B107</f>
        <v>Large and mid-market general corporates; of which:</v>
      </c>
      <c r="D95" s="28"/>
      <c r="E95" s="28"/>
      <c r="F95" s="28"/>
      <c r="G95" s="28"/>
      <c r="H95" s="28"/>
      <c r="I95" s="1880"/>
      <c r="J95" s="28"/>
      <c r="K95" s="1880"/>
      <c r="L95" s="1025"/>
      <c r="M95" s="1882"/>
    </row>
    <row r="96" spans="1:13" s="381" customFormat="1" ht="15" customHeight="1" x14ac:dyDescent="0.25">
      <c r="A96" s="1737"/>
      <c r="B96" s="1866" t="s">
        <v>1252</v>
      </c>
      <c r="C96" s="1940" t="str">
        <f>'IRB Proposed'!B109</f>
        <v>mid-sized corporates (assets ≤ EUR 50bn, revenues &gt;EUR 300mn)</v>
      </c>
      <c r="D96" s="1486" t="str">
        <f>'IRB Proposed'!F109</f>
        <v>Pass</v>
      </c>
      <c r="E96" s="1486" t="str">
        <f>'IRB Proposed'!G109</f>
        <v>Pass</v>
      </c>
      <c r="F96" s="28"/>
      <c r="G96" s="28"/>
      <c r="H96" s="28"/>
      <c r="I96" s="1880"/>
      <c r="J96" s="28"/>
      <c r="K96" s="1880"/>
      <c r="L96" s="1025"/>
      <c r="M96" s="1882"/>
    </row>
    <row r="97" spans="1:13" s="381" customFormat="1" ht="15" customHeight="1" x14ac:dyDescent="0.25">
      <c r="A97" s="1737"/>
      <c r="B97" s="1867" t="s">
        <v>1252</v>
      </c>
      <c r="C97" s="1941" t="str">
        <f>'IRB Proposed'!B110</f>
        <v>mid-sized corporates (assets ≤ EUR 50bn, revenues ≤ EUR 300mn)</v>
      </c>
      <c r="D97" s="1487" t="str">
        <f>'IRB Proposed'!F110</f>
        <v>Pass</v>
      </c>
      <c r="E97" s="1487" t="str">
        <f>'IRB Proposed'!G110</f>
        <v>Pass</v>
      </c>
      <c r="F97" s="1487" t="str">
        <f>'IRB Proposed'!K110</f>
        <v>Pass</v>
      </c>
      <c r="G97" s="1487" t="str">
        <f>'IRB Proposed'!L110</f>
        <v>Pass</v>
      </c>
      <c r="H97" s="30"/>
      <c r="I97" s="1879"/>
      <c r="J97" s="30"/>
      <c r="K97" s="1879"/>
      <c r="L97" s="1025"/>
      <c r="M97" s="1882"/>
    </row>
    <row r="98" spans="1:13" s="381" customFormat="1" ht="15" customHeight="1" x14ac:dyDescent="0.25">
      <c r="A98" s="1737"/>
      <c r="B98" s="1914"/>
      <c r="C98" s="1953"/>
      <c r="D98" s="1948"/>
      <c r="E98" s="1948"/>
      <c r="F98" s="1948"/>
      <c r="G98" s="1948"/>
      <c r="H98" s="1954"/>
      <c r="I98" s="1954"/>
      <c r="J98" s="1923"/>
      <c r="K98" s="1923"/>
      <c r="L98" s="1025"/>
      <c r="M98" s="1925"/>
    </row>
    <row r="99" spans="1:13" s="165" customFormat="1" ht="45" customHeight="1" x14ac:dyDescent="0.25">
      <c r="A99" s="1950" t="s">
        <v>1260</v>
      </c>
      <c r="B99" s="1304"/>
      <c r="C99" s="1304"/>
      <c r="D99" s="1304"/>
      <c r="E99" s="1304"/>
      <c r="F99" s="1304"/>
      <c r="G99" s="1304"/>
      <c r="H99" s="1923"/>
      <c r="I99" s="1923"/>
      <c r="J99" s="1304"/>
      <c r="K99" s="1304"/>
      <c r="L99" s="1304"/>
      <c r="M99" s="268"/>
    </row>
    <row r="100" spans="1:13" s="165" customFormat="1" ht="15" customHeight="1" x14ac:dyDescent="0.25">
      <c r="A100" s="204"/>
      <c r="B100" s="2418" t="s">
        <v>9</v>
      </c>
      <c r="C100" s="2420" t="s">
        <v>10</v>
      </c>
      <c r="D100" s="1720" t="str">
        <f>CONCATENATE("Column ", LEFT(ADDRESS(ROW('AIRB Input Floors'!I4),COLUMN('AIRB Input Floors'!I4),4), 1))</f>
        <v>Column I</v>
      </c>
      <c r="E100" s="1720" t="str">
        <f>CONCATENATE("Column ", LEFT(ADDRESS(ROW('AIRB Input Floors'!J4),COLUMN('AIRB Input Floors'!J4),4), 1))</f>
        <v>Column J</v>
      </c>
      <c r="F100" s="1720" t="str">
        <f>CONCATENATE("Column ", LEFT(ADDRESS(ROW('AIRB Input Floors'!K4),COLUMN('AIRB Input Floors'!K4),4), 1))</f>
        <v>Column K</v>
      </c>
      <c r="G100" s="1869" t="str">
        <f>CONCATENATE("Column ", LEFT(ADDRESS(ROW('AIRB Input Floors'!L4),COLUMN('AIRB Input Floors'!L4),4), 1))</f>
        <v>Column L</v>
      </c>
      <c r="H100" s="1923"/>
      <c r="I100" s="1923"/>
      <c r="J100" s="410"/>
      <c r="K100" s="410"/>
      <c r="L100" s="410"/>
      <c r="M100" s="268"/>
    </row>
    <row r="101" spans="1:13" s="165" customFormat="1" ht="90" customHeight="1" x14ac:dyDescent="0.25">
      <c r="A101" s="204"/>
      <c r="B101" s="2419"/>
      <c r="C101" s="2421"/>
      <c r="D101" s="1951" t="str">
        <f>'AIRB Input Floors'!I4</f>
        <v>Check: EAD bound by floors should be ≤ total EAD</v>
      </c>
      <c r="E101" s="1951" t="str">
        <f>'AIRB Input Floors'!J4</f>
        <v>Check: Total EAD ≥ Total EAD in IRB Current, panel B</v>
      </c>
      <c r="F101" s="1951" t="str">
        <f>'AIRB Input Floors'!K4</f>
        <v>Check: Total RWA ≥ Total RWA in IRB Current, panel B</v>
      </c>
      <c r="G101" s="1952" t="str">
        <f>'AIRB Input Floors'!L4</f>
        <v>Check: Total EL amounts ≥ Total El amounts in IRB Current, panel B</v>
      </c>
      <c r="H101" s="1923"/>
      <c r="I101" s="1923"/>
      <c r="J101" s="468"/>
      <c r="K101" s="468"/>
      <c r="L101" s="468"/>
      <c r="M101" s="268"/>
    </row>
    <row r="102" spans="1:13" s="165" customFormat="1" ht="15" customHeight="1" x14ac:dyDescent="0.25">
      <c r="A102" s="204"/>
      <c r="B102" s="1908" t="s">
        <v>92</v>
      </c>
      <c r="C102" s="1943" t="str">
        <f>'AIRB Input Floors'!B6</f>
        <v>Corporate</v>
      </c>
      <c r="D102" s="1883"/>
      <c r="E102" s="1935" t="str">
        <f>'AIRB Input Floors'!J6</f>
        <v>Pass</v>
      </c>
      <c r="F102" s="1935" t="str">
        <f>'AIRB Input Floors'!K6</f>
        <v>Pass</v>
      </c>
      <c r="G102" s="1936" t="str">
        <f>'AIRB Input Floors'!L6</f>
        <v>Pass</v>
      </c>
      <c r="H102" s="1923"/>
      <c r="I102" s="1923"/>
      <c r="J102" s="468"/>
      <c r="K102" s="468"/>
      <c r="L102" s="468"/>
      <c r="M102" s="268"/>
    </row>
    <row r="103" spans="1:13" s="381" customFormat="1" ht="15" customHeight="1" x14ac:dyDescent="0.25">
      <c r="A103" s="1737"/>
      <c r="B103" s="1910" t="s">
        <v>92</v>
      </c>
      <c r="C103" s="1930" t="str">
        <f>'AIRB Input Floors'!B7</f>
        <v>Fully unsecured exposures</v>
      </c>
      <c r="D103" s="1486" t="str">
        <f>'AIRB Input Floors'!I7</f>
        <v>Pass</v>
      </c>
      <c r="E103" s="1486"/>
      <c r="F103" s="1486"/>
      <c r="G103" s="1491"/>
      <c r="H103" s="1923"/>
      <c r="I103" s="1923"/>
      <c r="J103" s="1923"/>
      <c r="K103" s="1923"/>
      <c r="L103" s="1025"/>
      <c r="M103" s="1882"/>
    </row>
    <row r="104" spans="1:13" s="381" customFormat="1" ht="15" customHeight="1" x14ac:dyDescent="0.25">
      <c r="A104" s="1737"/>
      <c r="B104" s="1910" t="s">
        <v>92</v>
      </c>
      <c r="C104" s="1930" t="str">
        <f>'AIRB Input Floors'!B8</f>
        <v>Unsecured portion of secured exposure</v>
      </c>
      <c r="D104" s="1486" t="str">
        <f>'AIRB Input Floors'!I8</f>
        <v>Pass</v>
      </c>
      <c r="E104" s="28"/>
      <c r="F104" s="28"/>
      <c r="G104" s="1880"/>
      <c r="H104" s="1923"/>
      <c r="I104" s="1923"/>
      <c r="J104" s="1923"/>
      <c r="K104" s="1923"/>
      <c r="L104" s="1025"/>
      <c r="M104" s="1882"/>
    </row>
    <row r="105" spans="1:13" s="381" customFormat="1" ht="15" customHeight="1" x14ac:dyDescent="0.25">
      <c r="A105" s="1737"/>
      <c r="B105" s="1910" t="s">
        <v>92</v>
      </c>
      <c r="C105" s="1930" t="str">
        <f>'AIRB Input Floors'!B9</f>
        <v>Exposures secured by financial collateral</v>
      </c>
      <c r="D105" s="1486" t="str">
        <f>'AIRB Input Floors'!I9</f>
        <v>Pass</v>
      </c>
      <c r="E105" s="28"/>
      <c r="F105" s="28"/>
      <c r="G105" s="1880"/>
      <c r="H105" s="1923"/>
      <c r="I105" s="1923"/>
      <c r="J105" s="1923"/>
      <c r="K105" s="1923"/>
      <c r="L105" s="1025"/>
      <c r="M105" s="1882"/>
    </row>
    <row r="106" spans="1:13" s="381" customFormat="1" ht="15" customHeight="1" x14ac:dyDescent="0.25">
      <c r="A106" s="1737"/>
      <c r="B106" s="1910" t="s">
        <v>92</v>
      </c>
      <c r="C106" s="1930" t="str">
        <f>'AIRB Input Floors'!B10</f>
        <v>Exposures secured by CRE/RRE</v>
      </c>
      <c r="D106" s="1486" t="str">
        <f>'AIRB Input Floors'!I10</f>
        <v>Pass</v>
      </c>
      <c r="E106" s="28"/>
      <c r="F106" s="28"/>
      <c r="G106" s="1880"/>
      <c r="H106" s="1923"/>
      <c r="I106" s="1923"/>
      <c r="J106" s="1923"/>
      <c r="K106" s="1923"/>
      <c r="L106" s="1025"/>
      <c r="M106" s="1882"/>
    </row>
    <row r="107" spans="1:13" s="381" customFormat="1" ht="15" customHeight="1" x14ac:dyDescent="0.25">
      <c r="A107" s="1737"/>
      <c r="B107" s="1910" t="s">
        <v>92</v>
      </c>
      <c r="C107" s="1930" t="str">
        <f>'AIRB Input Floors'!B11</f>
        <v>Exposures secured by receivables</v>
      </c>
      <c r="D107" s="1486" t="str">
        <f>'AIRB Input Floors'!I11</f>
        <v>Pass</v>
      </c>
      <c r="E107" s="28"/>
      <c r="F107" s="28"/>
      <c r="G107" s="1880"/>
      <c r="H107" s="1923"/>
      <c r="I107" s="1923"/>
      <c r="J107" s="1923"/>
      <c r="K107" s="1923"/>
      <c r="L107" s="1025"/>
      <c r="M107" s="1882"/>
    </row>
    <row r="108" spans="1:13" s="381" customFormat="1" ht="15" customHeight="1" x14ac:dyDescent="0.25">
      <c r="A108" s="1737"/>
      <c r="B108" s="1910" t="s">
        <v>92</v>
      </c>
      <c r="C108" s="1930" t="str">
        <f>'AIRB Input Floors'!B12</f>
        <v>Exposures secured by other physical collateral</v>
      </c>
      <c r="D108" s="1486" t="str">
        <f>'AIRB Input Floors'!I12</f>
        <v>Pass</v>
      </c>
      <c r="E108" s="28"/>
      <c r="F108" s="28"/>
      <c r="G108" s="1880"/>
      <c r="H108" s="1923"/>
      <c r="I108" s="1923"/>
      <c r="J108" s="1923"/>
      <c r="K108" s="1923"/>
      <c r="L108" s="1025"/>
      <c r="M108" s="1882"/>
    </row>
    <row r="109" spans="1:13" s="381" customFormat="1" ht="15" customHeight="1" x14ac:dyDescent="0.25">
      <c r="A109" s="1737"/>
      <c r="B109" s="1910" t="s">
        <v>92</v>
      </c>
      <c r="C109" s="1929" t="str">
        <f>'AIRB Input Floors'!B13</f>
        <v>Retail: Mortgages</v>
      </c>
      <c r="D109" s="28"/>
      <c r="E109" s="28"/>
      <c r="F109" s="28"/>
      <c r="G109" s="1880"/>
      <c r="H109" s="1923"/>
      <c r="I109" s="1923"/>
      <c r="J109" s="1923"/>
      <c r="K109" s="1923"/>
      <c r="L109" s="1025"/>
      <c r="M109" s="1882"/>
    </row>
    <row r="110" spans="1:13" s="381" customFormat="1" ht="15" customHeight="1" x14ac:dyDescent="0.25">
      <c r="A110" s="1737"/>
      <c r="B110" s="1910" t="s">
        <v>92</v>
      </c>
      <c r="C110" s="1930" t="str">
        <f>'AIRB Input Floors'!B14</f>
        <v>Mortgages</v>
      </c>
      <c r="D110" s="1486" t="str">
        <f>'AIRB Input Floors'!I14</f>
        <v>Pass</v>
      </c>
      <c r="E110" s="28"/>
      <c r="F110" s="28"/>
      <c r="G110" s="1880"/>
      <c r="H110" s="1923"/>
      <c r="I110" s="1923"/>
      <c r="J110" s="1923"/>
      <c r="K110" s="1923"/>
      <c r="L110" s="1025"/>
      <c r="M110" s="1882"/>
    </row>
    <row r="111" spans="1:13" s="381" customFormat="1" ht="15" customHeight="1" x14ac:dyDescent="0.25">
      <c r="A111" s="1737"/>
      <c r="B111" s="1910" t="s">
        <v>92</v>
      </c>
      <c r="C111" s="1929" t="str">
        <f>'AIRB Input Floors'!B15</f>
        <v>Retail: QRRE</v>
      </c>
      <c r="D111" s="28"/>
      <c r="E111" s="28"/>
      <c r="F111" s="28"/>
      <c r="G111" s="1880"/>
      <c r="H111" s="1923"/>
      <c r="I111" s="1923"/>
      <c r="J111" s="1923"/>
      <c r="K111" s="1923"/>
      <c r="L111" s="1025"/>
      <c r="M111" s="1882"/>
    </row>
    <row r="112" spans="1:13" s="381" customFormat="1" ht="15" customHeight="1" x14ac:dyDescent="0.25">
      <c r="A112" s="1737"/>
      <c r="B112" s="1910" t="s">
        <v>92</v>
      </c>
      <c r="C112" s="1930" t="str">
        <f>'AIRB Input Floors'!B16</f>
        <v>QRRE transactors</v>
      </c>
      <c r="D112" s="1486" t="str">
        <f>'AIRB Input Floors'!I16</f>
        <v>Pass</v>
      </c>
      <c r="E112" s="28"/>
      <c r="F112" s="28"/>
      <c r="G112" s="1880"/>
      <c r="H112" s="1923"/>
      <c r="I112" s="1923"/>
      <c r="J112" s="1923"/>
      <c r="K112" s="1923"/>
      <c r="L112" s="1025"/>
      <c r="M112" s="1882"/>
    </row>
    <row r="113" spans="1:13" s="381" customFormat="1" ht="15" customHeight="1" x14ac:dyDescent="0.25">
      <c r="A113" s="1737"/>
      <c r="B113" s="1910" t="s">
        <v>92</v>
      </c>
      <c r="C113" s="1930" t="str">
        <f>'AIRB Input Floors'!B17</f>
        <v>QRRE revolvers</v>
      </c>
      <c r="D113" s="1486" t="str">
        <f>'AIRB Input Floors'!I17</f>
        <v>Pass</v>
      </c>
      <c r="E113" s="28"/>
      <c r="F113" s="28"/>
      <c r="G113" s="1880"/>
      <c r="H113" s="1923"/>
      <c r="I113" s="1923"/>
      <c r="J113" s="1923"/>
      <c r="K113" s="1923"/>
      <c r="L113" s="1025"/>
      <c r="M113" s="1882"/>
    </row>
    <row r="114" spans="1:13" s="381" customFormat="1" ht="15" customHeight="1" x14ac:dyDescent="0.25">
      <c r="A114" s="1737"/>
      <c r="B114" s="1910" t="s">
        <v>92</v>
      </c>
      <c r="C114" s="1929" t="str">
        <f>'AIRB Input Floors'!B18</f>
        <v>Retail: Other retail</v>
      </c>
      <c r="D114" s="28"/>
      <c r="E114" s="1486" t="str">
        <f>'AIRB Input Floors'!J18</f>
        <v>Pass</v>
      </c>
      <c r="F114" s="1486" t="str">
        <f>'AIRB Input Floors'!K18</f>
        <v>Pass</v>
      </c>
      <c r="G114" s="1491" t="str">
        <f>'AIRB Input Floors'!L18</f>
        <v>Pass</v>
      </c>
      <c r="H114" s="1923"/>
      <c r="I114" s="1923"/>
      <c r="J114" s="1923"/>
      <c r="K114" s="1923"/>
      <c r="L114" s="1025"/>
      <c r="M114" s="1882"/>
    </row>
    <row r="115" spans="1:13" s="381" customFormat="1" ht="15" customHeight="1" x14ac:dyDescent="0.25">
      <c r="A115" s="1737"/>
      <c r="B115" s="1910" t="s">
        <v>92</v>
      </c>
      <c r="C115" s="1930" t="str">
        <f>'AIRB Input Floors'!B19</f>
        <v>Fully unsecured exposures</v>
      </c>
      <c r="D115" s="1486" t="str">
        <f>'AIRB Input Floors'!I19</f>
        <v>Pass</v>
      </c>
      <c r="E115" s="28"/>
      <c r="F115" s="28"/>
      <c r="G115" s="1880"/>
      <c r="H115" s="1923"/>
      <c r="I115" s="1923"/>
      <c r="J115" s="1923"/>
      <c r="K115" s="1923"/>
      <c r="L115" s="1025"/>
      <c r="M115" s="1882"/>
    </row>
    <row r="116" spans="1:13" s="381" customFormat="1" ht="15" customHeight="1" x14ac:dyDescent="0.25">
      <c r="A116" s="1737"/>
      <c r="B116" s="1910" t="s">
        <v>92</v>
      </c>
      <c r="C116" s="1930" t="str">
        <f>'AIRB Input Floors'!B20</f>
        <v>Unsecured portion of secured exposure</v>
      </c>
      <c r="D116" s="1486" t="str">
        <f>'AIRB Input Floors'!I20</f>
        <v>Pass</v>
      </c>
      <c r="E116" s="28"/>
      <c r="F116" s="28"/>
      <c r="G116" s="1880"/>
      <c r="H116" s="1923"/>
      <c r="I116" s="1923"/>
      <c r="J116" s="1923"/>
      <c r="K116" s="1923"/>
      <c r="L116" s="1025"/>
      <c r="M116" s="1882"/>
    </row>
    <row r="117" spans="1:13" s="381" customFormat="1" ht="15" customHeight="1" x14ac:dyDescent="0.25">
      <c r="A117" s="1737"/>
      <c r="B117" s="1910" t="s">
        <v>92</v>
      </c>
      <c r="C117" s="1930" t="str">
        <f>'AIRB Input Floors'!B21</f>
        <v>Exposures secured by financial collateral</v>
      </c>
      <c r="D117" s="1486" t="str">
        <f>'AIRB Input Floors'!I21</f>
        <v>Pass</v>
      </c>
      <c r="E117" s="28"/>
      <c r="F117" s="28"/>
      <c r="G117" s="1880"/>
      <c r="H117" s="1923"/>
      <c r="I117" s="1923"/>
      <c r="J117" s="1923"/>
      <c r="K117" s="1923"/>
      <c r="L117" s="1025"/>
      <c r="M117" s="1882"/>
    </row>
    <row r="118" spans="1:13" s="381" customFormat="1" ht="15" customHeight="1" x14ac:dyDescent="0.25">
      <c r="A118" s="1737"/>
      <c r="B118" s="1910" t="s">
        <v>92</v>
      </c>
      <c r="C118" s="1930" t="str">
        <f>'AIRB Input Floors'!B22</f>
        <v>Exposures secured by CRE/RRE</v>
      </c>
      <c r="D118" s="1486" t="str">
        <f>'AIRB Input Floors'!I22</f>
        <v>Pass</v>
      </c>
      <c r="E118" s="28"/>
      <c r="F118" s="28"/>
      <c r="G118" s="1880"/>
      <c r="H118" s="1923"/>
      <c r="I118" s="1923"/>
      <c r="J118" s="1923"/>
      <c r="K118" s="1923"/>
      <c r="L118" s="1025"/>
      <c r="M118" s="1882"/>
    </row>
    <row r="119" spans="1:13" s="381" customFormat="1" ht="15" customHeight="1" x14ac:dyDescent="0.25">
      <c r="A119" s="1737"/>
      <c r="B119" s="1910" t="s">
        <v>92</v>
      </c>
      <c r="C119" s="1930" t="str">
        <f>'AIRB Input Floors'!B23</f>
        <v>Exposures secured by recieveables</v>
      </c>
      <c r="D119" s="1486" t="str">
        <f>'AIRB Input Floors'!I23</f>
        <v>Pass</v>
      </c>
      <c r="E119" s="28"/>
      <c r="F119" s="28"/>
      <c r="G119" s="1880"/>
      <c r="H119" s="1923"/>
      <c r="I119" s="1923"/>
      <c r="J119" s="1923"/>
      <c r="K119" s="1923"/>
      <c r="L119" s="1025"/>
      <c r="M119" s="1882"/>
    </row>
    <row r="120" spans="1:13" s="381" customFormat="1" ht="15" customHeight="1" x14ac:dyDescent="0.25">
      <c r="A120" s="1737"/>
      <c r="B120" s="1764" t="s">
        <v>92</v>
      </c>
      <c r="C120" s="1932" t="str">
        <f>'AIRB Input Floors'!B24</f>
        <v>Exposures secured by other physical collateral</v>
      </c>
      <c r="D120" s="1487" t="str">
        <f>'AIRB Input Floors'!I24</f>
        <v>Pass</v>
      </c>
      <c r="E120" s="30"/>
      <c r="F120" s="30"/>
      <c r="G120" s="1879"/>
      <c r="H120" s="1923"/>
      <c r="I120" s="1923"/>
      <c r="J120" s="1923"/>
      <c r="K120" s="1923"/>
      <c r="L120" s="1025"/>
      <c r="M120" s="1882"/>
    </row>
    <row r="121" spans="1:13" s="165" customFormat="1" ht="15" customHeight="1" x14ac:dyDescent="0.25">
      <c r="A121" s="204"/>
      <c r="B121" s="2418" t="s">
        <v>9</v>
      </c>
      <c r="C121" s="2420" t="s">
        <v>10</v>
      </c>
      <c r="D121" s="1720" t="str">
        <f>CONCATENATE("Column ", LEFT(ADDRESS(ROW('AIRB Input Floors'!I26),COLUMN('AIRB Input Floors'!I26),4), 1))</f>
        <v>Column I</v>
      </c>
      <c r="E121" s="1720" t="str">
        <f>CONCATENATE("Column ", LEFT(ADDRESS(ROW('AIRB Input Floors'!J26),COLUMN('AIRB Input Floors'!J26),4), 1))</f>
        <v>Column J</v>
      </c>
      <c r="F121" s="1720" t="str">
        <f>CONCATENATE("Column ", LEFT(ADDRESS(ROW('AIRB Input Floors'!K26),COLUMN('AIRB Input Floors'!K26),4), 1))</f>
        <v>Column K</v>
      </c>
      <c r="G121" s="1869" t="str">
        <f>CONCATENATE("Column ", LEFT(ADDRESS(ROW('AIRB Input Floors'!L26),COLUMN('AIRB Input Floors'!L26),4), 1))</f>
        <v>Column L</v>
      </c>
      <c r="H121" s="1923"/>
      <c r="I121" s="1923"/>
      <c r="J121" s="410"/>
      <c r="K121" s="410"/>
      <c r="L121" s="410"/>
      <c r="M121" s="268"/>
    </row>
    <row r="122" spans="1:13" s="165" customFormat="1" ht="90" customHeight="1" x14ac:dyDescent="0.25">
      <c r="A122" s="204"/>
      <c r="B122" s="2419"/>
      <c r="C122" s="2421"/>
      <c r="D122" s="1951" t="str">
        <f>'AIRB Input Floors'!I27</f>
        <v>Check: EAD bound by floors should be ≤ total EAD</v>
      </c>
      <c r="E122" s="1951" t="str">
        <f>'AIRB Input Floors'!J27</f>
        <v>Check: EAD bound by floors should be ≥ corresponding EAD in panel A</v>
      </c>
      <c r="F122" s="1951" t="str">
        <f>'AIRB Input Floors'!K27</f>
        <v>Check: RWA should be ≥ corresponding RWA in panel A</v>
      </c>
      <c r="G122" s="1952" t="str">
        <f>'AIRB Input Floors'!L27</f>
        <v>Check: EL amounts should be ≥ corresponding EL amounts in panel A</v>
      </c>
      <c r="H122" s="1923"/>
      <c r="I122" s="1923"/>
      <c r="J122" s="468"/>
      <c r="K122" s="468"/>
      <c r="L122" s="468"/>
      <c r="M122" s="268"/>
    </row>
    <row r="123" spans="1:13" s="381" customFormat="1" ht="15" customHeight="1" x14ac:dyDescent="0.25">
      <c r="A123" s="1737"/>
      <c r="B123" s="1910" t="s">
        <v>93</v>
      </c>
      <c r="C123" s="1929" t="str">
        <f>'AIRB Input Floors'!B29</f>
        <v>Corporate</v>
      </c>
      <c r="D123" s="1883"/>
      <c r="E123" s="1883"/>
      <c r="F123" s="1883"/>
      <c r="G123" s="1884"/>
      <c r="H123" s="1923"/>
      <c r="I123" s="1923"/>
      <c r="J123" s="1923"/>
      <c r="K123" s="1923"/>
      <c r="L123" s="1025"/>
      <c r="M123" s="1882"/>
    </row>
    <row r="124" spans="1:13" s="381" customFormat="1" ht="15" customHeight="1" x14ac:dyDescent="0.25">
      <c r="A124" s="1737"/>
      <c r="B124" s="1910" t="s">
        <v>93</v>
      </c>
      <c r="C124" s="1930" t="str">
        <f>'AIRB Input Floors'!B30</f>
        <v>Fully unsecured exposures</v>
      </c>
      <c r="D124" s="1486" t="str">
        <f>'AIRB Input Floors'!I30</f>
        <v>Pass</v>
      </c>
      <c r="E124" s="1486" t="str">
        <f>'AIRB Input Floors'!J30</f>
        <v>Pass</v>
      </c>
      <c r="F124" s="1486" t="str">
        <f>'AIRB Input Floors'!K30</f>
        <v>Pass</v>
      </c>
      <c r="G124" s="1491" t="str">
        <f>'AIRB Input Floors'!L30</f>
        <v>Pass</v>
      </c>
      <c r="H124" s="1923"/>
      <c r="I124" s="1923"/>
      <c r="J124" s="1923"/>
      <c r="K124" s="1923"/>
      <c r="L124" s="1025"/>
      <c r="M124" s="1882"/>
    </row>
    <row r="125" spans="1:13" s="381" customFormat="1" ht="15" customHeight="1" x14ac:dyDescent="0.25">
      <c r="A125" s="1737"/>
      <c r="B125" s="1910" t="s">
        <v>93</v>
      </c>
      <c r="C125" s="1930" t="str">
        <f>'AIRB Input Floors'!B31</f>
        <v>Unsecured portion of secured exposure</v>
      </c>
      <c r="D125" s="1486" t="str">
        <f>'AIRB Input Floors'!I31</f>
        <v>Pass</v>
      </c>
      <c r="E125" s="1486" t="str">
        <f>'AIRB Input Floors'!J31</f>
        <v>Pass</v>
      </c>
      <c r="F125" s="1486" t="str">
        <f>'AIRB Input Floors'!K31</f>
        <v>Pass</v>
      </c>
      <c r="G125" s="1491" t="str">
        <f>'AIRB Input Floors'!L31</f>
        <v>Pass</v>
      </c>
      <c r="H125" s="1923"/>
      <c r="I125" s="1923"/>
      <c r="J125" s="1923"/>
      <c r="K125" s="1923"/>
      <c r="L125" s="1025"/>
      <c r="M125" s="1882"/>
    </row>
    <row r="126" spans="1:13" s="381" customFormat="1" ht="15" customHeight="1" x14ac:dyDescent="0.25">
      <c r="A126" s="1737"/>
      <c r="B126" s="1910" t="s">
        <v>93</v>
      </c>
      <c r="C126" s="1930" t="str">
        <f>'AIRB Input Floors'!B32</f>
        <v>Exposures secured by financial collateral</v>
      </c>
      <c r="D126" s="1486" t="str">
        <f>'AIRB Input Floors'!I32</f>
        <v>Pass</v>
      </c>
      <c r="E126" s="1486" t="str">
        <f>'AIRB Input Floors'!J32</f>
        <v>Pass</v>
      </c>
      <c r="F126" s="1486" t="str">
        <f>'AIRB Input Floors'!K32</f>
        <v>Pass</v>
      </c>
      <c r="G126" s="1491" t="str">
        <f>'AIRB Input Floors'!L32</f>
        <v>Pass</v>
      </c>
      <c r="H126" s="1923"/>
      <c r="I126" s="1923"/>
      <c r="J126" s="1923"/>
      <c r="K126" s="1923"/>
      <c r="L126" s="1025"/>
      <c r="M126" s="1882"/>
    </row>
    <row r="127" spans="1:13" s="381" customFormat="1" ht="15" customHeight="1" x14ac:dyDescent="0.25">
      <c r="A127" s="1737"/>
      <c r="B127" s="1910" t="s">
        <v>93</v>
      </c>
      <c r="C127" s="1930" t="str">
        <f>'AIRB Input Floors'!B33</f>
        <v>Exposures secured by CRE/RRE</v>
      </c>
      <c r="D127" s="1486" t="str">
        <f>'AIRB Input Floors'!I33</f>
        <v>Pass</v>
      </c>
      <c r="E127" s="1486" t="str">
        <f>'AIRB Input Floors'!J33</f>
        <v>Pass</v>
      </c>
      <c r="F127" s="1486" t="str">
        <f>'AIRB Input Floors'!K33</f>
        <v>Pass</v>
      </c>
      <c r="G127" s="1491" t="str">
        <f>'AIRB Input Floors'!L33</f>
        <v>Pass</v>
      </c>
      <c r="H127" s="1923"/>
      <c r="I127" s="1923"/>
      <c r="J127" s="1923"/>
      <c r="K127" s="1923"/>
      <c r="L127" s="1025"/>
      <c r="M127" s="1882"/>
    </row>
    <row r="128" spans="1:13" s="381" customFormat="1" ht="15" customHeight="1" x14ac:dyDescent="0.25">
      <c r="A128" s="1737"/>
      <c r="B128" s="1910" t="s">
        <v>93</v>
      </c>
      <c r="C128" s="1930" t="str">
        <f>'AIRB Input Floors'!B34</f>
        <v>Exposures secured by receivables</v>
      </c>
      <c r="D128" s="1486" t="str">
        <f>'AIRB Input Floors'!I34</f>
        <v>Pass</v>
      </c>
      <c r="E128" s="1486" t="str">
        <f>'AIRB Input Floors'!J34</f>
        <v>Pass</v>
      </c>
      <c r="F128" s="1486" t="str">
        <f>'AIRB Input Floors'!K34</f>
        <v>Pass</v>
      </c>
      <c r="G128" s="1491" t="str">
        <f>'AIRB Input Floors'!L34</f>
        <v>Pass</v>
      </c>
      <c r="H128" s="1923"/>
      <c r="I128" s="1923"/>
      <c r="J128" s="1923"/>
      <c r="K128" s="1923"/>
      <c r="L128" s="1025"/>
      <c r="M128" s="1882"/>
    </row>
    <row r="129" spans="1:13" s="381" customFormat="1" ht="15" customHeight="1" x14ac:dyDescent="0.25">
      <c r="A129" s="1737"/>
      <c r="B129" s="1910" t="s">
        <v>93</v>
      </c>
      <c r="C129" s="1930" t="str">
        <f>'AIRB Input Floors'!B35</f>
        <v>Exposures secured by other physical collateral</v>
      </c>
      <c r="D129" s="1486" t="str">
        <f>'AIRB Input Floors'!I35</f>
        <v>Pass</v>
      </c>
      <c r="E129" s="1486" t="str">
        <f>'AIRB Input Floors'!J35</f>
        <v>Pass</v>
      </c>
      <c r="F129" s="1486" t="str">
        <f>'AIRB Input Floors'!K35</f>
        <v>Pass</v>
      </c>
      <c r="G129" s="1491" t="str">
        <f>'AIRB Input Floors'!L35</f>
        <v>Pass</v>
      </c>
      <c r="H129" s="1923"/>
      <c r="I129" s="1923"/>
      <c r="J129" s="1923"/>
      <c r="K129" s="1923"/>
      <c r="L129" s="1025"/>
      <c r="M129" s="1882"/>
    </row>
    <row r="130" spans="1:13" s="381" customFormat="1" ht="15" customHeight="1" x14ac:dyDescent="0.25">
      <c r="A130" s="1737"/>
      <c r="B130" s="1910" t="s">
        <v>93</v>
      </c>
      <c r="C130" s="1929" t="str">
        <f>'AIRB Input Floors'!B36</f>
        <v>Retail: Mortgages</v>
      </c>
      <c r="D130" s="28"/>
      <c r="E130" s="28"/>
      <c r="F130" s="28"/>
      <c r="G130" s="1880"/>
      <c r="H130" s="1923"/>
      <c r="I130" s="1923"/>
      <c r="J130" s="1923"/>
      <c r="K130" s="1923"/>
      <c r="L130" s="1025"/>
      <c r="M130" s="1882"/>
    </row>
    <row r="131" spans="1:13" s="381" customFormat="1" ht="15" customHeight="1" x14ac:dyDescent="0.25">
      <c r="A131" s="1737"/>
      <c r="B131" s="1910" t="s">
        <v>93</v>
      </c>
      <c r="C131" s="1930" t="str">
        <f>'AIRB Input Floors'!B37</f>
        <v>Mortgages</v>
      </c>
      <c r="D131" s="1486" t="str">
        <f>'AIRB Input Floors'!I37</f>
        <v>Pass</v>
      </c>
      <c r="E131" s="1486" t="str">
        <f>'AIRB Input Floors'!J37</f>
        <v>Pass</v>
      </c>
      <c r="F131" s="1486" t="str">
        <f>'AIRB Input Floors'!K37</f>
        <v>Pass</v>
      </c>
      <c r="G131" s="1491" t="str">
        <f>'AIRB Input Floors'!L37</f>
        <v>Pass</v>
      </c>
      <c r="H131" s="1923"/>
      <c r="I131" s="1923"/>
      <c r="J131" s="1923"/>
      <c r="K131" s="1923"/>
      <c r="L131" s="1025"/>
      <c r="M131" s="1882"/>
    </row>
    <row r="132" spans="1:13" s="381" customFormat="1" ht="15" customHeight="1" x14ac:dyDescent="0.25">
      <c r="A132" s="1737"/>
      <c r="B132" s="1910" t="s">
        <v>93</v>
      </c>
      <c r="C132" s="1929" t="str">
        <f>'AIRB Input Floors'!B38</f>
        <v>Retail: QRRE</v>
      </c>
      <c r="D132" s="28"/>
      <c r="E132" s="28"/>
      <c r="F132" s="28"/>
      <c r="G132" s="1880"/>
      <c r="H132" s="1923"/>
      <c r="I132" s="1923"/>
      <c r="J132" s="1923"/>
      <c r="K132" s="1923"/>
      <c r="L132" s="1025"/>
      <c r="M132" s="1882"/>
    </row>
    <row r="133" spans="1:13" s="381" customFormat="1" ht="15" customHeight="1" x14ac:dyDescent="0.25">
      <c r="A133" s="1737"/>
      <c r="B133" s="1910" t="s">
        <v>93</v>
      </c>
      <c r="C133" s="1930" t="str">
        <f>'AIRB Input Floors'!B39</f>
        <v>QRRE transactors</v>
      </c>
      <c r="D133" s="1486" t="str">
        <f>'AIRB Input Floors'!I39</f>
        <v>Pass</v>
      </c>
      <c r="E133" s="1486" t="str">
        <f>'AIRB Input Floors'!J39</f>
        <v>Pass</v>
      </c>
      <c r="F133" s="1486" t="str">
        <f>'AIRB Input Floors'!K39</f>
        <v>Pass</v>
      </c>
      <c r="G133" s="1491" t="str">
        <f>'AIRB Input Floors'!L39</f>
        <v>Pass</v>
      </c>
      <c r="H133" s="1923"/>
      <c r="I133" s="1923"/>
      <c r="J133" s="1923"/>
      <c r="K133" s="1923"/>
      <c r="L133" s="1025"/>
      <c r="M133" s="1882"/>
    </row>
    <row r="134" spans="1:13" s="381" customFormat="1" ht="15" customHeight="1" x14ac:dyDescent="0.25">
      <c r="A134" s="1737"/>
      <c r="B134" s="1910" t="s">
        <v>93</v>
      </c>
      <c r="C134" s="1930" t="str">
        <f>'AIRB Input Floors'!B40</f>
        <v>QRRE revolvers</v>
      </c>
      <c r="D134" s="1486" t="str">
        <f>'AIRB Input Floors'!I40</f>
        <v>Pass</v>
      </c>
      <c r="E134" s="1486" t="str">
        <f>'AIRB Input Floors'!J40</f>
        <v>Pass</v>
      </c>
      <c r="F134" s="1486" t="str">
        <f>'AIRB Input Floors'!K40</f>
        <v>Pass</v>
      </c>
      <c r="G134" s="1491" t="str">
        <f>'AIRB Input Floors'!L40</f>
        <v>Pass</v>
      </c>
      <c r="H134" s="1923"/>
      <c r="I134" s="1923"/>
      <c r="J134" s="1923"/>
      <c r="K134" s="1923"/>
      <c r="L134" s="1025"/>
      <c r="M134" s="1882"/>
    </row>
    <row r="135" spans="1:13" s="381" customFormat="1" ht="15" customHeight="1" x14ac:dyDescent="0.25">
      <c r="A135" s="1737"/>
      <c r="B135" s="1910" t="s">
        <v>93</v>
      </c>
      <c r="C135" s="1929" t="str">
        <f>'AIRB Input Floors'!B41</f>
        <v>Retail: Other retail</v>
      </c>
      <c r="D135" s="28"/>
      <c r="E135" s="28"/>
      <c r="F135" s="28"/>
      <c r="G135" s="1880"/>
      <c r="H135" s="1923"/>
      <c r="I135" s="1923"/>
      <c r="J135" s="1923"/>
      <c r="K135" s="1923"/>
      <c r="L135" s="1025"/>
      <c r="M135" s="1882"/>
    </row>
    <row r="136" spans="1:13" s="381" customFormat="1" ht="15" customHeight="1" x14ac:dyDescent="0.25">
      <c r="A136" s="1737"/>
      <c r="B136" s="1910" t="s">
        <v>93</v>
      </c>
      <c r="C136" s="1930" t="str">
        <f>'AIRB Input Floors'!B42</f>
        <v>Fully unsecured exposures</v>
      </c>
      <c r="D136" s="1486" t="str">
        <f>'AIRB Input Floors'!I42</f>
        <v>Pass</v>
      </c>
      <c r="E136" s="1486" t="str">
        <f>'AIRB Input Floors'!J42</f>
        <v>Pass</v>
      </c>
      <c r="F136" s="1486" t="str">
        <f>'AIRB Input Floors'!K42</f>
        <v>Pass</v>
      </c>
      <c r="G136" s="1491" t="str">
        <f>'AIRB Input Floors'!L42</f>
        <v>Pass</v>
      </c>
      <c r="H136" s="1923"/>
      <c r="I136" s="1923"/>
      <c r="J136" s="1923"/>
      <c r="K136" s="1923"/>
      <c r="L136" s="1025"/>
      <c r="M136" s="1882"/>
    </row>
    <row r="137" spans="1:13" s="381" customFormat="1" ht="15" customHeight="1" x14ac:dyDescent="0.25">
      <c r="A137" s="1737"/>
      <c r="B137" s="1910" t="s">
        <v>93</v>
      </c>
      <c r="C137" s="1930" t="str">
        <f>'AIRB Input Floors'!B43</f>
        <v>Unsecured portion of secured exposure</v>
      </c>
      <c r="D137" s="1486" t="str">
        <f>'AIRB Input Floors'!I43</f>
        <v>Pass</v>
      </c>
      <c r="E137" s="1486" t="str">
        <f>'AIRB Input Floors'!J43</f>
        <v>Pass</v>
      </c>
      <c r="F137" s="1486" t="str">
        <f>'AIRB Input Floors'!K43</f>
        <v>Pass</v>
      </c>
      <c r="G137" s="1491" t="str">
        <f>'AIRB Input Floors'!L43</f>
        <v>Pass</v>
      </c>
      <c r="H137" s="1923"/>
      <c r="I137" s="1923"/>
      <c r="J137" s="1923"/>
      <c r="K137" s="1923"/>
      <c r="L137" s="1025"/>
      <c r="M137" s="1882"/>
    </row>
    <row r="138" spans="1:13" s="381" customFormat="1" ht="15" customHeight="1" x14ac:dyDescent="0.25">
      <c r="A138" s="1737"/>
      <c r="B138" s="1910" t="s">
        <v>93</v>
      </c>
      <c r="C138" s="1930" t="str">
        <f>'AIRB Input Floors'!B44</f>
        <v>Exposures secured by financial collateral</v>
      </c>
      <c r="D138" s="1486" t="str">
        <f>'AIRB Input Floors'!I44</f>
        <v>Pass</v>
      </c>
      <c r="E138" s="1486" t="str">
        <f>'AIRB Input Floors'!J44</f>
        <v>Pass</v>
      </c>
      <c r="F138" s="1486" t="str">
        <f>'AIRB Input Floors'!K44</f>
        <v>Pass</v>
      </c>
      <c r="G138" s="1491" t="str">
        <f>'AIRB Input Floors'!L44</f>
        <v>Pass</v>
      </c>
      <c r="H138" s="1923"/>
      <c r="I138" s="1923"/>
      <c r="J138" s="1923"/>
      <c r="K138" s="1923"/>
      <c r="L138" s="1025"/>
      <c r="M138" s="1882"/>
    </row>
    <row r="139" spans="1:13" s="381" customFormat="1" ht="15" customHeight="1" x14ac:dyDescent="0.25">
      <c r="A139" s="1737"/>
      <c r="B139" s="1910" t="s">
        <v>93</v>
      </c>
      <c r="C139" s="1930" t="str">
        <f>'AIRB Input Floors'!B45</f>
        <v>Exposures secured by CRE/RRE</v>
      </c>
      <c r="D139" s="1486" t="str">
        <f>'AIRB Input Floors'!I45</f>
        <v>Pass</v>
      </c>
      <c r="E139" s="1486" t="str">
        <f>'AIRB Input Floors'!J45</f>
        <v>Pass</v>
      </c>
      <c r="F139" s="1486" t="str">
        <f>'AIRB Input Floors'!K45</f>
        <v>Pass</v>
      </c>
      <c r="G139" s="1491" t="str">
        <f>'AIRB Input Floors'!L45</f>
        <v>Pass</v>
      </c>
      <c r="H139" s="1923"/>
      <c r="I139" s="1923"/>
      <c r="J139" s="1923"/>
      <c r="K139" s="1923"/>
      <c r="L139" s="1025"/>
      <c r="M139" s="1882"/>
    </row>
    <row r="140" spans="1:13" s="381" customFormat="1" ht="15" customHeight="1" x14ac:dyDescent="0.25">
      <c r="A140" s="1737"/>
      <c r="B140" s="1910" t="s">
        <v>93</v>
      </c>
      <c r="C140" s="1930" t="str">
        <f>'AIRB Input Floors'!B46</f>
        <v>Exposures secured by recieveables</v>
      </c>
      <c r="D140" s="1486" t="str">
        <f>'AIRB Input Floors'!I46</f>
        <v>Pass</v>
      </c>
      <c r="E140" s="1486" t="str">
        <f>'AIRB Input Floors'!J46</f>
        <v>Pass</v>
      </c>
      <c r="F140" s="1486" t="str">
        <f>'AIRB Input Floors'!K46</f>
        <v>Pass</v>
      </c>
      <c r="G140" s="1491" t="str">
        <f>'AIRB Input Floors'!L46</f>
        <v>Pass</v>
      </c>
      <c r="H140" s="1923"/>
      <c r="I140" s="1923"/>
      <c r="J140" s="1923"/>
      <c r="K140" s="1923"/>
      <c r="L140" s="1025"/>
      <c r="M140" s="1882"/>
    </row>
    <row r="141" spans="1:13" s="381" customFormat="1" ht="15" customHeight="1" x14ac:dyDescent="0.25">
      <c r="A141" s="1737"/>
      <c r="B141" s="1910" t="s">
        <v>93</v>
      </c>
      <c r="C141" s="1930" t="str">
        <f>'AIRB Input Floors'!B47</f>
        <v>Exposures secured by other physical collateral</v>
      </c>
      <c r="D141" s="1487" t="str">
        <f>'AIRB Input Floors'!I47</f>
        <v>Pass</v>
      </c>
      <c r="E141" s="1487" t="str">
        <f>'AIRB Input Floors'!J47</f>
        <v>Pass</v>
      </c>
      <c r="F141" s="1487" t="str">
        <f>'AIRB Input Floors'!K47</f>
        <v>Pass</v>
      </c>
      <c r="G141" s="1492" t="str">
        <f>'AIRB Input Floors'!L47</f>
        <v>Pass</v>
      </c>
      <c r="H141" s="1923"/>
      <c r="I141" s="1923"/>
      <c r="J141" s="1923"/>
      <c r="K141" s="1923"/>
      <c r="L141" s="1025"/>
      <c r="M141" s="1882"/>
    </row>
    <row r="142" spans="1:13" s="165" customFormat="1" ht="15" customHeight="1" x14ac:dyDescent="0.25">
      <c r="A142" s="204"/>
      <c r="B142" s="2418" t="s">
        <v>9</v>
      </c>
      <c r="C142" s="2420" t="s">
        <v>10</v>
      </c>
      <c r="D142" s="1720" t="str">
        <f>CONCATENATE("Column ", LEFT(ADDRESS(ROW('AIRB Input Floors'!I50),COLUMN('AIRB Input Floors'!I50),4), 1))</f>
        <v>Column I</v>
      </c>
      <c r="E142" s="1720" t="str">
        <f>CONCATENATE("Column ", LEFT(ADDRESS(ROW('AIRB Input Floors'!J50),COLUMN('AIRB Input Floors'!J50),4), 1))</f>
        <v>Column J</v>
      </c>
      <c r="F142" s="1720" t="str">
        <f>CONCATENATE("Column ", LEFT(ADDRESS(ROW('AIRB Input Floors'!K50),COLUMN('AIRB Input Floors'!K50),4), 1))</f>
        <v>Column K</v>
      </c>
      <c r="G142" s="1869" t="str">
        <f>CONCATENATE("Column ", LEFT(ADDRESS(ROW('AIRB Input Floors'!L50),COLUMN('AIRB Input Floors'!L50),4), 1))</f>
        <v>Column L</v>
      </c>
      <c r="H142" s="1923"/>
      <c r="I142" s="1923"/>
      <c r="J142" s="410"/>
      <c r="K142" s="410"/>
      <c r="L142" s="410"/>
      <c r="M142" s="268"/>
    </row>
    <row r="143" spans="1:13" s="165" customFormat="1" ht="90" customHeight="1" x14ac:dyDescent="0.25">
      <c r="A143" s="204"/>
      <c r="B143" s="2419"/>
      <c r="C143" s="2421"/>
      <c r="D143" s="1951" t="str">
        <f>'AIRB Input Floors'!I51</f>
        <v>Check: EAD bound by floors should be ≤ total EAD</v>
      </c>
      <c r="E143" s="1951" t="str">
        <f>'AIRB Input Floors'!J51</f>
        <v>Check: EAD bound by floors should be ≥ corresponding EAD in panel B</v>
      </c>
      <c r="F143" s="1951" t="str">
        <f>'AIRB Input Floors'!K51</f>
        <v>Check: RWA should be ≥ corresponding RWA in panel B</v>
      </c>
      <c r="G143" s="1952" t="str">
        <f>'AIRB Input Floors'!L51</f>
        <v>Check: EL amounts should be ≥ corresponding EL amounts in panel B</v>
      </c>
      <c r="H143" s="1923"/>
      <c r="I143" s="1923"/>
      <c r="J143" s="468"/>
      <c r="K143" s="468"/>
      <c r="L143" s="468"/>
      <c r="M143" s="268"/>
    </row>
    <row r="144" spans="1:13" s="381" customFormat="1" ht="15" customHeight="1" x14ac:dyDescent="0.25">
      <c r="A144" s="1737"/>
      <c r="B144" s="1910" t="s">
        <v>1261</v>
      </c>
      <c r="C144" s="1753" t="str">
        <f>'AIRB Input Floors'!B53</f>
        <v>Corporate</v>
      </c>
      <c r="D144" s="1883"/>
      <c r="E144" s="1883"/>
      <c r="F144" s="1883"/>
      <c r="G144" s="1884"/>
      <c r="H144" s="1923"/>
      <c r="I144" s="1923"/>
      <c r="J144" s="1923"/>
      <c r="K144" s="1923"/>
      <c r="L144" s="1025"/>
      <c r="M144" s="1882"/>
    </row>
    <row r="145" spans="1:13" s="381" customFormat="1" ht="15" customHeight="1" x14ac:dyDescent="0.25">
      <c r="A145" s="1737"/>
      <c r="B145" s="1910" t="s">
        <v>1261</v>
      </c>
      <c r="C145" s="1917" t="str">
        <f>'AIRB Input Floors'!B54</f>
        <v>Fully unsecured exposures</v>
      </c>
      <c r="D145" s="1486" t="str">
        <f>'AIRB Input Floors'!I54</f>
        <v>Pass</v>
      </c>
      <c r="E145" s="1486" t="str">
        <f>'AIRB Input Floors'!J54</f>
        <v>Pass</v>
      </c>
      <c r="F145" s="1486" t="str">
        <f>'AIRB Input Floors'!K54</f>
        <v>Pass</v>
      </c>
      <c r="G145" s="1491" t="str">
        <f>'AIRB Input Floors'!L54</f>
        <v>Pass</v>
      </c>
      <c r="H145" s="1923"/>
      <c r="I145" s="1923"/>
      <c r="J145" s="1923"/>
      <c r="K145" s="1923"/>
      <c r="L145" s="1025"/>
      <c r="M145" s="1882"/>
    </row>
    <row r="146" spans="1:13" s="381" customFormat="1" ht="15" customHeight="1" x14ac:dyDescent="0.25">
      <c r="A146" s="1737"/>
      <c r="B146" s="1910" t="s">
        <v>1261</v>
      </c>
      <c r="C146" s="1917" t="str">
        <f>'AIRB Input Floors'!B55</f>
        <v>Unsecured portion of secured exposure</v>
      </c>
      <c r="D146" s="1486" t="str">
        <f>'AIRB Input Floors'!I55</f>
        <v>Pass</v>
      </c>
      <c r="E146" s="1486" t="str">
        <f>'AIRB Input Floors'!J55</f>
        <v>Pass</v>
      </c>
      <c r="F146" s="1486" t="str">
        <f>'AIRB Input Floors'!K55</f>
        <v>Pass</v>
      </c>
      <c r="G146" s="1491" t="str">
        <f>'AIRB Input Floors'!L55</f>
        <v>Pass</v>
      </c>
      <c r="H146" s="1923"/>
      <c r="I146" s="1923"/>
      <c r="J146" s="1923"/>
      <c r="K146" s="1923"/>
      <c r="L146" s="1025"/>
      <c r="M146" s="1882"/>
    </row>
    <row r="147" spans="1:13" s="381" customFormat="1" ht="15" customHeight="1" x14ac:dyDescent="0.25">
      <c r="A147" s="1737"/>
      <c r="B147" s="1910" t="s">
        <v>1261</v>
      </c>
      <c r="C147" s="1917" t="str">
        <f>'AIRB Input Floors'!B56</f>
        <v>Exposures secured by financial collateral</v>
      </c>
      <c r="D147" s="1486" t="str">
        <f>'AIRB Input Floors'!I56</f>
        <v>Pass</v>
      </c>
      <c r="E147" s="1486" t="str">
        <f>'AIRB Input Floors'!J56</f>
        <v>Pass</v>
      </c>
      <c r="F147" s="1486" t="str">
        <f>'AIRB Input Floors'!K56</f>
        <v>Pass</v>
      </c>
      <c r="G147" s="1491" t="str">
        <f>'AIRB Input Floors'!L56</f>
        <v>Pass</v>
      </c>
      <c r="H147" s="1923"/>
      <c r="I147" s="1923"/>
      <c r="J147" s="1923"/>
      <c r="K147" s="1923"/>
      <c r="L147" s="1025"/>
      <c r="M147" s="1882"/>
    </row>
    <row r="148" spans="1:13" s="381" customFormat="1" ht="15" customHeight="1" x14ac:dyDescent="0.25">
      <c r="A148" s="1737"/>
      <c r="B148" s="1910" t="s">
        <v>1261</v>
      </c>
      <c r="C148" s="1917" t="str">
        <f>'AIRB Input Floors'!B57</f>
        <v>Exposures secured by CRE/RRE</v>
      </c>
      <c r="D148" s="1486" t="str">
        <f>'AIRB Input Floors'!I57</f>
        <v>Pass</v>
      </c>
      <c r="E148" s="1486" t="str">
        <f>'AIRB Input Floors'!J57</f>
        <v>Pass</v>
      </c>
      <c r="F148" s="1486" t="str">
        <f>'AIRB Input Floors'!K57</f>
        <v>Pass</v>
      </c>
      <c r="G148" s="1491" t="str">
        <f>'AIRB Input Floors'!L57</f>
        <v>Pass</v>
      </c>
      <c r="H148" s="1923"/>
      <c r="I148" s="1923"/>
      <c r="J148" s="1923"/>
      <c r="K148" s="1923"/>
      <c r="L148" s="1025"/>
      <c r="M148" s="1882"/>
    </row>
    <row r="149" spans="1:13" s="381" customFormat="1" ht="15" customHeight="1" x14ac:dyDescent="0.25">
      <c r="A149" s="1737"/>
      <c r="B149" s="1910" t="s">
        <v>1261</v>
      </c>
      <c r="C149" s="1917" t="str">
        <f>'AIRB Input Floors'!B58</f>
        <v>Exposures secured by receivables</v>
      </c>
      <c r="D149" s="1486" t="str">
        <f>'AIRB Input Floors'!I58</f>
        <v>Pass</v>
      </c>
      <c r="E149" s="1486" t="str">
        <f>'AIRB Input Floors'!J58</f>
        <v>Pass</v>
      </c>
      <c r="F149" s="1486" t="str">
        <f>'AIRB Input Floors'!K58</f>
        <v>Pass</v>
      </c>
      <c r="G149" s="1491" t="str">
        <f>'AIRB Input Floors'!L58</f>
        <v>Pass</v>
      </c>
      <c r="H149" s="1923"/>
      <c r="I149" s="1923"/>
      <c r="J149" s="1923"/>
      <c r="K149" s="1923"/>
      <c r="L149" s="1025"/>
      <c r="M149" s="1882"/>
    </row>
    <row r="150" spans="1:13" s="381" customFormat="1" ht="15" customHeight="1" x14ac:dyDescent="0.25">
      <c r="A150" s="1737"/>
      <c r="B150" s="1910" t="s">
        <v>1261</v>
      </c>
      <c r="C150" s="1917" t="str">
        <f>'AIRB Input Floors'!B59</f>
        <v>Exposures secured by other physical collateral</v>
      </c>
      <c r="D150" s="1486" t="str">
        <f>'AIRB Input Floors'!I59</f>
        <v>Pass</v>
      </c>
      <c r="E150" s="1486" t="str">
        <f>'AIRB Input Floors'!J59</f>
        <v>Pass</v>
      </c>
      <c r="F150" s="1486" t="str">
        <f>'AIRB Input Floors'!K59</f>
        <v>Pass</v>
      </c>
      <c r="G150" s="1491" t="str">
        <f>'AIRB Input Floors'!L59</f>
        <v>Pass</v>
      </c>
      <c r="H150" s="1923"/>
      <c r="I150" s="1923"/>
      <c r="J150" s="1923"/>
      <c r="K150" s="1923"/>
      <c r="L150" s="1025"/>
      <c r="M150" s="1882"/>
    </row>
    <row r="151" spans="1:13" s="381" customFormat="1" ht="15" customHeight="1" x14ac:dyDescent="0.25">
      <c r="A151" s="1737"/>
      <c r="B151" s="1910" t="s">
        <v>1261</v>
      </c>
      <c r="C151" s="1753" t="str">
        <f>'AIRB Input Floors'!B60</f>
        <v>Retail: Mortgages</v>
      </c>
      <c r="D151" s="28"/>
      <c r="E151" s="28"/>
      <c r="F151" s="28"/>
      <c r="G151" s="1880"/>
      <c r="H151" s="1923"/>
      <c r="I151" s="1923"/>
      <c r="J151" s="1923"/>
      <c r="K151" s="1923"/>
      <c r="L151" s="1025"/>
      <c r="M151" s="1882"/>
    </row>
    <row r="152" spans="1:13" s="381" customFormat="1" ht="15" customHeight="1" x14ac:dyDescent="0.25">
      <c r="A152" s="1737"/>
      <c r="B152" s="1910" t="s">
        <v>1261</v>
      </c>
      <c r="C152" s="1917" t="str">
        <f>'AIRB Input Floors'!B61</f>
        <v>Mortgages</v>
      </c>
      <c r="D152" s="1486" t="str">
        <f>'AIRB Input Floors'!I61</f>
        <v>Pass</v>
      </c>
      <c r="E152" s="1486" t="str">
        <f>'AIRB Input Floors'!J61</f>
        <v>Pass</v>
      </c>
      <c r="F152" s="1486" t="str">
        <f>'AIRB Input Floors'!K61</f>
        <v>Pass</v>
      </c>
      <c r="G152" s="1491" t="str">
        <f>'AIRB Input Floors'!L61</f>
        <v>Pass</v>
      </c>
      <c r="H152" s="1923"/>
      <c r="I152" s="1923"/>
      <c r="J152" s="1923"/>
      <c r="K152" s="1923"/>
      <c r="L152" s="1025"/>
      <c r="M152" s="1882"/>
    </row>
    <row r="153" spans="1:13" s="381" customFormat="1" ht="15" customHeight="1" x14ac:dyDescent="0.25">
      <c r="A153" s="1737"/>
      <c r="B153" s="1910" t="s">
        <v>1261</v>
      </c>
      <c r="C153" s="1753" t="str">
        <f>'AIRB Input Floors'!B62</f>
        <v>Retail: QRRE</v>
      </c>
      <c r="D153" s="28"/>
      <c r="E153" s="28"/>
      <c r="F153" s="28"/>
      <c r="G153" s="1880"/>
      <c r="H153" s="1923"/>
      <c r="I153" s="1923"/>
      <c r="J153" s="1923"/>
      <c r="K153" s="1923"/>
      <c r="L153" s="1025"/>
      <c r="M153" s="1882"/>
    </row>
    <row r="154" spans="1:13" s="381" customFormat="1" ht="15" customHeight="1" x14ac:dyDescent="0.25">
      <c r="A154" s="1737"/>
      <c r="B154" s="1910" t="s">
        <v>1261</v>
      </c>
      <c r="C154" s="1917" t="str">
        <f>'AIRB Input Floors'!B63</f>
        <v>QRRE transactors</v>
      </c>
      <c r="D154" s="1486" t="str">
        <f>'AIRB Input Floors'!I63</f>
        <v>Pass</v>
      </c>
      <c r="E154" s="1486" t="str">
        <f>'AIRB Input Floors'!J63</f>
        <v>Pass</v>
      </c>
      <c r="F154" s="1486" t="str">
        <f>'AIRB Input Floors'!K63</f>
        <v>Pass</v>
      </c>
      <c r="G154" s="1491" t="str">
        <f>'AIRB Input Floors'!L63</f>
        <v>Pass</v>
      </c>
      <c r="H154" s="1923"/>
      <c r="I154" s="1923"/>
      <c r="J154" s="1923"/>
      <c r="K154" s="1923"/>
      <c r="L154" s="1025"/>
      <c r="M154" s="1882"/>
    </row>
    <row r="155" spans="1:13" s="381" customFormat="1" ht="15" customHeight="1" x14ac:dyDescent="0.25">
      <c r="A155" s="1737"/>
      <c r="B155" s="1910" t="s">
        <v>1261</v>
      </c>
      <c r="C155" s="1917" t="str">
        <f>'AIRB Input Floors'!B64</f>
        <v>QRRE revolvers</v>
      </c>
      <c r="D155" s="1486" t="str">
        <f>'AIRB Input Floors'!I64</f>
        <v>Pass</v>
      </c>
      <c r="E155" s="1486" t="str">
        <f>'AIRB Input Floors'!J64</f>
        <v>Pass</v>
      </c>
      <c r="F155" s="1486" t="str">
        <f>'AIRB Input Floors'!K64</f>
        <v>Pass</v>
      </c>
      <c r="G155" s="1491" t="str">
        <f>'AIRB Input Floors'!L64</f>
        <v>Pass</v>
      </c>
      <c r="H155" s="1923"/>
      <c r="I155" s="1923"/>
      <c r="J155" s="1923"/>
      <c r="K155" s="1923"/>
      <c r="L155" s="1025"/>
      <c r="M155" s="1882"/>
    </row>
    <row r="156" spans="1:13" s="381" customFormat="1" ht="15" customHeight="1" x14ac:dyDescent="0.25">
      <c r="A156" s="1737"/>
      <c r="B156" s="1910" t="s">
        <v>1261</v>
      </c>
      <c r="C156" s="1753" t="str">
        <f>'AIRB Input Floors'!B65</f>
        <v>Retail: Other retail</v>
      </c>
      <c r="D156" s="28"/>
      <c r="E156" s="28"/>
      <c r="F156" s="28"/>
      <c r="G156" s="1880"/>
      <c r="H156" s="1923"/>
      <c r="I156" s="1923"/>
      <c r="J156" s="1923"/>
      <c r="K156" s="1923"/>
      <c r="L156" s="1025"/>
      <c r="M156" s="1882"/>
    </row>
    <row r="157" spans="1:13" s="381" customFormat="1" ht="15" customHeight="1" x14ac:dyDescent="0.25">
      <c r="A157" s="1737"/>
      <c r="B157" s="1910" t="s">
        <v>1261</v>
      </c>
      <c r="C157" s="1917" t="str">
        <f>'AIRB Input Floors'!B66</f>
        <v>Fully unsecured exposures</v>
      </c>
      <c r="D157" s="1486" t="str">
        <f>'AIRB Input Floors'!I66</f>
        <v>Pass</v>
      </c>
      <c r="E157" s="1486" t="str">
        <f>'AIRB Input Floors'!J66</f>
        <v>Pass</v>
      </c>
      <c r="F157" s="1486" t="str">
        <f>'AIRB Input Floors'!K66</f>
        <v>Pass</v>
      </c>
      <c r="G157" s="1491" t="str">
        <f>'AIRB Input Floors'!L66</f>
        <v>Pass</v>
      </c>
      <c r="H157" s="1923"/>
      <c r="I157" s="1923"/>
      <c r="J157" s="1923"/>
      <c r="K157" s="1923"/>
      <c r="L157" s="1025"/>
      <c r="M157" s="1882"/>
    </row>
    <row r="158" spans="1:13" s="381" customFormat="1" ht="15" customHeight="1" x14ac:dyDescent="0.25">
      <c r="A158" s="1737"/>
      <c r="B158" s="1910" t="s">
        <v>1261</v>
      </c>
      <c r="C158" s="1917" t="str">
        <f>'AIRB Input Floors'!B67</f>
        <v>Unsecured portion of secured exposure</v>
      </c>
      <c r="D158" s="1486" t="str">
        <f>'AIRB Input Floors'!I67</f>
        <v>Pass</v>
      </c>
      <c r="E158" s="1486" t="str">
        <f>'AIRB Input Floors'!J67</f>
        <v>Pass</v>
      </c>
      <c r="F158" s="1486" t="str">
        <f>'AIRB Input Floors'!K67</f>
        <v>Pass</v>
      </c>
      <c r="G158" s="1491" t="str">
        <f>'AIRB Input Floors'!L67</f>
        <v>Pass</v>
      </c>
      <c r="H158" s="1923"/>
      <c r="I158" s="1923"/>
      <c r="J158" s="1923"/>
      <c r="K158" s="1923"/>
      <c r="L158" s="1025"/>
      <c r="M158" s="1882"/>
    </row>
    <row r="159" spans="1:13" s="381" customFormat="1" ht="15" customHeight="1" x14ac:dyDescent="0.25">
      <c r="A159" s="1737"/>
      <c r="B159" s="1910" t="s">
        <v>1261</v>
      </c>
      <c r="C159" s="1917" t="str">
        <f>'AIRB Input Floors'!B68</f>
        <v>Exposures secured by financial collateral</v>
      </c>
      <c r="D159" s="1486" t="str">
        <f>'AIRB Input Floors'!I68</f>
        <v>Pass</v>
      </c>
      <c r="E159" s="1486" t="str">
        <f>'AIRB Input Floors'!J68</f>
        <v>Pass</v>
      </c>
      <c r="F159" s="1486" t="str">
        <f>'AIRB Input Floors'!K68</f>
        <v>Pass</v>
      </c>
      <c r="G159" s="1491" t="str">
        <f>'AIRB Input Floors'!L68</f>
        <v>Pass</v>
      </c>
      <c r="H159" s="1923"/>
      <c r="I159" s="1923"/>
      <c r="J159" s="1923"/>
      <c r="K159" s="1923"/>
      <c r="L159" s="1025"/>
      <c r="M159" s="1882"/>
    </row>
    <row r="160" spans="1:13" s="381" customFormat="1" ht="15" customHeight="1" x14ac:dyDescent="0.25">
      <c r="A160" s="1737"/>
      <c r="B160" s="1910" t="s">
        <v>1261</v>
      </c>
      <c r="C160" s="1917" t="str">
        <f>'AIRB Input Floors'!B69</f>
        <v>Exposures secured by CRE/RRE</v>
      </c>
      <c r="D160" s="1486" t="str">
        <f>'AIRB Input Floors'!I69</f>
        <v>Pass</v>
      </c>
      <c r="E160" s="1486" t="str">
        <f>'AIRB Input Floors'!J69</f>
        <v>Pass</v>
      </c>
      <c r="F160" s="1486" t="str">
        <f>'AIRB Input Floors'!K69</f>
        <v>Pass</v>
      </c>
      <c r="G160" s="1491" t="str">
        <f>'AIRB Input Floors'!L69</f>
        <v>Pass</v>
      </c>
      <c r="H160" s="1923"/>
      <c r="I160" s="1923"/>
      <c r="J160" s="1923"/>
      <c r="K160" s="1923"/>
      <c r="L160" s="1025"/>
      <c r="M160" s="1882"/>
    </row>
    <row r="161" spans="1:13" s="381" customFormat="1" ht="15" customHeight="1" x14ac:dyDescent="0.25">
      <c r="A161" s="1737"/>
      <c r="B161" s="1910" t="s">
        <v>1261</v>
      </c>
      <c r="C161" s="1917" t="str">
        <f>'AIRB Input Floors'!B70</f>
        <v>Exposures secured by recieveables</v>
      </c>
      <c r="D161" s="1486" t="str">
        <f>'AIRB Input Floors'!I70</f>
        <v>Pass</v>
      </c>
      <c r="E161" s="1486" t="str">
        <f>'AIRB Input Floors'!J70</f>
        <v>Pass</v>
      </c>
      <c r="F161" s="1486" t="str">
        <f>'AIRB Input Floors'!K70</f>
        <v>Pass</v>
      </c>
      <c r="G161" s="1491" t="str">
        <f>'AIRB Input Floors'!L70</f>
        <v>Pass</v>
      </c>
      <c r="H161" s="1923"/>
      <c r="I161" s="1923"/>
      <c r="J161" s="1923"/>
      <c r="K161" s="1923"/>
      <c r="L161" s="1025"/>
      <c r="M161" s="1882"/>
    </row>
    <row r="162" spans="1:13" s="381" customFormat="1" ht="15" customHeight="1" x14ac:dyDescent="0.25">
      <c r="A162" s="1737"/>
      <c r="B162" s="1910" t="s">
        <v>1261</v>
      </c>
      <c r="C162" s="1917" t="str">
        <f>'AIRB Input Floors'!B71</f>
        <v>Exposures secured by other physical collateral</v>
      </c>
      <c r="D162" s="1487" t="str">
        <f>'AIRB Input Floors'!I71</f>
        <v>Pass</v>
      </c>
      <c r="E162" s="1487" t="str">
        <f>'AIRB Input Floors'!J71</f>
        <v>Pass</v>
      </c>
      <c r="F162" s="1487" t="str">
        <f>'AIRB Input Floors'!K71</f>
        <v>Pass</v>
      </c>
      <c r="G162" s="1492" t="str">
        <f>'AIRB Input Floors'!L71</f>
        <v>Pass</v>
      </c>
      <c r="H162" s="1923"/>
      <c r="I162" s="1923"/>
      <c r="J162" s="1923"/>
      <c r="K162" s="1923"/>
      <c r="L162" s="1025"/>
      <c r="M162" s="1882"/>
    </row>
    <row r="163" spans="1:13" s="165" customFormat="1" ht="15" customHeight="1" x14ac:dyDescent="0.25">
      <c r="A163" s="204"/>
      <c r="B163" s="2418" t="s">
        <v>9</v>
      </c>
      <c r="C163" s="2420" t="s">
        <v>10</v>
      </c>
      <c r="D163" s="1720" t="str">
        <f>CONCATENATE("Column ", LEFT(ADDRESS(ROW('AIRB Input Floors'!I72),COLUMN('AIRB Input Floors'!I72),4), 1))</f>
        <v>Column I</v>
      </c>
      <c r="E163" s="1720" t="str">
        <f>CONCATENATE("Column ", LEFT(ADDRESS(ROW('AIRB Input Floors'!J72),COLUMN('AIRB Input Floors'!J72),4), 1))</f>
        <v>Column J</v>
      </c>
      <c r="F163" s="1720" t="str">
        <f>CONCATENATE("Column ", LEFT(ADDRESS(ROW('AIRB Input Floors'!K72),COLUMN('AIRB Input Floors'!K72),4), 1))</f>
        <v>Column K</v>
      </c>
      <c r="G163" s="1869" t="str">
        <f>CONCATENATE("Column ", LEFT(ADDRESS(ROW('AIRB Input Floors'!L72),COLUMN('AIRB Input Floors'!L72),4), 1))</f>
        <v>Column L</v>
      </c>
      <c r="H163" s="1923"/>
      <c r="I163" s="1923"/>
      <c r="J163" s="410"/>
      <c r="K163" s="410"/>
      <c r="L163" s="410"/>
      <c r="M163" s="268"/>
    </row>
    <row r="164" spans="1:13" s="165" customFormat="1" ht="105" customHeight="1" x14ac:dyDescent="0.25">
      <c r="A164" s="204"/>
      <c r="B164" s="2419"/>
      <c r="C164" s="2421"/>
      <c r="D164" s="1951" t="str">
        <f>'AIRB Input Floors'!I73</f>
        <v>Check: EAD bound by floors should be ≤ total EAD</v>
      </c>
      <c r="E164" s="1951" t="str">
        <f>'AIRB Input Floors'!J73</f>
        <v>Check: EAD bound by floors should be ≥ corresponding EAD in panel C1</v>
      </c>
      <c r="F164" s="1951" t="str">
        <f>'AIRB Input Floors'!K73</f>
        <v>Check: RWA should be ≥ corresponding RWA in panel C1</v>
      </c>
      <c r="G164" s="1952" t="str">
        <f>'AIRB Input Floors'!L73</f>
        <v>Check: EL amounts should be ≥ corresponding EL amounts in panel C1</v>
      </c>
      <c r="H164" s="1923"/>
      <c r="I164" s="1923"/>
      <c r="J164" s="468"/>
      <c r="K164" s="468"/>
      <c r="L164" s="468"/>
      <c r="M164" s="268"/>
    </row>
    <row r="165" spans="1:13" s="381" customFormat="1" ht="15" customHeight="1" x14ac:dyDescent="0.25">
      <c r="A165" s="1737"/>
      <c r="B165" s="1910" t="s">
        <v>1262</v>
      </c>
      <c r="C165" s="1753" t="str">
        <f>'AIRB Input Floors'!B75</f>
        <v>Corporate</v>
      </c>
      <c r="D165" s="1883"/>
      <c r="E165" s="1883"/>
      <c r="F165" s="1883"/>
      <c r="G165" s="1884"/>
      <c r="H165" s="1923"/>
      <c r="I165" s="1923"/>
      <c r="J165" s="1923"/>
      <c r="K165" s="1923"/>
      <c r="L165" s="1025"/>
      <c r="M165" s="1882"/>
    </row>
    <row r="166" spans="1:13" s="381" customFormat="1" ht="15" customHeight="1" x14ac:dyDescent="0.25">
      <c r="A166" s="1737"/>
      <c r="B166" s="1910" t="s">
        <v>1262</v>
      </c>
      <c r="C166" s="1917" t="str">
        <f>'AIRB Input Floors'!B77</f>
        <v>Unsecured portion of secured exposure</v>
      </c>
      <c r="D166" s="28"/>
      <c r="E166" s="28"/>
      <c r="F166" s="28"/>
      <c r="G166" s="1880"/>
      <c r="H166" s="1923"/>
      <c r="I166" s="1923"/>
      <c r="J166" s="1923"/>
      <c r="K166" s="1923"/>
      <c r="L166" s="1025"/>
      <c r="M166" s="1882"/>
    </row>
    <row r="167" spans="1:13" s="381" customFormat="1" ht="15" customHeight="1" x14ac:dyDescent="0.25">
      <c r="A167" s="1737"/>
      <c r="B167" s="1910" t="s">
        <v>1262</v>
      </c>
      <c r="C167" s="1753" t="str">
        <f>'AIRB Input Floors'!B82</f>
        <v>Retail: Mortgages</v>
      </c>
      <c r="D167" s="28"/>
      <c r="E167" s="28"/>
      <c r="F167" s="28"/>
      <c r="G167" s="1880"/>
      <c r="H167" s="1923"/>
      <c r="I167" s="1923"/>
      <c r="J167" s="1923"/>
      <c r="K167" s="1923"/>
      <c r="L167" s="1025"/>
      <c r="M167" s="1882"/>
    </row>
    <row r="168" spans="1:13" s="381" customFormat="1" ht="15" customHeight="1" x14ac:dyDescent="0.25">
      <c r="A168" s="1737"/>
      <c r="B168" s="1910" t="s">
        <v>1262</v>
      </c>
      <c r="C168" s="1917" t="str">
        <f>'AIRB Input Floors'!B83</f>
        <v>Mortgages</v>
      </c>
      <c r="D168" s="1486" t="str">
        <f>'AIRB Input Floors'!I83</f>
        <v>Pass</v>
      </c>
      <c r="E168" s="1486" t="str">
        <f>'AIRB Input Floors'!J83</f>
        <v>Pass</v>
      </c>
      <c r="F168" s="1486" t="str">
        <f>'AIRB Input Floors'!K83</f>
        <v>Pass</v>
      </c>
      <c r="G168" s="1491" t="str">
        <f>'AIRB Input Floors'!L83</f>
        <v>Pass</v>
      </c>
      <c r="H168" s="1923"/>
      <c r="I168" s="1923"/>
      <c r="J168" s="1923"/>
      <c r="K168" s="1923"/>
      <c r="L168" s="1025"/>
      <c r="M168" s="1882"/>
    </row>
    <row r="169" spans="1:13" s="381" customFormat="1" ht="15" customHeight="1" x14ac:dyDescent="0.25">
      <c r="A169" s="1737"/>
      <c r="B169" s="1910" t="s">
        <v>1262</v>
      </c>
      <c r="C169" s="1753" t="str">
        <f>'AIRB Input Floors'!B84</f>
        <v>Retail: QRRE</v>
      </c>
      <c r="D169" s="28"/>
      <c r="E169" s="28"/>
      <c r="F169" s="28"/>
      <c r="G169" s="1880"/>
      <c r="H169" s="1923"/>
      <c r="I169" s="1923"/>
      <c r="J169" s="1923"/>
      <c r="K169" s="1923"/>
      <c r="L169" s="1025"/>
      <c r="M169" s="1882"/>
    </row>
    <row r="170" spans="1:13" s="381" customFormat="1" ht="15" customHeight="1" x14ac:dyDescent="0.25">
      <c r="A170" s="1737"/>
      <c r="B170" s="1910" t="s">
        <v>1262</v>
      </c>
      <c r="C170" s="1917" t="str">
        <f>'AIRB Input Floors'!B85</f>
        <v>QRRE transactors</v>
      </c>
      <c r="D170" s="1486" t="str">
        <f>'AIRB Input Floors'!I85</f>
        <v>Pass</v>
      </c>
      <c r="E170" s="1486" t="str">
        <f>'AIRB Input Floors'!J85</f>
        <v>Pass</v>
      </c>
      <c r="F170" s="1486" t="str">
        <f>'AIRB Input Floors'!K85</f>
        <v>Pass</v>
      </c>
      <c r="G170" s="1491" t="str">
        <f>'AIRB Input Floors'!L85</f>
        <v>Pass</v>
      </c>
      <c r="H170" s="1923"/>
      <c r="I170" s="1923"/>
      <c r="J170" s="1923"/>
      <c r="K170" s="1923"/>
      <c r="L170" s="1025"/>
      <c r="M170" s="1882"/>
    </row>
    <row r="171" spans="1:13" s="381" customFormat="1" ht="15" customHeight="1" x14ac:dyDescent="0.25">
      <c r="A171" s="1737"/>
      <c r="B171" s="1910" t="s">
        <v>1262</v>
      </c>
      <c r="C171" s="1917" t="str">
        <f>'AIRB Input Floors'!B86</f>
        <v>QRRE revolvers</v>
      </c>
      <c r="D171" s="1486" t="str">
        <f>'AIRB Input Floors'!I86</f>
        <v>Pass</v>
      </c>
      <c r="E171" s="1486" t="str">
        <f>'AIRB Input Floors'!J86</f>
        <v>Pass</v>
      </c>
      <c r="F171" s="1486" t="str">
        <f>'AIRB Input Floors'!K86</f>
        <v>Pass</v>
      </c>
      <c r="G171" s="1491" t="str">
        <f>'AIRB Input Floors'!L86</f>
        <v>Pass</v>
      </c>
      <c r="H171" s="1923"/>
      <c r="I171" s="1923"/>
      <c r="J171" s="1923"/>
      <c r="K171" s="1923"/>
      <c r="L171" s="1025"/>
      <c r="M171" s="1882"/>
    </row>
    <row r="172" spans="1:13" s="381" customFormat="1" ht="15" customHeight="1" x14ac:dyDescent="0.25">
      <c r="A172" s="1737"/>
      <c r="B172" s="1910" t="s">
        <v>1262</v>
      </c>
      <c r="C172" s="1753" t="str">
        <f>'AIRB Input Floors'!B87</f>
        <v>Retail: Other retail</v>
      </c>
      <c r="D172" s="28"/>
      <c r="E172" s="28"/>
      <c r="F172" s="28"/>
      <c r="G172" s="1880"/>
      <c r="H172" s="1923"/>
      <c r="I172" s="1923"/>
      <c r="J172" s="1923"/>
      <c r="K172" s="1923"/>
      <c r="L172" s="1025"/>
      <c r="M172" s="1882"/>
    </row>
    <row r="173" spans="1:13" s="381" customFormat="1" ht="15" customHeight="1" x14ac:dyDescent="0.25">
      <c r="A173" s="1737"/>
      <c r="B173" s="1910" t="s">
        <v>1262</v>
      </c>
      <c r="C173" s="1917" t="str">
        <f>'AIRB Input Floors'!B88</f>
        <v>Fully unsecured exposures</v>
      </c>
      <c r="D173" s="1486" t="str">
        <f>'AIRB Input Floors'!I88</f>
        <v>Pass</v>
      </c>
      <c r="E173" s="1486" t="str">
        <f>'AIRB Input Floors'!J88</f>
        <v>Pass</v>
      </c>
      <c r="F173" s="1486" t="str">
        <f>'AIRB Input Floors'!K88</f>
        <v>Pass</v>
      </c>
      <c r="G173" s="1491" t="str">
        <f>'AIRB Input Floors'!L88</f>
        <v>Pass</v>
      </c>
      <c r="H173" s="1923"/>
      <c r="I173" s="1923"/>
      <c r="J173" s="1923"/>
      <c r="K173" s="1923"/>
      <c r="L173" s="1025"/>
      <c r="M173" s="1882"/>
    </row>
    <row r="174" spans="1:13" s="381" customFormat="1" ht="15" customHeight="1" x14ac:dyDescent="0.25">
      <c r="A174" s="1737"/>
      <c r="B174" s="1910" t="s">
        <v>1262</v>
      </c>
      <c r="C174" s="1917" t="str">
        <f>'AIRB Input Floors'!B89</f>
        <v>Unsecured portion of secured exposure</v>
      </c>
      <c r="D174" s="1486" t="str">
        <f>'AIRB Input Floors'!I89</f>
        <v>Pass</v>
      </c>
      <c r="E174" s="1486" t="str">
        <f>'AIRB Input Floors'!J89</f>
        <v>Pass</v>
      </c>
      <c r="F174" s="1486" t="str">
        <f>'AIRB Input Floors'!K89</f>
        <v>Pass</v>
      </c>
      <c r="G174" s="1491" t="str">
        <f>'AIRB Input Floors'!L89</f>
        <v>Pass</v>
      </c>
      <c r="H174" s="1923"/>
      <c r="I174" s="1923"/>
      <c r="J174" s="1923"/>
      <c r="K174" s="1923"/>
      <c r="L174" s="1025"/>
      <c r="M174" s="1882"/>
    </row>
    <row r="175" spans="1:13" s="381" customFormat="1" ht="15" customHeight="1" x14ac:dyDescent="0.25">
      <c r="A175" s="1737"/>
      <c r="B175" s="1910" t="s">
        <v>1262</v>
      </c>
      <c r="C175" s="1917" t="str">
        <f>'AIRB Input Floors'!B90</f>
        <v>Exposures secured by financial collateral</v>
      </c>
      <c r="D175" s="1486" t="str">
        <f>'AIRB Input Floors'!I90</f>
        <v>Pass</v>
      </c>
      <c r="E175" s="1486" t="str">
        <f>'AIRB Input Floors'!J90</f>
        <v>Pass</v>
      </c>
      <c r="F175" s="1486" t="str">
        <f>'AIRB Input Floors'!K90</f>
        <v>Pass</v>
      </c>
      <c r="G175" s="1491" t="str">
        <f>'AIRB Input Floors'!L90</f>
        <v>Pass</v>
      </c>
      <c r="H175" s="1923"/>
      <c r="I175" s="1923"/>
      <c r="J175" s="1923"/>
      <c r="K175" s="1923"/>
      <c r="L175" s="1025"/>
      <c r="M175" s="1882"/>
    </row>
    <row r="176" spans="1:13" s="381" customFormat="1" ht="15" customHeight="1" x14ac:dyDescent="0.25">
      <c r="A176" s="1737"/>
      <c r="B176" s="1910" t="s">
        <v>1262</v>
      </c>
      <c r="C176" s="1917" t="str">
        <f>'AIRB Input Floors'!B91</f>
        <v>Exposures secured by CRE/RRE</v>
      </c>
      <c r="D176" s="1486" t="str">
        <f>'AIRB Input Floors'!I91</f>
        <v>Pass</v>
      </c>
      <c r="E176" s="1486" t="str">
        <f>'AIRB Input Floors'!J91</f>
        <v>Pass</v>
      </c>
      <c r="F176" s="1486" t="str">
        <f>'AIRB Input Floors'!K91</f>
        <v>Pass</v>
      </c>
      <c r="G176" s="1491" t="str">
        <f>'AIRB Input Floors'!L91</f>
        <v>Pass</v>
      </c>
      <c r="H176" s="1923"/>
      <c r="I176" s="1923"/>
      <c r="J176" s="1923"/>
      <c r="K176" s="1923"/>
      <c r="L176" s="1025"/>
      <c r="M176" s="1882"/>
    </row>
    <row r="177" spans="1:13" s="381" customFormat="1" ht="15" customHeight="1" x14ac:dyDescent="0.25">
      <c r="A177" s="1737"/>
      <c r="B177" s="1910" t="s">
        <v>1262</v>
      </c>
      <c r="C177" s="1917" t="str">
        <f>'AIRB Input Floors'!B92</f>
        <v>Exposures secured by recieveables</v>
      </c>
      <c r="D177" s="1486" t="str">
        <f>'AIRB Input Floors'!I92</f>
        <v>Pass</v>
      </c>
      <c r="E177" s="1486" t="str">
        <f>'AIRB Input Floors'!J92</f>
        <v>Pass</v>
      </c>
      <c r="F177" s="1486" t="str">
        <f>'AIRB Input Floors'!K92</f>
        <v>Pass</v>
      </c>
      <c r="G177" s="1491" t="str">
        <f>'AIRB Input Floors'!L92</f>
        <v>Pass</v>
      </c>
      <c r="H177" s="1923"/>
      <c r="I177" s="1923"/>
      <c r="J177" s="1923"/>
      <c r="K177" s="1923"/>
      <c r="L177" s="1025"/>
      <c r="M177" s="1882"/>
    </row>
    <row r="178" spans="1:13" s="381" customFormat="1" ht="15" customHeight="1" x14ac:dyDescent="0.25">
      <c r="A178" s="1737"/>
      <c r="B178" s="1910" t="s">
        <v>1262</v>
      </c>
      <c r="C178" s="1917" t="str">
        <f>'AIRB Input Floors'!B93</f>
        <v>Exposures secured by other physical collateral</v>
      </c>
      <c r="D178" s="1487" t="str">
        <f>'AIRB Input Floors'!I93</f>
        <v>Pass</v>
      </c>
      <c r="E178" s="1487" t="str">
        <f>'AIRB Input Floors'!J93</f>
        <v>Pass</v>
      </c>
      <c r="F178" s="1487" t="str">
        <f>'AIRB Input Floors'!K93</f>
        <v>Pass</v>
      </c>
      <c r="G178" s="1492" t="str">
        <f>'AIRB Input Floors'!L93</f>
        <v>Pass</v>
      </c>
      <c r="H178" s="1923"/>
      <c r="I178" s="1923"/>
      <c r="J178" s="1923"/>
      <c r="K178" s="1923"/>
      <c r="L178" s="1025"/>
      <c r="M178" s="1882"/>
    </row>
    <row r="179" spans="1:13" s="165" customFormat="1" ht="15" customHeight="1" x14ac:dyDescent="0.25">
      <c r="A179" s="204"/>
      <c r="B179" s="2418" t="s">
        <v>9</v>
      </c>
      <c r="C179" s="2420" t="s">
        <v>10</v>
      </c>
      <c r="D179" s="1720" t="str">
        <f>CONCATENATE("Column ", LEFT(ADDRESS(ROW('AIRB Input Floors'!I94),COLUMN('AIRB Input Floors'!I94),4), 1))</f>
        <v>Column I</v>
      </c>
      <c r="E179" s="1720" t="str">
        <f>CONCATENATE("Column ", LEFT(ADDRESS(ROW('AIRB Input Floors'!J94),COLUMN('AIRB Input Floors'!J94),4), 1))</f>
        <v>Column J</v>
      </c>
      <c r="F179" s="1720" t="str">
        <f>CONCATENATE("Column ", LEFT(ADDRESS(ROW('AIRB Input Floors'!K94),COLUMN('AIRB Input Floors'!K94),4), 1))</f>
        <v>Column K</v>
      </c>
      <c r="G179" s="1869" t="str">
        <f>CONCATENATE("Column ", LEFT(ADDRESS(ROW('AIRB Input Floors'!L94),COLUMN('AIRB Input Floors'!L94),4), 1))</f>
        <v>Column L</v>
      </c>
      <c r="H179" s="1923"/>
      <c r="I179" s="1923"/>
      <c r="J179" s="410"/>
      <c r="K179" s="410"/>
      <c r="L179" s="410"/>
      <c r="M179" s="268"/>
    </row>
    <row r="180" spans="1:13" s="165" customFormat="1" ht="90" customHeight="1" x14ac:dyDescent="0.25">
      <c r="A180" s="204"/>
      <c r="B180" s="2419"/>
      <c r="C180" s="2421"/>
      <c r="D180" s="1951" t="str">
        <f>'AIRB Input Floors'!I95</f>
        <v>Check: EAD bound by floors should be ≤ total EAD</v>
      </c>
      <c r="E180" s="1951" t="str">
        <f>'AIRB Input Floors'!J95</f>
        <v>Check: EAD bound by floors should be ≤ corresponding EAD in panel B</v>
      </c>
      <c r="F180" s="1951" t="str">
        <f>'AIRB Input Floors'!K95</f>
        <v>Check: RWA should be ≤ corresponding RWA in panel B</v>
      </c>
      <c r="G180" s="1952" t="str">
        <f>'AIRB Input Floors'!L95</f>
        <v>Check: EL amounts should be ≤ corresponding EL amounts in panel B</v>
      </c>
      <c r="H180" s="1923"/>
      <c r="I180" s="1923"/>
      <c r="J180" s="468"/>
      <c r="K180" s="468"/>
      <c r="L180" s="468"/>
      <c r="M180" s="268"/>
    </row>
    <row r="181" spans="1:13" s="381" customFormat="1" ht="15" customHeight="1" x14ac:dyDescent="0.25">
      <c r="A181" s="1737"/>
      <c r="B181" s="1910" t="s">
        <v>1263</v>
      </c>
      <c r="C181" s="1753" t="str">
        <f>'AIRB Input Floors'!B97</f>
        <v>Corporate</v>
      </c>
      <c r="D181" s="1883"/>
      <c r="E181" s="1883"/>
      <c r="F181" s="1883"/>
      <c r="G181" s="1884"/>
      <c r="H181" s="1923"/>
      <c r="I181" s="1923"/>
      <c r="J181" s="1923"/>
      <c r="K181" s="1923"/>
      <c r="L181" s="1025"/>
      <c r="M181" s="1882"/>
    </row>
    <row r="182" spans="1:13" s="381" customFormat="1" ht="15" customHeight="1" x14ac:dyDescent="0.25">
      <c r="A182" s="1737"/>
      <c r="B182" s="1910" t="s">
        <v>1263</v>
      </c>
      <c r="C182" s="1917" t="str">
        <f>'AIRB Input Floors'!B98</f>
        <v>Fully unsecured exposures</v>
      </c>
      <c r="D182" s="1486" t="str">
        <f>'AIRB Input Floors'!I98</f>
        <v>Pass</v>
      </c>
      <c r="E182" s="1486" t="str">
        <f>'AIRB Input Floors'!J98</f>
        <v>Pass</v>
      </c>
      <c r="F182" s="1486" t="str">
        <f>'AIRB Input Floors'!K98</f>
        <v>Pass</v>
      </c>
      <c r="G182" s="1491" t="str">
        <f>'AIRB Input Floors'!L98</f>
        <v>Pass</v>
      </c>
      <c r="H182" s="1923"/>
      <c r="I182" s="1923"/>
      <c r="J182" s="1923"/>
      <c r="K182" s="1923"/>
      <c r="L182" s="1025"/>
      <c r="M182" s="1882"/>
    </row>
    <row r="183" spans="1:13" s="381" customFormat="1" ht="15" customHeight="1" x14ac:dyDescent="0.25">
      <c r="A183" s="1737"/>
      <c r="B183" s="1910" t="s">
        <v>1263</v>
      </c>
      <c r="C183" s="1917" t="str">
        <f>'AIRB Input Floors'!B99</f>
        <v>Unsecured portion of secured exposure</v>
      </c>
      <c r="D183" s="1486" t="str">
        <f>'AIRB Input Floors'!I99</f>
        <v>Pass</v>
      </c>
      <c r="E183" s="1486" t="str">
        <f>'AIRB Input Floors'!J99</f>
        <v>Pass</v>
      </c>
      <c r="F183" s="1486" t="str">
        <f>'AIRB Input Floors'!K99</f>
        <v>Pass</v>
      </c>
      <c r="G183" s="1491" t="str">
        <f>'AIRB Input Floors'!L99</f>
        <v>Pass</v>
      </c>
      <c r="H183" s="1923"/>
      <c r="I183" s="1923"/>
      <c r="J183" s="1923"/>
      <c r="K183" s="1923"/>
      <c r="L183" s="1025"/>
      <c r="M183" s="1882"/>
    </row>
    <row r="184" spans="1:13" s="381" customFormat="1" ht="15" customHeight="1" x14ac:dyDescent="0.25">
      <c r="A184" s="1737"/>
      <c r="B184" s="1910" t="s">
        <v>1263</v>
      </c>
      <c r="C184" s="1917" t="str">
        <f>'AIRB Input Floors'!B101</f>
        <v>Exposures secured by CRE/RRE</v>
      </c>
      <c r="D184" s="1486" t="str">
        <f>'AIRB Input Floors'!I101</f>
        <v>Pass</v>
      </c>
      <c r="E184" s="1486" t="str">
        <f>'AIRB Input Floors'!J101</f>
        <v>Pass</v>
      </c>
      <c r="F184" s="1486" t="str">
        <f>'AIRB Input Floors'!K101</f>
        <v>Pass</v>
      </c>
      <c r="G184" s="1491" t="str">
        <f>'AIRB Input Floors'!L101</f>
        <v>Pass</v>
      </c>
      <c r="H184" s="1923"/>
      <c r="I184" s="1923"/>
      <c r="J184" s="1923"/>
      <c r="K184" s="1923"/>
      <c r="L184" s="1025"/>
      <c r="M184" s="1882"/>
    </row>
    <row r="185" spans="1:13" s="381" customFormat="1" ht="15" customHeight="1" x14ac:dyDescent="0.25">
      <c r="A185" s="1737"/>
      <c r="B185" s="1910" t="s">
        <v>1263</v>
      </c>
      <c r="C185" s="1917" t="str">
        <f>'AIRB Input Floors'!B102</f>
        <v>Exposures secured by receivables</v>
      </c>
      <c r="D185" s="1486" t="str">
        <f>'AIRB Input Floors'!I102</f>
        <v>Pass</v>
      </c>
      <c r="E185" s="1486" t="str">
        <f>'AIRB Input Floors'!J102</f>
        <v>Pass</v>
      </c>
      <c r="F185" s="1486" t="str">
        <f>'AIRB Input Floors'!K102</f>
        <v>Pass</v>
      </c>
      <c r="G185" s="1491" t="str">
        <f>'AIRB Input Floors'!L102</f>
        <v>Pass</v>
      </c>
      <c r="H185" s="1923"/>
      <c r="I185" s="1923"/>
      <c r="J185" s="1923"/>
      <c r="K185" s="1923"/>
      <c r="L185" s="1025"/>
      <c r="M185" s="1882"/>
    </row>
    <row r="186" spans="1:13" s="381" customFormat="1" ht="15" customHeight="1" x14ac:dyDescent="0.25">
      <c r="A186" s="1737"/>
      <c r="B186" s="1910" t="s">
        <v>1263</v>
      </c>
      <c r="C186" s="1917" t="str">
        <f>'AIRB Input Floors'!B103</f>
        <v>Exposures secured by other physical collateral</v>
      </c>
      <c r="D186" s="1486" t="str">
        <f>'AIRB Input Floors'!I103</f>
        <v>Pass</v>
      </c>
      <c r="E186" s="1486" t="str">
        <f>'AIRB Input Floors'!J103</f>
        <v>Pass</v>
      </c>
      <c r="F186" s="1486" t="str">
        <f>'AIRB Input Floors'!K103</f>
        <v>Pass</v>
      </c>
      <c r="G186" s="1491" t="str">
        <f>'AIRB Input Floors'!L103</f>
        <v>Pass</v>
      </c>
      <c r="H186" s="1923"/>
      <c r="I186" s="1923"/>
      <c r="J186" s="1923"/>
      <c r="K186" s="1923"/>
      <c r="L186" s="1025"/>
      <c r="M186" s="1882"/>
    </row>
    <row r="187" spans="1:13" s="381" customFormat="1" ht="15" customHeight="1" x14ac:dyDescent="0.25">
      <c r="A187" s="1737"/>
      <c r="B187" s="1910" t="s">
        <v>1263</v>
      </c>
      <c r="C187" s="1753" t="str">
        <f>'AIRB Input Floors'!B106</f>
        <v>Retail: QRRE</v>
      </c>
      <c r="D187" s="28"/>
      <c r="E187" s="28"/>
      <c r="F187" s="28"/>
      <c r="G187" s="1880"/>
      <c r="H187" s="1923"/>
      <c r="I187" s="1923"/>
      <c r="J187" s="1923"/>
      <c r="K187" s="1923"/>
      <c r="L187" s="1025"/>
      <c r="M187" s="1882"/>
    </row>
    <row r="188" spans="1:13" s="381" customFormat="1" ht="15" customHeight="1" x14ac:dyDescent="0.25">
      <c r="A188" s="1737"/>
      <c r="B188" s="1910" t="s">
        <v>1263</v>
      </c>
      <c r="C188" s="1917" t="str">
        <f>'AIRB Input Floors'!B107</f>
        <v>QRRE transactors</v>
      </c>
      <c r="D188" s="1486" t="str">
        <f>'AIRB Input Floors'!I107</f>
        <v>Pass</v>
      </c>
      <c r="E188" s="1486" t="str">
        <f>'AIRB Input Floors'!J107</f>
        <v>Pass</v>
      </c>
      <c r="F188" s="1486" t="str">
        <f>'AIRB Input Floors'!K107</f>
        <v>Pass</v>
      </c>
      <c r="G188" s="1491" t="str">
        <f>'AIRB Input Floors'!L107</f>
        <v>Pass</v>
      </c>
      <c r="H188" s="1923"/>
      <c r="I188" s="1923"/>
      <c r="J188" s="1923"/>
      <c r="K188" s="1923"/>
      <c r="L188" s="1025"/>
      <c r="M188" s="1882"/>
    </row>
    <row r="189" spans="1:13" s="381" customFormat="1" ht="15" customHeight="1" x14ac:dyDescent="0.25">
      <c r="A189" s="1737"/>
      <c r="B189" s="1910" t="s">
        <v>1263</v>
      </c>
      <c r="C189" s="1917" t="str">
        <f>'AIRB Input Floors'!B108</f>
        <v>QRRE revolvers</v>
      </c>
      <c r="D189" s="1486" t="str">
        <f>'AIRB Input Floors'!I108</f>
        <v>Pass</v>
      </c>
      <c r="E189" s="1486" t="str">
        <f>'AIRB Input Floors'!J108</f>
        <v>Pass</v>
      </c>
      <c r="F189" s="1486" t="str">
        <f>'AIRB Input Floors'!K108</f>
        <v>Pass</v>
      </c>
      <c r="G189" s="1491" t="str">
        <f>'AIRB Input Floors'!L108</f>
        <v>Pass</v>
      </c>
      <c r="H189" s="1923"/>
      <c r="I189" s="1923"/>
      <c r="J189" s="1923"/>
      <c r="K189" s="1923"/>
      <c r="L189" s="1025"/>
      <c r="M189" s="1882"/>
    </row>
    <row r="190" spans="1:13" s="381" customFormat="1" ht="15" customHeight="1" x14ac:dyDescent="0.25">
      <c r="A190" s="1737"/>
      <c r="B190" s="1910" t="s">
        <v>1263</v>
      </c>
      <c r="C190" s="1753" t="str">
        <f>'AIRB Input Floors'!B109</f>
        <v>Retail: Other retail</v>
      </c>
      <c r="D190" s="28"/>
      <c r="E190" s="28"/>
      <c r="F190" s="28"/>
      <c r="G190" s="1880"/>
      <c r="H190" s="1923"/>
      <c r="I190" s="1923"/>
      <c r="J190" s="1923"/>
      <c r="K190" s="1923"/>
      <c r="L190" s="1025"/>
      <c r="M190" s="1882"/>
    </row>
    <row r="191" spans="1:13" s="381" customFormat="1" ht="15" customHeight="1" x14ac:dyDescent="0.25">
      <c r="A191" s="1737"/>
      <c r="B191" s="1910" t="s">
        <v>1263</v>
      </c>
      <c r="C191" s="1917" t="str">
        <f>'AIRB Input Floors'!B110</f>
        <v>Fully unsecured exposures</v>
      </c>
      <c r="D191" s="1486" t="str">
        <f>'AIRB Input Floors'!I110</f>
        <v>Pass</v>
      </c>
      <c r="E191" s="1486" t="str">
        <f>'AIRB Input Floors'!J110</f>
        <v>Pass</v>
      </c>
      <c r="F191" s="1486" t="str">
        <f>'AIRB Input Floors'!K110</f>
        <v>Pass</v>
      </c>
      <c r="G191" s="1491" t="str">
        <f>'AIRB Input Floors'!L110</f>
        <v>Pass</v>
      </c>
      <c r="H191" s="1923"/>
      <c r="I191" s="1923"/>
      <c r="J191" s="1923"/>
      <c r="K191" s="1923"/>
      <c r="L191" s="1025"/>
      <c r="M191" s="1882"/>
    </row>
    <row r="192" spans="1:13" s="381" customFormat="1" ht="15" customHeight="1" x14ac:dyDescent="0.25">
      <c r="A192" s="1737"/>
      <c r="B192" s="1910" t="s">
        <v>1263</v>
      </c>
      <c r="C192" s="1917" t="str">
        <f>'AIRB Input Floors'!B111</f>
        <v>Unsecured portion of secured exposure</v>
      </c>
      <c r="D192" s="1486" t="str">
        <f>'AIRB Input Floors'!I111</f>
        <v>Pass</v>
      </c>
      <c r="E192" s="1486" t="str">
        <f>'AIRB Input Floors'!J111</f>
        <v>Pass</v>
      </c>
      <c r="F192" s="1486" t="str">
        <f>'AIRB Input Floors'!K111</f>
        <v>Pass</v>
      </c>
      <c r="G192" s="1491" t="str">
        <f>'AIRB Input Floors'!L111</f>
        <v>Pass</v>
      </c>
      <c r="H192" s="1923"/>
      <c r="I192" s="1923"/>
      <c r="J192" s="1923"/>
      <c r="K192" s="1923"/>
      <c r="L192" s="1025"/>
      <c r="M192" s="1882"/>
    </row>
    <row r="193" spans="1:13" s="381" customFormat="1" ht="15" customHeight="1" x14ac:dyDescent="0.25">
      <c r="A193" s="1737"/>
      <c r="B193" s="1910" t="s">
        <v>1263</v>
      </c>
      <c r="C193" s="1917" t="str">
        <f>'AIRB Input Floors'!B113</f>
        <v>Exposures secured by CRE/RRE</v>
      </c>
      <c r="D193" s="1486" t="str">
        <f>'AIRB Input Floors'!I113</f>
        <v>Pass</v>
      </c>
      <c r="E193" s="1486" t="str">
        <f>'AIRB Input Floors'!J113</f>
        <v>Pass</v>
      </c>
      <c r="F193" s="1486" t="str">
        <f>'AIRB Input Floors'!K113</f>
        <v>Pass</v>
      </c>
      <c r="G193" s="1491" t="str">
        <f>'AIRB Input Floors'!L113</f>
        <v>Pass</v>
      </c>
      <c r="H193" s="1923"/>
      <c r="I193" s="1923"/>
      <c r="J193" s="1923"/>
      <c r="K193" s="1923"/>
      <c r="L193" s="1025"/>
      <c r="M193" s="1882"/>
    </row>
    <row r="194" spans="1:13" s="381" customFormat="1" ht="15" customHeight="1" x14ac:dyDescent="0.25">
      <c r="A194" s="1737"/>
      <c r="B194" s="1910" t="s">
        <v>1263</v>
      </c>
      <c r="C194" s="1917" t="str">
        <f>'AIRB Input Floors'!B114</f>
        <v>Exposures secured by recieveables</v>
      </c>
      <c r="D194" s="1486" t="str">
        <f>'AIRB Input Floors'!I114</f>
        <v>Pass</v>
      </c>
      <c r="E194" s="1486" t="str">
        <f>'AIRB Input Floors'!J114</f>
        <v>Pass</v>
      </c>
      <c r="F194" s="1486" t="str">
        <f>'AIRB Input Floors'!K114</f>
        <v>Pass</v>
      </c>
      <c r="G194" s="1491" t="str">
        <f>'AIRB Input Floors'!L114</f>
        <v>Pass</v>
      </c>
      <c r="H194" s="1923"/>
      <c r="I194" s="1923"/>
      <c r="J194" s="1923"/>
      <c r="K194" s="1923"/>
      <c r="L194" s="1025"/>
      <c r="M194" s="1882"/>
    </row>
    <row r="195" spans="1:13" s="381" customFormat="1" ht="15" customHeight="1" x14ac:dyDescent="0.25">
      <c r="A195" s="1737"/>
      <c r="B195" s="1910" t="s">
        <v>1263</v>
      </c>
      <c r="C195" s="1917" t="str">
        <f>'AIRB Input Floors'!B115</f>
        <v>Exposures secured by other physical collateral</v>
      </c>
      <c r="D195" s="1487" t="str">
        <f>'AIRB Input Floors'!I115</f>
        <v>Pass</v>
      </c>
      <c r="E195" s="1487" t="str">
        <f>'AIRB Input Floors'!J115</f>
        <v>Pass</v>
      </c>
      <c r="F195" s="1487" t="str">
        <f>'AIRB Input Floors'!K115</f>
        <v>Pass</v>
      </c>
      <c r="G195" s="1492" t="str">
        <f>'AIRB Input Floors'!L115</f>
        <v>Pass</v>
      </c>
      <c r="H195" s="1923"/>
      <c r="I195" s="1923"/>
      <c r="J195" s="1923"/>
      <c r="K195" s="1923"/>
      <c r="L195" s="1025"/>
      <c r="M195" s="1882"/>
    </row>
    <row r="196" spans="1:13" s="165" customFormat="1" ht="15" customHeight="1" x14ac:dyDescent="0.25">
      <c r="A196" s="204"/>
      <c r="B196" s="2418" t="s">
        <v>9</v>
      </c>
      <c r="C196" s="2420" t="s">
        <v>10</v>
      </c>
      <c r="D196" s="1720" t="str">
        <f>CONCATENATE("Column ", LEFT(ADDRESS(ROW('AIRB Input Floors'!I116),COLUMN('AIRB Input Floors'!I116),4), 1))</f>
        <v>Column I</v>
      </c>
      <c r="E196" s="1720" t="str">
        <f>CONCATENATE("Column ", LEFT(ADDRESS(ROW('AIRB Input Floors'!J116),COLUMN('AIRB Input Floors'!J116),4), 1))</f>
        <v>Column J</v>
      </c>
      <c r="F196" s="1720" t="str">
        <f>CONCATENATE("Column ", LEFT(ADDRESS(ROW('AIRB Input Floors'!K116),COLUMN('AIRB Input Floors'!K116),4), 1))</f>
        <v>Column K</v>
      </c>
      <c r="G196" s="1869" t="str">
        <f>CONCATENATE("Column ", LEFT(ADDRESS(ROW('AIRB Input Floors'!L116),COLUMN('AIRB Input Floors'!L116),4), 1))</f>
        <v>Column L</v>
      </c>
      <c r="H196" s="1923"/>
      <c r="I196" s="1923"/>
      <c r="J196" s="410"/>
      <c r="K196" s="410"/>
      <c r="L196" s="410"/>
      <c r="M196" s="268"/>
    </row>
    <row r="197" spans="1:13" s="165" customFormat="1" ht="105" customHeight="1" x14ac:dyDescent="0.25">
      <c r="A197" s="204"/>
      <c r="B197" s="2419"/>
      <c r="C197" s="2421"/>
      <c r="D197" s="1951" t="str">
        <f>'AIRB Input Floors'!I117</f>
        <v>Check: EAD bound by floors should be ≤ total EAD</v>
      </c>
      <c r="E197" s="1951" t="str">
        <f>'AIRB Input Floors'!J117</f>
        <v>Check: EAD bound by floors should be ≥ corresponding EAD in panel C3</v>
      </c>
      <c r="F197" s="1951" t="str">
        <f>'AIRB Input Floors'!K117</f>
        <v>Check: RWA should be ≥ corresponding RWA in panel C3</v>
      </c>
      <c r="G197" s="1952" t="str">
        <f>'AIRB Input Floors'!L117</f>
        <v>Check: EL amounts should be ≥ corresponding EL amounts in panel C3</v>
      </c>
      <c r="H197" s="1923"/>
      <c r="I197" s="1923"/>
      <c r="J197" s="468"/>
      <c r="K197" s="468"/>
      <c r="L197" s="468"/>
      <c r="M197" s="268"/>
    </row>
    <row r="198" spans="1:13" s="381" customFormat="1" ht="15" customHeight="1" x14ac:dyDescent="0.25">
      <c r="A198" s="1737"/>
      <c r="B198" s="1910" t="s">
        <v>1264</v>
      </c>
      <c r="C198" s="1753" t="str">
        <f>'AIRB Input Floors'!B119</f>
        <v>Corporate</v>
      </c>
      <c r="D198" s="1883"/>
      <c r="E198" s="1883"/>
      <c r="F198" s="1883"/>
      <c r="G198" s="1884"/>
      <c r="H198" s="1923"/>
      <c r="I198" s="1923"/>
      <c r="J198" s="1923"/>
      <c r="K198" s="1923"/>
      <c r="L198" s="1025"/>
      <c r="M198" s="1882"/>
    </row>
    <row r="199" spans="1:13" s="381" customFormat="1" ht="15" customHeight="1" x14ac:dyDescent="0.25">
      <c r="A199" s="1737"/>
      <c r="B199" s="1910" t="s">
        <v>1264</v>
      </c>
      <c r="C199" s="1917" t="str">
        <f>'AIRB Input Floors'!B120</f>
        <v>Fully unsecured exposures</v>
      </c>
      <c r="D199" s="1486" t="str">
        <f>'AIRB Input Floors'!I120</f>
        <v>Pass</v>
      </c>
      <c r="E199" s="1486" t="str">
        <f>'AIRB Input Floors'!J120</f>
        <v>Pass</v>
      </c>
      <c r="F199" s="1486" t="str">
        <f>'AIRB Input Floors'!K120</f>
        <v>Pass</v>
      </c>
      <c r="G199" s="1491" t="str">
        <f>'AIRB Input Floors'!L120</f>
        <v>Pass</v>
      </c>
      <c r="H199" s="1923"/>
      <c r="I199" s="1923"/>
      <c r="J199" s="1923"/>
      <c r="K199" s="1923"/>
      <c r="L199" s="1025"/>
      <c r="M199" s="1882"/>
    </row>
    <row r="200" spans="1:13" s="381" customFormat="1" ht="15" customHeight="1" x14ac:dyDescent="0.25">
      <c r="A200" s="1737"/>
      <c r="B200" s="1910" t="s">
        <v>1264</v>
      </c>
      <c r="C200" s="1917" t="str">
        <f>'AIRB Input Floors'!B121</f>
        <v>Unsecured portion of secured exposure</v>
      </c>
      <c r="D200" s="1486" t="str">
        <f>'AIRB Input Floors'!I121</f>
        <v>Pass</v>
      </c>
      <c r="E200" s="1486" t="str">
        <f>'AIRB Input Floors'!J121</f>
        <v>Pass</v>
      </c>
      <c r="F200" s="1486" t="str">
        <f>'AIRB Input Floors'!K121</f>
        <v>Pass</v>
      </c>
      <c r="G200" s="1491" t="str">
        <f>'AIRB Input Floors'!L121</f>
        <v>Pass</v>
      </c>
      <c r="H200" s="1923"/>
      <c r="I200" s="1923"/>
      <c r="J200" s="1923"/>
      <c r="K200" s="1923"/>
      <c r="L200" s="1025"/>
      <c r="M200" s="1882"/>
    </row>
    <row r="201" spans="1:13" s="381" customFormat="1" ht="15" customHeight="1" x14ac:dyDescent="0.25">
      <c r="A201" s="1737"/>
      <c r="B201" s="1910" t="s">
        <v>1264</v>
      </c>
      <c r="C201" s="1917" t="str">
        <f>'AIRB Input Floors'!B123</f>
        <v>Exposures secured by CRE/RRE</v>
      </c>
      <c r="D201" s="1486" t="str">
        <f>'AIRB Input Floors'!I123</f>
        <v>Pass</v>
      </c>
      <c r="E201" s="1486" t="str">
        <f>'AIRB Input Floors'!J123</f>
        <v>Pass</v>
      </c>
      <c r="F201" s="1486" t="str">
        <f>'AIRB Input Floors'!K123</f>
        <v>Pass</v>
      </c>
      <c r="G201" s="1491" t="str">
        <f>'AIRB Input Floors'!L123</f>
        <v>Pass</v>
      </c>
      <c r="H201" s="1923"/>
      <c r="I201" s="1923"/>
      <c r="J201" s="1923"/>
      <c r="K201" s="1923"/>
      <c r="L201" s="1025"/>
      <c r="M201" s="1882"/>
    </row>
    <row r="202" spans="1:13" s="381" customFormat="1" ht="15" customHeight="1" x14ac:dyDescent="0.25">
      <c r="A202" s="1737"/>
      <c r="B202" s="1910" t="s">
        <v>1264</v>
      </c>
      <c r="C202" s="1917" t="str">
        <f>'AIRB Input Floors'!B124</f>
        <v>Exposures secured by receivables</v>
      </c>
      <c r="D202" s="1486" t="str">
        <f>'AIRB Input Floors'!I124</f>
        <v>Pass</v>
      </c>
      <c r="E202" s="1486" t="str">
        <f>'AIRB Input Floors'!J124</f>
        <v>Pass</v>
      </c>
      <c r="F202" s="1486" t="str">
        <f>'AIRB Input Floors'!K124</f>
        <v>Pass</v>
      </c>
      <c r="G202" s="1491" t="str">
        <f>'AIRB Input Floors'!L124</f>
        <v>Pass</v>
      </c>
      <c r="H202" s="1923"/>
      <c r="I202" s="1923"/>
      <c r="J202" s="1923"/>
      <c r="K202" s="1923"/>
      <c r="L202" s="1025"/>
      <c r="M202" s="1882"/>
    </row>
    <row r="203" spans="1:13" s="381" customFormat="1" ht="15" customHeight="1" x14ac:dyDescent="0.25">
      <c r="A203" s="1737"/>
      <c r="B203" s="1910" t="s">
        <v>1264</v>
      </c>
      <c r="C203" s="1917" t="str">
        <f>'AIRB Input Floors'!B125</f>
        <v>Exposures secured by other physical collateral</v>
      </c>
      <c r="D203" s="1486" t="str">
        <f>'AIRB Input Floors'!I125</f>
        <v>Pass</v>
      </c>
      <c r="E203" s="1486" t="str">
        <f>'AIRB Input Floors'!J125</f>
        <v>Pass</v>
      </c>
      <c r="F203" s="1486" t="str">
        <f>'AIRB Input Floors'!K125</f>
        <v>Pass</v>
      </c>
      <c r="G203" s="1491" t="str">
        <f>'AIRB Input Floors'!L125</f>
        <v>Pass</v>
      </c>
      <c r="H203" s="1923"/>
      <c r="I203" s="1923"/>
      <c r="J203" s="1923"/>
      <c r="K203" s="1923"/>
      <c r="L203" s="1025"/>
      <c r="M203" s="1882"/>
    </row>
    <row r="204" spans="1:13" s="381" customFormat="1" ht="15" customHeight="1" x14ac:dyDescent="0.25">
      <c r="A204" s="1737"/>
      <c r="B204" s="1910" t="s">
        <v>1264</v>
      </c>
      <c r="C204" s="1753" t="str">
        <f>'AIRB Input Floors'!B126</f>
        <v>Retail: Mortgages</v>
      </c>
      <c r="D204" s="28"/>
      <c r="E204" s="28"/>
      <c r="F204" s="28"/>
      <c r="G204" s="1880"/>
      <c r="H204" s="1923"/>
      <c r="I204" s="1923"/>
      <c r="J204" s="1923"/>
      <c r="K204" s="1923"/>
      <c r="L204" s="1025"/>
      <c r="M204" s="1882"/>
    </row>
    <row r="205" spans="1:13" s="381" customFormat="1" ht="15" customHeight="1" x14ac:dyDescent="0.25">
      <c r="A205" s="1737"/>
      <c r="B205" s="1910" t="s">
        <v>1264</v>
      </c>
      <c r="C205" s="1917" t="str">
        <f>'AIRB Input Floors'!B127</f>
        <v>Mortgages</v>
      </c>
      <c r="D205" s="1486" t="str">
        <f>'AIRB Input Floors'!I127</f>
        <v>Pass</v>
      </c>
      <c r="E205" s="1486" t="str">
        <f>'AIRB Input Floors'!J127</f>
        <v>Pass</v>
      </c>
      <c r="F205" s="1486" t="str">
        <f>'AIRB Input Floors'!K127</f>
        <v>Pass</v>
      </c>
      <c r="G205" s="1491" t="str">
        <f>'AIRB Input Floors'!L127</f>
        <v>Pass</v>
      </c>
      <c r="H205" s="1923"/>
      <c r="I205" s="1923"/>
      <c r="J205" s="1923"/>
      <c r="K205" s="1923"/>
      <c r="L205" s="1025"/>
      <c r="M205" s="1882"/>
    </row>
    <row r="206" spans="1:13" s="381" customFormat="1" ht="15" customHeight="1" x14ac:dyDescent="0.25">
      <c r="A206" s="1737"/>
      <c r="B206" s="1910" t="s">
        <v>1264</v>
      </c>
      <c r="C206" s="1753" t="str">
        <f>'AIRB Input Floors'!B128</f>
        <v>Retail: QRRE</v>
      </c>
      <c r="D206" s="28"/>
      <c r="E206" s="28"/>
      <c r="F206" s="28"/>
      <c r="G206" s="1880"/>
      <c r="H206" s="1923"/>
      <c r="I206" s="1923"/>
      <c r="J206" s="1923"/>
      <c r="K206" s="1923"/>
      <c r="L206" s="1025"/>
      <c r="M206" s="1882"/>
    </row>
    <row r="207" spans="1:13" s="381" customFormat="1" ht="15" customHeight="1" x14ac:dyDescent="0.25">
      <c r="A207" s="1737"/>
      <c r="B207" s="1910" t="s">
        <v>1264</v>
      </c>
      <c r="C207" s="1917" t="str">
        <f>'AIRB Input Floors'!B129</f>
        <v>QRRE transactors</v>
      </c>
      <c r="D207" s="1486" t="str">
        <f>'AIRB Input Floors'!I129</f>
        <v>Pass</v>
      </c>
      <c r="E207" s="1486" t="str">
        <f>'AIRB Input Floors'!J129</f>
        <v>Pass</v>
      </c>
      <c r="F207" s="1486" t="str">
        <f>'AIRB Input Floors'!K129</f>
        <v>Pass</v>
      </c>
      <c r="G207" s="1491" t="str">
        <f>'AIRB Input Floors'!L129</f>
        <v>Pass</v>
      </c>
      <c r="H207" s="1923"/>
      <c r="I207" s="1923"/>
      <c r="J207" s="1923"/>
      <c r="K207" s="1923"/>
      <c r="L207" s="1025"/>
      <c r="M207" s="1882"/>
    </row>
    <row r="208" spans="1:13" s="381" customFormat="1" ht="15" customHeight="1" x14ac:dyDescent="0.25">
      <c r="A208" s="1737"/>
      <c r="B208" s="1910" t="s">
        <v>1264</v>
      </c>
      <c r="C208" s="1917" t="str">
        <f>'AIRB Input Floors'!B130</f>
        <v>QRRE revolvers</v>
      </c>
      <c r="D208" s="1486" t="str">
        <f>'AIRB Input Floors'!I130</f>
        <v>Pass</v>
      </c>
      <c r="E208" s="1486" t="str">
        <f>'AIRB Input Floors'!J130</f>
        <v>Pass</v>
      </c>
      <c r="F208" s="1486" t="str">
        <f>'AIRB Input Floors'!K130</f>
        <v>Pass</v>
      </c>
      <c r="G208" s="1491" t="str">
        <f>'AIRB Input Floors'!L130</f>
        <v>Pass</v>
      </c>
      <c r="H208" s="1923"/>
      <c r="I208" s="1923"/>
      <c r="J208" s="1923"/>
      <c r="K208" s="1923"/>
      <c r="L208" s="1025"/>
      <c r="M208" s="1882"/>
    </row>
    <row r="209" spans="1:13" s="381" customFormat="1" ht="15" customHeight="1" x14ac:dyDescent="0.25">
      <c r="A209" s="1737"/>
      <c r="B209" s="1910" t="s">
        <v>1264</v>
      </c>
      <c r="C209" s="1753" t="str">
        <f>'AIRB Input Floors'!B131</f>
        <v>Retail: Other retail</v>
      </c>
      <c r="D209" s="28"/>
      <c r="E209" s="28"/>
      <c r="F209" s="28"/>
      <c r="G209" s="1880"/>
      <c r="H209" s="1923"/>
      <c r="I209" s="1923"/>
      <c r="J209" s="1923"/>
      <c r="K209" s="1923"/>
      <c r="L209" s="1025"/>
      <c r="M209" s="1882"/>
    </row>
    <row r="210" spans="1:13" s="381" customFormat="1" ht="15" customHeight="1" x14ac:dyDescent="0.25">
      <c r="A210" s="1737"/>
      <c r="B210" s="1910" t="s">
        <v>1264</v>
      </c>
      <c r="C210" s="1917" t="str">
        <f>'AIRB Input Floors'!B132</f>
        <v>Fully unsecured exposures</v>
      </c>
      <c r="D210" s="1486" t="str">
        <f>'AIRB Input Floors'!I132</f>
        <v>Pass</v>
      </c>
      <c r="E210" s="1486" t="str">
        <f>'AIRB Input Floors'!J132</f>
        <v>Pass</v>
      </c>
      <c r="F210" s="1486" t="str">
        <f>'AIRB Input Floors'!K132</f>
        <v>Pass</v>
      </c>
      <c r="G210" s="1491" t="str">
        <f>'AIRB Input Floors'!L132</f>
        <v>Pass</v>
      </c>
      <c r="H210" s="1923"/>
      <c r="I210" s="1923"/>
      <c r="J210" s="1923"/>
      <c r="K210" s="1923"/>
      <c r="L210" s="1025"/>
      <c r="M210" s="1882"/>
    </row>
    <row r="211" spans="1:13" s="381" customFormat="1" ht="15" customHeight="1" x14ac:dyDescent="0.25">
      <c r="A211" s="1737"/>
      <c r="B211" s="1910" t="s">
        <v>1264</v>
      </c>
      <c r="C211" s="1917" t="str">
        <f>'AIRB Input Floors'!B133</f>
        <v>Unsecured portion of secured exposure</v>
      </c>
      <c r="D211" s="1486" t="str">
        <f>'AIRB Input Floors'!I133</f>
        <v>Pass</v>
      </c>
      <c r="E211" s="1486" t="str">
        <f>'AIRB Input Floors'!J133</f>
        <v>Pass</v>
      </c>
      <c r="F211" s="1486" t="str">
        <f>'AIRB Input Floors'!K133</f>
        <v>Pass</v>
      </c>
      <c r="G211" s="1491" t="str">
        <f>'AIRB Input Floors'!L133</f>
        <v>Pass</v>
      </c>
      <c r="H211" s="1923"/>
      <c r="I211" s="1923"/>
      <c r="J211" s="1923"/>
      <c r="K211" s="1923"/>
      <c r="L211" s="1025"/>
      <c r="M211" s="1882"/>
    </row>
    <row r="212" spans="1:13" s="381" customFormat="1" ht="15" customHeight="1" x14ac:dyDescent="0.25">
      <c r="A212" s="1737"/>
      <c r="B212" s="1910" t="s">
        <v>1264</v>
      </c>
      <c r="C212" s="1917" t="str">
        <f>'AIRB Input Floors'!B135</f>
        <v>Exposures secured by CRE/RRE</v>
      </c>
      <c r="D212" s="1486" t="str">
        <f>'AIRB Input Floors'!I135</f>
        <v>Pass</v>
      </c>
      <c r="E212" s="1486" t="str">
        <f>'AIRB Input Floors'!J135</f>
        <v>Pass</v>
      </c>
      <c r="F212" s="1486" t="str">
        <f>'AIRB Input Floors'!K135</f>
        <v>Pass</v>
      </c>
      <c r="G212" s="1491" t="str">
        <f>'AIRB Input Floors'!L135</f>
        <v>Pass</v>
      </c>
      <c r="H212" s="1923"/>
      <c r="I212" s="1923"/>
      <c r="J212" s="1923"/>
      <c r="K212" s="1923"/>
      <c r="L212" s="1025"/>
      <c r="M212" s="1882"/>
    </row>
    <row r="213" spans="1:13" s="381" customFormat="1" ht="15" customHeight="1" x14ac:dyDescent="0.25">
      <c r="A213" s="1737"/>
      <c r="B213" s="1910" t="s">
        <v>1264</v>
      </c>
      <c r="C213" s="1917" t="str">
        <f>'AIRB Input Floors'!B136</f>
        <v>Exposures secured by recieveables</v>
      </c>
      <c r="D213" s="1486" t="str">
        <f>'AIRB Input Floors'!I136</f>
        <v>Pass</v>
      </c>
      <c r="E213" s="1486" t="str">
        <f>'AIRB Input Floors'!J136</f>
        <v>Pass</v>
      </c>
      <c r="F213" s="1486" t="str">
        <f>'AIRB Input Floors'!K136</f>
        <v>Pass</v>
      </c>
      <c r="G213" s="1491" t="str">
        <f>'AIRB Input Floors'!L136</f>
        <v>Pass</v>
      </c>
      <c r="H213" s="1923"/>
      <c r="I213" s="1923"/>
      <c r="J213" s="1923"/>
      <c r="K213" s="1923"/>
      <c r="L213" s="1025"/>
      <c r="M213" s="1882"/>
    </row>
    <row r="214" spans="1:13" s="381" customFormat="1" ht="15" customHeight="1" x14ac:dyDescent="0.25">
      <c r="A214" s="1737"/>
      <c r="B214" s="1910" t="s">
        <v>1264</v>
      </c>
      <c r="C214" s="1917" t="str">
        <f>'AIRB Input Floors'!B137</f>
        <v>Exposures secured by other physical collateral</v>
      </c>
      <c r="D214" s="1487" t="str">
        <f>'AIRB Input Floors'!I137</f>
        <v>Pass</v>
      </c>
      <c r="E214" s="1487" t="str">
        <f>'AIRB Input Floors'!J137</f>
        <v>Pass</v>
      </c>
      <c r="F214" s="1487" t="str">
        <f>'AIRB Input Floors'!K137</f>
        <v>Pass</v>
      </c>
      <c r="G214" s="1492" t="str">
        <f>'AIRB Input Floors'!L137</f>
        <v>Pass</v>
      </c>
      <c r="H214" s="1923"/>
      <c r="I214" s="1923"/>
      <c r="J214" s="1923"/>
      <c r="K214" s="1923"/>
      <c r="L214" s="1025"/>
      <c r="M214" s="1882"/>
    </row>
    <row r="215" spans="1:13" s="165" customFormat="1" ht="15" customHeight="1" x14ac:dyDescent="0.25">
      <c r="A215" s="204"/>
      <c r="B215" s="2418" t="s">
        <v>9</v>
      </c>
      <c r="C215" s="2420" t="s">
        <v>10</v>
      </c>
      <c r="D215" s="1720" t="str">
        <f>CONCATENATE("Column ", LEFT(ADDRESS(ROW('AIRB Input Floors'!I138),COLUMN('AIRB Input Floors'!I138),4), 1))</f>
        <v>Column I</v>
      </c>
      <c r="E215" s="1720" t="str">
        <f>CONCATENATE("Column ", LEFT(ADDRESS(ROW('AIRB Input Floors'!J138),COLUMN('AIRB Input Floors'!J138),4), 1))</f>
        <v>Column J</v>
      </c>
      <c r="F215" s="1720" t="str">
        <f>CONCATENATE("Column ", LEFT(ADDRESS(ROW('AIRB Input Floors'!K138),COLUMN('AIRB Input Floors'!K138),4), 1))</f>
        <v>Column K</v>
      </c>
      <c r="G215" s="1869" t="str">
        <f>CONCATENATE("Column ", LEFT(ADDRESS(ROW('AIRB Input Floors'!L138),COLUMN('AIRB Input Floors'!L138),4), 1))</f>
        <v>Column L</v>
      </c>
      <c r="H215" s="1923"/>
      <c r="I215" s="1923"/>
      <c r="J215" s="410"/>
      <c r="K215" s="410"/>
      <c r="L215" s="410"/>
      <c r="M215" s="268"/>
    </row>
    <row r="216" spans="1:13" s="165" customFormat="1" ht="105" customHeight="1" x14ac:dyDescent="0.25">
      <c r="A216" s="204"/>
      <c r="B216" s="2419"/>
      <c r="C216" s="2421"/>
      <c r="D216" s="1951" t="str">
        <f>'AIRB Input Floors'!I139</f>
        <v>Check: EAD bound by floors should be ≤ total EAD</v>
      </c>
      <c r="E216" s="1951" t="str">
        <f>'AIRB Input Floors'!J139</f>
        <v>Check: EAD bound by floors should be ≥ corresponding EAD in panel C4</v>
      </c>
      <c r="F216" s="1951" t="str">
        <f>'AIRB Input Floors'!K139</f>
        <v>Check: RWA should be ≥ corresponding RWA in panel C4</v>
      </c>
      <c r="G216" s="1952" t="str">
        <f>'AIRB Input Floors'!L139</f>
        <v>Check: EL amounts should be ≥ corresponding EL amounts in panel C4</v>
      </c>
      <c r="H216" s="1923"/>
      <c r="I216" s="1923"/>
      <c r="J216" s="468"/>
      <c r="K216" s="468"/>
      <c r="L216" s="468"/>
      <c r="M216" s="268"/>
    </row>
    <row r="217" spans="1:13" s="381" customFormat="1" ht="15" customHeight="1" x14ac:dyDescent="0.25">
      <c r="A217" s="1737"/>
      <c r="B217" s="1910" t="s">
        <v>1265</v>
      </c>
      <c r="C217" s="1753" t="str">
        <f>'AIRB Input Floors'!B141</f>
        <v>Corporate</v>
      </c>
      <c r="D217" s="1883"/>
      <c r="E217" s="1883"/>
      <c r="F217" s="1883"/>
      <c r="G217" s="1884"/>
      <c r="H217" s="1923"/>
      <c r="I217" s="1923"/>
      <c r="J217" s="1923"/>
      <c r="K217" s="1923"/>
      <c r="L217" s="1025"/>
      <c r="M217" s="1882"/>
    </row>
    <row r="218" spans="1:13" s="381" customFormat="1" ht="15" customHeight="1" x14ac:dyDescent="0.25">
      <c r="A218" s="1737"/>
      <c r="B218" s="1910" t="s">
        <v>1265</v>
      </c>
      <c r="C218" s="1917" t="str">
        <f>'AIRB Input Floors'!B142</f>
        <v>Fully unsecured exposures</v>
      </c>
      <c r="D218" s="1486" t="str">
        <f>'AIRB Input Floors'!I142</f>
        <v>Pass</v>
      </c>
      <c r="E218" s="1486" t="str">
        <f>'AIRB Input Floors'!J142</f>
        <v>Pass</v>
      </c>
      <c r="F218" s="1486" t="str">
        <f>'AIRB Input Floors'!K142</f>
        <v>Pass</v>
      </c>
      <c r="G218" s="1491" t="str">
        <f>'AIRB Input Floors'!L142</f>
        <v>Pass</v>
      </c>
      <c r="H218" s="1923"/>
      <c r="I218" s="1923"/>
      <c r="J218" s="1923"/>
      <c r="K218" s="1923"/>
      <c r="L218" s="1025"/>
      <c r="M218" s="1882"/>
    </row>
    <row r="219" spans="1:13" s="381" customFormat="1" ht="15" customHeight="1" x14ac:dyDescent="0.25">
      <c r="A219" s="1737"/>
      <c r="B219" s="1910" t="s">
        <v>1265</v>
      </c>
      <c r="C219" s="1917" t="str">
        <f>'AIRB Input Floors'!B143</f>
        <v>Unsecured portion of secured exposure</v>
      </c>
      <c r="D219" s="1486" t="str">
        <f>'AIRB Input Floors'!I143</f>
        <v>Pass</v>
      </c>
      <c r="E219" s="1486" t="str">
        <f>'AIRB Input Floors'!J143</f>
        <v>Pass</v>
      </c>
      <c r="F219" s="1486" t="str">
        <f>'AIRB Input Floors'!K143</f>
        <v>Pass</v>
      </c>
      <c r="G219" s="1491" t="str">
        <f>'AIRB Input Floors'!L143</f>
        <v>Pass</v>
      </c>
      <c r="H219" s="1923"/>
      <c r="I219" s="1923"/>
      <c r="J219" s="1923"/>
      <c r="K219" s="1923"/>
      <c r="L219" s="1025"/>
      <c r="M219" s="1882"/>
    </row>
    <row r="220" spans="1:13" s="381" customFormat="1" ht="15" customHeight="1" x14ac:dyDescent="0.25">
      <c r="A220" s="1737"/>
      <c r="B220" s="1910" t="s">
        <v>1265</v>
      </c>
      <c r="C220" s="1753" t="str">
        <f>'AIRB Input Floors'!B148</f>
        <v>Retail: Mortgages</v>
      </c>
      <c r="D220" s="28"/>
      <c r="E220" s="28"/>
      <c r="F220" s="28"/>
      <c r="G220" s="1880"/>
      <c r="H220" s="1923"/>
      <c r="I220" s="1923"/>
      <c r="J220" s="1923"/>
      <c r="K220" s="1923"/>
      <c r="L220" s="1025"/>
      <c r="M220" s="1882"/>
    </row>
    <row r="221" spans="1:13" s="381" customFormat="1" ht="15" customHeight="1" x14ac:dyDescent="0.25">
      <c r="A221" s="1737"/>
      <c r="B221" s="1910" t="s">
        <v>1265</v>
      </c>
      <c r="C221" s="1917" t="str">
        <f>'AIRB Input Floors'!B149</f>
        <v>Mortgages</v>
      </c>
      <c r="D221" s="1486" t="str">
        <f>'AIRB Input Floors'!I149</f>
        <v>Pass</v>
      </c>
      <c r="E221" s="1486" t="str">
        <f>'AIRB Input Floors'!J149</f>
        <v>Pass</v>
      </c>
      <c r="F221" s="1486" t="str">
        <f>'AIRB Input Floors'!K149</f>
        <v>Pass</v>
      </c>
      <c r="G221" s="1491" t="str">
        <f>'AIRB Input Floors'!L149</f>
        <v>Pass</v>
      </c>
      <c r="H221" s="1923"/>
      <c r="I221" s="1923"/>
      <c r="J221" s="1923"/>
      <c r="K221" s="1923"/>
      <c r="L221" s="1025"/>
      <c r="M221" s="1882"/>
    </row>
    <row r="222" spans="1:13" s="381" customFormat="1" ht="15" customHeight="1" x14ac:dyDescent="0.25">
      <c r="A222" s="1737"/>
      <c r="B222" s="1910" t="s">
        <v>1265</v>
      </c>
      <c r="C222" s="1753" t="str">
        <f>'AIRB Input Floors'!B150</f>
        <v>Retail: QRRE</v>
      </c>
      <c r="D222" s="28"/>
      <c r="E222" s="28"/>
      <c r="F222" s="28"/>
      <c r="G222" s="1880"/>
      <c r="H222" s="1923"/>
      <c r="I222" s="1923"/>
      <c r="J222" s="1923"/>
      <c r="K222" s="1923"/>
      <c r="L222" s="1025"/>
      <c r="M222" s="1882"/>
    </row>
    <row r="223" spans="1:13" s="381" customFormat="1" ht="15" customHeight="1" x14ac:dyDescent="0.25">
      <c r="A223" s="1737"/>
      <c r="B223" s="1910" t="s">
        <v>1265</v>
      </c>
      <c r="C223" s="1917" t="str">
        <f>'AIRB Input Floors'!B151</f>
        <v>QRRE transactors</v>
      </c>
      <c r="D223" s="1486" t="str">
        <f>'AIRB Input Floors'!I151</f>
        <v>Pass</v>
      </c>
      <c r="E223" s="1486" t="str">
        <f>'AIRB Input Floors'!J151</f>
        <v>Pass</v>
      </c>
      <c r="F223" s="1486" t="str">
        <f>'AIRB Input Floors'!K151</f>
        <v>Pass</v>
      </c>
      <c r="G223" s="1491" t="str">
        <f>'AIRB Input Floors'!L151</f>
        <v>Pass</v>
      </c>
      <c r="H223" s="1923"/>
      <c r="I223" s="1923"/>
      <c r="J223" s="1923"/>
      <c r="K223" s="1923"/>
      <c r="L223" s="1025"/>
      <c r="M223" s="1882"/>
    </row>
    <row r="224" spans="1:13" s="381" customFormat="1" ht="15" customHeight="1" x14ac:dyDescent="0.25">
      <c r="A224" s="1737"/>
      <c r="B224" s="1910" t="s">
        <v>1265</v>
      </c>
      <c r="C224" s="1917" t="str">
        <f>'AIRB Input Floors'!B152</f>
        <v>QRRE revolvers</v>
      </c>
      <c r="D224" s="1486" t="str">
        <f>'AIRB Input Floors'!I152</f>
        <v>Pass</v>
      </c>
      <c r="E224" s="1486" t="str">
        <f>'AIRB Input Floors'!J152</f>
        <v>Pass</v>
      </c>
      <c r="F224" s="1486" t="str">
        <f>'AIRB Input Floors'!K152</f>
        <v>Pass</v>
      </c>
      <c r="G224" s="1491" t="str">
        <f>'AIRB Input Floors'!L152</f>
        <v>Pass</v>
      </c>
      <c r="H224" s="1923"/>
      <c r="I224" s="1923"/>
      <c r="J224" s="1923"/>
      <c r="K224" s="1923"/>
      <c r="L224" s="1025"/>
      <c r="M224" s="1882"/>
    </row>
    <row r="225" spans="1:13" s="381" customFormat="1" ht="15" customHeight="1" x14ac:dyDescent="0.25">
      <c r="A225" s="1737"/>
      <c r="B225" s="1910" t="s">
        <v>1265</v>
      </c>
      <c r="C225" s="1753" t="str">
        <f>'AIRB Input Floors'!B153</f>
        <v>Retail: Other retail</v>
      </c>
      <c r="D225" s="28"/>
      <c r="E225" s="28"/>
      <c r="F225" s="28"/>
      <c r="G225" s="1880"/>
      <c r="H225" s="1923"/>
      <c r="I225" s="1923"/>
      <c r="J225" s="1923"/>
      <c r="K225" s="1923"/>
      <c r="L225" s="1025"/>
      <c r="M225" s="1882"/>
    </row>
    <row r="226" spans="1:13" s="381" customFormat="1" ht="15" customHeight="1" x14ac:dyDescent="0.25">
      <c r="A226" s="1737"/>
      <c r="B226" s="1910" t="s">
        <v>1265</v>
      </c>
      <c r="C226" s="1917" t="str">
        <f>'AIRB Input Floors'!B154</f>
        <v>Fully unsecured exposures</v>
      </c>
      <c r="D226" s="1486" t="str">
        <f>'AIRB Input Floors'!I154</f>
        <v>Pass</v>
      </c>
      <c r="E226" s="1486" t="str">
        <f>'AIRB Input Floors'!J154</f>
        <v>Pass</v>
      </c>
      <c r="F226" s="1486" t="str">
        <f>'AIRB Input Floors'!K154</f>
        <v>Pass</v>
      </c>
      <c r="G226" s="1491" t="str">
        <f>'AIRB Input Floors'!L154</f>
        <v>Pass</v>
      </c>
      <c r="H226" s="1923"/>
      <c r="I226" s="1923"/>
      <c r="J226" s="1923"/>
      <c r="K226" s="1923"/>
      <c r="L226" s="1025"/>
      <c r="M226" s="1882"/>
    </row>
    <row r="227" spans="1:13" s="381" customFormat="1" ht="15" customHeight="1" x14ac:dyDescent="0.25">
      <c r="A227" s="1737"/>
      <c r="B227" s="1910" t="s">
        <v>1265</v>
      </c>
      <c r="C227" s="1917" t="str">
        <f>'AIRB Input Floors'!B155</f>
        <v>Unsecured portion of secured exposure</v>
      </c>
      <c r="D227" s="1486" t="str">
        <f>'AIRB Input Floors'!I155</f>
        <v>Pass</v>
      </c>
      <c r="E227" s="1486" t="str">
        <f>'AIRB Input Floors'!J155</f>
        <v>Pass</v>
      </c>
      <c r="F227" s="1486" t="str">
        <f>'AIRB Input Floors'!K155</f>
        <v>Pass</v>
      </c>
      <c r="G227" s="1491" t="str">
        <f>'AIRB Input Floors'!L155</f>
        <v>Pass</v>
      </c>
      <c r="H227" s="1923"/>
      <c r="I227" s="1923"/>
      <c r="J227" s="1923"/>
      <c r="K227" s="1923"/>
      <c r="L227" s="1025"/>
      <c r="M227" s="1882"/>
    </row>
    <row r="228" spans="1:13" s="165" customFormat="1" ht="15" customHeight="1" x14ac:dyDescent="0.25">
      <c r="A228" s="204"/>
      <c r="B228" s="2418" t="s">
        <v>9</v>
      </c>
      <c r="C228" s="2420" t="s">
        <v>10</v>
      </c>
      <c r="D228" s="1720" t="str">
        <f>CONCATENATE("Column ", LEFT(ADDRESS(ROW('AIRB Input Floors'!I160),COLUMN('AIRB Input Floors'!I160),4), 1))</f>
        <v>Column I</v>
      </c>
      <c r="E228" s="1720" t="str">
        <f>CONCATENATE("Column ", LEFT(ADDRESS(ROW('AIRB Input Floors'!J160),COLUMN('AIRB Input Floors'!J160),4), 1))</f>
        <v>Column J</v>
      </c>
      <c r="F228" s="1720" t="str">
        <f>CONCATENATE("Column ", LEFT(ADDRESS(ROW('AIRB Input Floors'!K160),COLUMN('AIRB Input Floors'!K160),4), 1))</f>
        <v>Column K</v>
      </c>
      <c r="G228" s="1869" t="str">
        <f>CONCATENATE("Column ", LEFT(ADDRESS(ROW('AIRB Input Floors'!L160),COLUMN('AIRB Input Floors'!L160),4), 1))</f>
        <v>Column L</v>
      </c>
      <c r="H228" s="1923"/>
      <c r="I228" s="1923"/>
      <c r="J228" s="410"/>
      <c r="K228" s="410"/>
      <c r="L228" s="410"/>
      <c r="M228" s="268"/>
    </row>
    <row r="229" spans="1:13" s="165" customFormat="1" ht="105" customHeight="1" x14ac:dyDescent="0.25">
      <c r="A229" s="204"/>
      <c r="B229" s="2419"/>
      <c r="C229" s="2421"/>
      <c r="D229" s="1951" t="str">
        <f>'AIRB Input Floors'!I161</f>
        <v>Check: EAD bound by floors should be ≤ total EAD</v>
      </c>
      <c r="E229" s="1951" t="str">
        <f>'AIRB Input Floors'!J161</f>
        <v>Check: EAD bound by floors should be ≤ corresponding EAD in panel C1</v>
      </c>
      <c r="F229" s="1951" t="str">
        <f>'AIRB Input Floors'!K161</f>
        <v>Check: RWA should be ≤ corresponding RWA in panel C1</v>
      </c>
      <c r="G229" s="1952" t="str">
        <f>'AIRB Input Floors'!L161</f>
        <v>Check: EL amounts should be ≤ corresponding EL amounts in panel C1</v>
      </c>
      <c r="H229" s="1923"/>
      <c r="I229" s="1923"/>
      <c r="J229" s="468"/>
      <c r="K229" s="468"/>
      <c r="L229" s="468"/>
      <c r="M229" s="268"/>
    </row>
    <row r="230" spans="1:13" s="381" customFormat="1" ht="15" customHeight="1" x14ac:dyDescent="0.25">
      <c r="A230" s="1737"/>
      <c r="B230" s="1910" t="s">
        <v>1266</v>
      </c>
      <c r="C230" s="1753" t="str">
        <f>'AIRB Input Floors'!B163</f>
        <v>Corporate</v>
      </c>
      <c r="D230" s="1883"/>
      <c r="E230" s="1883"/>
      <c r="F230" s="1883"/>
      <c r="G230" s="1884"/>
      <c r="H230" s="1923"/>
      <c r="I230" s="1923"/>
      <c r="J230" s="1923"/>
      <c r="K230" s="1923"/>
      <c r="L230" s="1025"/>
      <c r="M230" s="1882"/>
    </row>
    <row r="231" spans="1:13" s="381" customFormat="1" ht="15" customHeight="1" x14ac:dyDescent="0.25">
      <c r="A231" s="1737"/>
      <c r="B231" s="1910" t="s">
        <v>1266</v>
      </c>
      <c r="C231" s="1917" t="str">
        <f>'AIRB Input Floors'!B164</f>
        <v>Fully unsecured exposures</v>
      </c>
      <c r="D231" s="1486" t="str">
        <f>'AIRB Input Floors'!I164</f>
        <v>Pass</v>
      </c>
      <c r="E231" s="1486" t="str">
        <f>'AIRB Input Floors'!J164</f>
        <v>Pass</v>
      </c>
      <c r="F231" s="1486" t="str">
        <f>'AIRB Input Floors'!K164</f>
        <v>Pass</v>
      </c>
      <c r="G231" s="1491" t="str">
        <f>'AIRB Input Floors'!L164</f>
        <v>Pass</v>
      </c>
      <c r="H231" s="1923"/>
      <c r="I231" s="1923"/>
      <c r="J231" s="1923"/>
      <c r="K231" s="1923"/>
      <c r="L231" s="1025"/>
      <c r="M231" s="1882"/>
    </row>
    <row r="232" spans="1:13" s="381" customFormat="1" ht="15" customHeight="1" x14ac:dyDescent="0.25">
      <c r="A232" s="1737"/>
      <c r="B232" s="1910" t="s">
        <v>1266</v>
      </c>
      <c r="C232" s="1917" t="str">
        <f>'AIRB Input Floors'!B165</f>
        <v>Unsecured portion of secured exposure</v>
      </c>
      <c r="D232" s="1486" t="str">
        <f>'AIRB Input Floors'!I165</f>
        <v>Pass</v>
      </c>
      <c r="E232" s="1486" t="str">
        <f>'AIRB Input Floors'!J165</f>
        <v>Pass</v>
      </c>
      <c r="F232" s="1486" t="str">
        <f>'AIRB Input Floors'!K165</f>
        <v>Pass</v>
      </c>
      <c r="G232" s="1491" t="str">
        <f>'AIRB Input Floors'!L165</f>
        <v>Pass</v>
      </c>
      <c r="H232" s="1923"/>
      <c r="I232" s="1923"/>
      <c r="J232" s="1923"/>
      <c r="K232" s="1923"/>
      <c r="L232" s="1025"/>
      <c r="M232" s="1882"/>
    </row>
    <row r="233" spans="1:13" s="381" customFormat="1" ht="15" customHeight="1" x14ac:dyDescent="0.25">
      <c r="A233" s="1737"/>
      <c r="B233" s="1910" t="s">
        <v>1266</v>
      </c>
      <c r="C233" s="1917" t="str">
        <f>'AIRB Input Floors'!B166</f>
        <v>Exposures secured by financial collateral</v>
      </c>
      <c r="D233" s="1486" t="str">
        <f>'AIRB Input Floors'!I166</f>
        <v>Pass</v>
      </c>
      <c r="E233" s="1486" t="str">
        <f>'AIRB Input Floors'!J166</f>
        <v>Pass</v>
      </c>
      <c r="F233" s="1486" t="str">
        <f>'AIRB Input Floors'!K166</f>
        <v>Pass</v>
      </c>
      <c r="G233" s="1491" t="str">
        <f>'AIRB Input Floors'!L166</f>
        <v>Pass</v>
      </c>
      <c r="H233" s="1923"/>
      <c r="I233" s="1923"/>
      <c r="J233" s="1923"/>
      <c r="K233" s="1923"/>
      <c r="L233" s="1025"/>
      <c r="M233" s="1882"/>
    </row>
    <row r="234" spans="1:13" s="381" customFormat="1" ht="15" customHeight="1" x14ac:dyDescent="0.25">
      <c r="A234" s="1737"/>
      <c r="B234" s="1910" t="s">
        <v>1266</v>
      </c>
      <c r="C234" s="1917" t="str">
        <f>'AIRB Input Floors'!B167</f>
        <v>Exposures secured by CRE/RRE</v>
      </c>
      <c r="D234" s="1486" t="str">
        <f>'AIRB Input Floors'!I167</f>
        <v>Pass</v>
      </c>
      <c r="E234" s="1486" t="str">
        <f>'AIRB Input Floors'!J167</f>
        <v>Pass</v>
      </c>
      <c r="F234" s="1486" t="str">
        <f>'AIRB Input Floors'!K167</f>
        <v>Pass</v>
      </c>
      <c r="G234" s="1491" t="str">
        <f>'AIRB Input Floors'!L167</f>
        <v>Pass</v>
      </c>
      <c r="H234" s="1923"/>
      <c r="I234" s="1923"/>
      <c r="J234" s="1923"/>
      <c r="K234" s="1923"/>
      <c r="L234" s="1025"/>
      <c r="M234" s="1882"/>
    </row>
    <row r="235" spans="1:13" s="381" customFormat="1" ht="15" customHeight="1" x14ac:dyDescent="0.25">
      <c r="A235" s="1737"/>
      <c r="B235" s="1910" t="s">
        <v>1266</v>
      </c>
      <c r="C235" s="1917" t="str">
        <f>'AIRB Input Floors'!B168</f>
        <v>Exposures secured by receivables</v>
      </c>
      <c r="D235" s="1486" t="str">
        <f>'AIRB Input Floors'!I168</f>
        <v>Pass</v>
      </c>
      <c r="E235" s="1486" t="str">
        <f>'AIRB Input Floors'!J168</f>
        <v>Pass</v>
      </c>
      <c r="F235" s="1486" t="str">
        <f>'AIRB Input Floors'!K168</f>
        <v>Pass</v>
      </c>
      <c r="G235" s="1491" t="str">
        <f>'AIRB Input Floors'!L168</f>
        <v>Pass</v>
      </c>
      <c r="H235" s="1923"/>
      <c r="I235" s="1923"/>
      <c r="J235" s="1923"/>
      <c r="K235" s="1923"/>
      <c r="L235" s="1025"/>
      <c r="M235" s="1882"/>
    </row>
    <row r="236" spans="1:13" s="381" customFormat="1" ht="15" customHeight="1" x14ac:dyDescent="0.25">
      <c r="A236" s="1737"/>
      <c r="B236" s="1910" t="s">
        <v>1266</v>
      </c>
      <c r="C236" s="1917" t="str">
        <f>'AIRB Input Floors'!B169</f>
        <v>Exposures secured by other physical collateral</v>
      </c>
      <c r="D236" s="1486" t="str">
        <f>'AIRB Input Floors'!I169</f>
        <v>Pass</v>
      </c>
      <c r="E236" s="1486" t="str">
        <f>'AIRB Input Floors'!J169</f>
        <v>Pass</v>
      </c>
      <c r="F236" s="1486" t="str">
        <f>'AIRB Input Floors'!K169</f>
        <v>Pass</v>
      </c>
      <c r="G236" s="1491" t="str">
        <f>'AIRB Input Floors'!L169</f>
        <v>Pass</v>
      </c>
      <c r="H236" s="1923"/>
      <c r="I236" s="1923"/>
      <c r="J236" s="1923"/>
      <c r="K236" s="1923"/>
      <c r="L236" s="1025"/>
      <c r="M236" s="1882"/>
    </row>
    <row r="237" spans="1:13" s="381" customFormat="1" ht="15" customHeight="1" x14ac:dyDescent="0.25">
      <c r="A237" s="1737"/>
      <c r="B237" s="1910" t="s">
        <v>1266</v>
      </c>
      <c r="C237" s="1753" t="str">
        <f>'AIRB Input Floors'!B172</f>
        <v>Retail: QRRE</v>
      </c>
      <c r="D237" s="28"/>
      <c r="E237" s="28"/>
      <c r="F237" s="28"/>
      <c r="G237" s="1880"/>
      <c r="H237" s="1923"/>
      <c r="I237" s="1923"/>
      <c r="J237" s="1923"/>
      <c r="K237" s="1923"/>
      <c r="L237" s="1025"/>
      <c r="M237" s="1882"/>
    </row>
    <row r="238" spans="1:13" s="381" customFormat="1" ht="15" customHeight="1" x14ac:dyDescent="0.25">
      <c r="A238" s="1737"/>
      <c r="B238" s="1910" t="s">
        <v>1266</v>
      </c>
      <c r="C238" s="1917" t="str">
        <f>'AIRB Input Floors'!B173</f>
        <v>QRRE transactors</v>
      </c>
      <c r="D238" s="1486" t="str">
        <f>'AIRB Input Floors'!I173</f>
        <v>Pass</v>
      </c>
      <c r="E238" s="1486" t="str">
        <f>'AIRB Input Floors'!J173</f>
        <v>Pass</v>
      </c>
      <c r="F238" s="1486" t="str">
        <f>'AIRB Input Floors'!K173</f>
        <v>Pass</v>
      </c>
      <c r="G238" s="1491" t="str">
        <f>'AIRB Input Floors'!L173</f>
        <v>Pass</v>
      </c>
      <c r="H238" s="1923"/>
      <c r="I238" s="1923"/>
      <c r="J238" s="1923"/>
      <c r="K238" s="1923"/>
      <c r="L238" s="1025"/>
      <c r="M238" s="1882"/>
    </row>
    <row r="239" spans="1:13" s="381" customFormat="1" ht="15" customHeight="1" x14ac:dyDescent="0.25">
      <c r="A239" s="1737"/>
      <c r="B239" s="1910" t="s">
        <v>1266</v>
      </c>
      <c r="C239" s="1917" t="str">
        <f>'AIRB Input Floors'!B174</f>
        <v>QRRE revolvers</v>
      </c>
      <c r="D239" s="1486" t="str">
        <f>'AIRB Input Floors'!I174</f>
        <v>Pass</v>
      </c>
      <c r="E239" s="1486" t="str">
        <f>'AIRB Input Floors'!J174</f>
        <v>Pass</v>
      </c>
      <c r="F239" s="1486" t="str">
        <f>'AIRB Input Floors'!K174</f>
        <v>Pass</v>
      </c>
      <c r="G239" s="1491" t="str">
        <f>'AIRB Input Floors'!L174</f>
        <v>Pass</v>
      </c>
      <c r="H239" s="1923"/>
      <c r="I239" s="1923"/>
      <c r="J239" s="1923"/>
      <c r="K239" s="1923"/>
      <c r="L239" s="1025"/>
      <c r="M239" s="1882"/>
    </row>
    <row r="240" spans="1:13" s="381" customFormat="1" ht="15" customHeight="1" x14ac:dyDescent="0.25">
      <c r="A240" s="1737"/>
      <c r="B240" s="1910" t="s">
        <v>1266</v>
      </c>
      <c r="C240" s="1753" t="str">
        <f>'AIRB Input Floors'!B175</f>
        <v>Retail: Other retail</v>
      </c>
      <c r="D240" s="28"/>
      <c r="E240" s="28"/>
      <c r="F240" s="28"/>
      <c r="G240" s="1880"/>
      <c r="H240" s="1923"/>
      <c r="I240" s="1923"/>
      <c r="J240" s="1923"/>
      <c r="K240" s="1923"/>
      <c r="L240" s="1025"/>
      <c r="M240" s="1882"/>
    </row>
    <row r="241" spans="1:13" s="381" customFormat="1" ht="15" customHeight="1" x14ac:dyDescent="0.25">
      <c r="A241" s="1737"/>
      <c r="B241" s="1910" t="s">
        <v>1266</v>
      </c>
      <c r="C241" s="1917" t="str">
        <f>'AIRB Input Floors'!B176</f>
        <v>Fully unsecured exposures</v>
      </c>
      <c r="D241" s="1486" t="str">
        <f>'AIRB Input Floors'!I176</f>
        <v>Pass</v>
      </c>
      <c r="E241" s="1486" t="str">
        <f>'AIRB Input Floors'!J176</f>
        <v>Pass</v>
      </c>
      <c r="F241" s="1486" t="str">
        <f>'AIRB Input Floors'!K176</f>
        <v>Pass</v>
      </c>
      <c r="G241" s="1491" t="str">
        <f>'AIRB Input Floors'!L176</f>
        <v>Pass</v>
      </c>
      <c r="H241" s="1923"/>
      <c r="I241" s="1923"/>
      <c r="J241" s="1923"/>
      <c r="K241" s="1923"/>
      <c r="L241" s="1025"/>
      <c r="M241" s="1882"/>
    </row>
    <row r="242" spans="1:13" s="381" customFormat="1" ht="15" customHeight="1" x14ac:dyDescent="0.25">
      <c r="A242" s="1737"/>
      <c r="B242" s="1910" t="s">
        <v>1266</v>
      </c>
      <c r="C242" s="1917" t="str">
        <f>'AIRB Input Floors'!B177</f>
        <v>Unsecured portion of secured exposure</v>
      </c>
      <c r="D242" s="1486" t="str">
        <f>'AIRB Input Floors'!I177</f>
        <v>Pass</v>
      </c>
      <c r="E242" s="1486" t="str">
        <f>'AIRB Input Floors'!J177</f>
        <v>Pass</v>
      </c>
      <c r="F242" s="1486" t="str">
        <f>'AIRB Input Floors'!K177</f>
        <v>Pass</v>
      </c>
      <c r="G242" s="1491" t="str">
        <f>'AIRB Input Floors'!L177</f>
        <v>Pass</v>
      </c>
      <c r="H242" s="1923"/>
      <c r="I242" s="1923"/>
      <c r="J242" s="1923"/>
      <c r="K242" s="1923"/>
      <c r="L242" s="1025"/>
      <c r="M242" s="1882"/>
    </row>
    <row r="243" spans="1:13" s="381" customFormat="1" ht="15" customHeight="1" x14ac:dyDescent="0.25">
      <c r="A243" s="1737"/>
      <c r="B243" s="1910" t="s">
        <v>1266</v>
      </c>
      <c r="C243" s="1917" t="str">
        <f>'AIRB Input Floors'!B178</f>
        <v>Exposures secured by financial collateral</v>
      </c>
      <c r="D243" s="1486" t="str">
        <f>'AIRB Input Floors'!I178</f>
        <v>Pass</v>
      </c>
      <c r="E243" s="1486" t="str">
        <f>'AIRB Input Floors'!J178</f>
        <v>Pass</v>
      </c>
      <c r="F243" s="1486" t="str">
        <f>'AIRB Input Floors'!K178</f>
        <v>Pass</v>
      </c>
      <c r="G243" s="1491" t="str">
        <f>'AIRB Input Floors'!L178</f>
        <v>Pass</v>
      </c>
      <c r="H243" s="1923"/>
      <c r="I243" s="1923"/>
      <c r="J243" s="1923"/>
      <c r="K243" s="1923"/>
      <c r="L243" s="1025"/>
      <c r="M243" s="1882"/>
    </row>
    <row r="244" spans="1:13" s="381" customFormat="1" ht="15" customHeight="1" x14ac:dyDescent="0.25">
      <c r="A244" s="1737"/>
      <c r="B244" s="1910" t="s">
        <v>1266</v>
      </c>
      <c r="C244" s="1917" t="str">
        <f>'AIRB Input Floors'!B179</f>
        <v>Exposures secured by CRE/RRE</v>
      </c>
      <c r="D244" s="1486" t="str">
        <f>'AIRB Input Floors'!I179</f>
        <v>Pass</v>
      </c>
      <c r="E244" s="1486" t="str">
        <f>'AIRB Input Floors'!J179</f>
        <v>Pass</v>
      </c>
      <c r="F244" s="1486" t="str">
        <f>'AIRB Input Floors'!K179</f>
        <v>Pass</v>
      </c>
      <c r="G244" s="1491" t="str">
        <f>'AIRB Input Floors'!L179</f>
        <v>Pass</v>
      </c>
      <c r="H244" s="1923"/>
      <c r="I244" s="1923"/>
      <c r="J244" s="1923"/>
      <c r="K244" s="1923"/>
      <c r="L244" s="1025"/>
      <c r="M244" s="1882"/>
    </row>
    <row r="245" spans="1:13" s="381" customFormat="1" ht="15" customHeight="1" x14ac:dyDescent="0.25">
      <c r="A245" s="1737"/>
      <c r="B245" s="1910" t="s">
        <v>1266</v>
      </c>
      <c r="C245" s="1917" t="str">
        <f>'AIRB Input Floors'!B180</f>
        <v>Exposures secured by recieveables</v>
      </c>
      <c r="D245" s="1486" t="str">
        <f>'AIRB Input Floors'!I180</f>
        <v>Pass</v>
      </c>
      <c r="E245" s="1486" t="str">
        <f>'AIRB Input Floors'!J180</f>
        <v>Pass</v>
      </c>
      <c r="F245" s="1486" t="str">
        <f>'AIRB Input Floors'!K180</f>
        <v>Pass</v>
      </c>
      <c r="G245" s="1491" t="str">
        <f>'AIRB Input Floors'!L180</f>
        <v>Pass</v>
      </c>
      <c r="H245" s="1923"/>
      <c r="I245" s="1923"/>
      <c r="J245" s="1923"/>
      <c r="K245" s="1923"/>
      <c r="L245" s="1025"/>
      <c r="M245" s="1882"/>
    </row>
    <row r="246" spans="1:13" s="381" customFormat="1" ht="15" customHeight="1" x14ac:dyDescent="0.25">
      <c r="A246" s="1737"/>
      <c r="B246" s="1910" t="s">
        <v>1266</v>
      </c>
      <c r="C246" s="1917" t="str">
        <f>'AIRB Input Floors'!B181</f>
        <v>Exposures secured by other physical collateral</v>
      </c>
      <c r="D246" s="1487" t="str">
        <f>'AIRB Input Floors'!I181</f>
        <v>Pass</v>
      </c>
      <c r="E246" s="1487" t="str">
        <f>'AIRB Input Floors'!J181</f>
        <v>Pass</v>
      </c>
      <c r="F246" s="1487" t="str">
        <f>'AIRB Input Floors'!K181</f>
        <v>Pass</v>
      </c>
      <c r="G246" s="1492" t="str">
        <f>'AIRB Input Floors'!L181</f>
        <v>Pass</v>
      </c>
      <c r="H246" s="1923"/>
      <c r="I246" s="1923"/>
      <c r="J246" s="1923"/>
      <c r="K246" s="1923"/>
      <c r="L246" s="1025"/>
      <c r="M246" s="1882"/>
    </row>
    <row r="247" spans="1:13" s="165" customFormat="1" ht="15" customHeight="1" x14ac:dyDescent="0.25">
      <c r="A247" s="204"/>
      <c r="B247" s="2418" t="s">
        <v>9</v>
      </c>
      <c r="C247" s="2420" t="s">
        <v>10</v>
      </c>
      <c r="D247" s="1720" t="str">
        <f>CONCATENATE("Column ", LEFT(ADDRESS(ROW('AIRB Input Floors'!I182),COLUMN('AIRB Input Floors'!I182),4), 1))</f>
        <v>Column I</v>
      </c>
      <c r="E247" s="1720" t="str">
        <f>CONCATENATE("Column ", LEFT(ADDRESS(ROW('AIRB Input Floors'!J182),COLUMN('AIRB Input Floors'!J182),4), 1))</f>
        <v>Column J</v>
      </c>
      <c r="F247" s="1720" t="str">
        <f>CONCATENATE("Column ", LEFT(ADDRESS(ROW('AIRB Input Floors'!K182),COLUMN('AIRB Input Floors'!K182),4), 1))</f>
        <v>Column K</v>
      </c>
      <c r="G247" s="1869" t="str">
        <f>CONCATENATE("Column ", LEFT(ADDRESS(ROW('AIRB Input Floors'!L182),COLUMN('AIRB Input Floors'!L182),4), 1))</f>
        <v>Column L</v>
      </c>
      <c r="H247" s="1923"/>
      <c r="I247" s="1923"/>
      <c r="J247" s="410"/>
      <c r="K247" s="410"/>
      <c r="L247" s="410"/>
      <c r="M247" s="268"/>
    </row>
    <row r="248" spans="1:13" s="165" customFormat="1" ht="105" customHeight="1" x14ac:dyDescent="0.25">
      <c r="A248" s="204"/>
      <c r="B248" s="2419"/>
      <c r="C248" s="2421"/>
      <c r="D248" s="1951" t="str">
        <f>'AIRB Input Floors'!I183</f>
        <v>Check: EAD bound by floors should be ≤ total EAD</v>
      </c>
      <c r="E248" s="1951" t="str">
        <f>'AIRB Input Floors'!J183</f>
        <v>Check: EAD bound by floors should be ≥ corresponding EAD in panel C6</v>
      </c>
      <c r="F248" s="1951" t="str">
        <f>'AIRB Input Floors'!K183</f>
        <v>Check: RWA should be ≥ corresponding RWA in panel C6</v>
      </c>
      <c r="G248" s="1952" t="str">
        <f>'AIRB Input Floors'!L183</f>
        <v>Check: EL amounts should be ≥ corresponding EL amounts in panel C6</v>
      </c>
      <c r="H248" s="1923"/>
      <c r="I248" s="1923"/>
      <c r="J248" s="468"/>
      <c r="K248" s="468"/>
      <c r="L248" s="468"/>
      <c r="M248" s="268"/>
    </row>
    <row r="249" spans="1:13" s="381" customFormat="1" ht="15" customHeight="1" x14ac:dyDescent="0.25">
      <c r="A249" s="1737"/>
      <c r="B249" s="1910" t="s">
        <v>1267</v>
      </c>
      <c r="C249" s="1753" t="str">
        <f>'AIRB Input Floors'!B185</f>
        <v>Corporate</v>
      </c>
      <c r="D249" s="1883"/>
      <c r="E249" s="1883"/>
      <c r="F249" s="1883"/>
      <c r="G249" s="1884"/>
      <c r="H249" s="1923"/>
      <c r="I249" s="1923"/>
      <c r="J249" s="1923"/>
      <c r="K249" s="1923"/>
      <c r="L249" s="1025"/>
      <c r="M249" s="1882"/>
    </row>
    <row r="250" spans="1:13" s="381" customFormat="1" ht="15" customHeight="1" x14ac:dyDescent="0.25">
      <c r="A250" s="1737"/>
      <c r="B250" s="1910" t="s">
        <v>1267</v>
      </c>
      <c r="C250" s="1917" t="str">
        <f>'AIRB Input Floors'!B186</f>
        <v>Fully unsecured exposures</v>
      </c>
      <c r="D250" s="1486" t="str">
        <f>'AIRB Input Floors'!I186</f>
        <v>Pass</v>
      </c>
      <c r="E250" s="1486" t="str">
        <f>'AIRB Input Floors'!J186</f>
        <v>Pass</v>
      </c>
      <c r="F250" s="1486" t="str">
        <f>'AIRB Input Floors'!K186</f>
        <v>Pass</v>
      </c>
      <c r="G250" s="1491" t="str">
        <f>'AIRB Input Floors'!L186</f>
        <v>Pass</v>
      </c>
      <c r="H250" s="1923"/>
      <c r="I250" s="1923"/>
      <c r="J250" s="1923"/>
      <c r="K250" s="1923"/>
      <c r="L250" s="1025"/>
      <c r="M250" s="1882"/>
    </row>
    <row r="251" spans="1:13" s="381" customFormat="1" ht="15" customHeight="1" x14ac:dyDescent="0.25">
      <c r="A251" s="1737"/>
      <c r="B251" s="1910" t="s">
        <v>1267</v>
      </c>
      <c r="C251" s="1917" t="str">
        <f>'AIRB Input Floors'!B187</f>
        <v>Unsecured portion of secured exposure</v>
      </c>
      <c r="D251" s="1486" t="str">
        <f>'AIRB Input Floors'!I187</f>
        <v>Pass</v>
      </c>
      <c r="E251" s="1486" t="str">
        <f>'AIRB Input Floors'!J187</f>
        <v>Pass</v>
      </c>
      <c r="F251" s="1486" t="str">
        <f>'AIRB Input Floors'!K187</f>
        <v>Pass</v>
      </c>
      <c r="G251" s="1491" t="str">
        <f>'AIRB Input Floors'!L187</f>
        <v>Pass</v>
      </c>
      <c r="H251" s="1923"/>
      <c r="I251" s="1923"/>
      <c r="J251" s="1923"/>
      <c r="K251" s="1923"/>
      <c r="L251" s="1025"/>
      <c r="M251" s="1882"/>
    </row>
    <row r="252" spans="1:13" s="381" customFormat="1" ht="15" customHeight="1" x14ac:dyDescent="0.25">
      <c r="A252" s="1737"/>
      <c r="B252" s="1910" t="s">
        <v>1267</v>
      </c>
      <c r="C252" s="1917" t="str">
        <f>'AIRB Input Floors'!B189</f>
        <v>Exposures secured by CRE/RRE</v>
      </c>
      <c r="D252" s="1486" t="str">
        <f>'AIRB Input Floors'!I189</f>
        <v>Pass</v>
      </c>
      <c r="E252" s="1486" t="str">
        <f>'AIRB Input Floors'!J189</f>
        <v>Pass</v>
      </c>
      <c r="F252" s="1486" t="str">
        <f>'AIRB Input Floors'!K189</f>
        <v>Pass</v>
      </c>
      <c r="G252" s="1491" t="str">
        <f>'AIRB Input Floors'!L189</f>
        <v>Pass</v>
      </c>
      <c r="H252" s="1923"/>
      <c r="I252" s="1923"/>
      <c r="J252" s="1923"/>
      <c r="K252" s="1923"/>
      <c r="L252" s="1025"/>
      <c r="M252" s="1882"/>
    </row>
    <row r="253" spans="1:13" s="381" customFormat="1" ht="15" customHeight="1" x14ac:dyDescent="0.25">
      <c r="A253" s="1737"/>
      <c r="B253" s="1910" t="s">
        <v>1267</v>
      </c>
      <c r="C253" s="1917" t="str">
        <f>'AIRB Input Floors'!B190</f>
        <v>Exposures secured by receivables</v>
      </c>
      <c r="D253" s="1486" t="str">
        <f>'AIRB Input Floors'!I190</f>
        <v>Pass</v>
      </c>
      <c r="E253" s="1486" t="str">
        <f>'AIRB Input Floors'!J190</f>
        <v>Pass</v>
      </c>
      <c r="F253" s="1486" t="str">
        <f>'AIRB Input Floors'!K190</f>
        <v>Pass</v>
      </c>
      <c r="G253" s="1491" t="str">
        <f>'AIRB Input Floors'!L190</f>
        <v>Pass</v>
      </c>
      <c r="H253" s="1923"/>
      <c r="I253" s="1923"/>
      <c r="J253" s="1923"/>
      <c r="K253" s="1923"/>
      <c r="L253" s="1025"/>
      <c r="M253" s="1882"/>
    </row>
    <row r="254" spans="1:13" s="381" customFormat="1" ht="15" customHeight="1" x14ac:dyDescent="0.25">
      <c r="A254" s="1737"/>
      <c r="B254" s="1910" t="s">
        <v>1267</v>
      </c>
      <c r="C254" s="1917" t="str">
        <f>'AIRB Input Floors'!B191</f>
        <v>Exposures secured by other physical collateral</v>
      </c>
      <c r="D254" s="1486" t="str">
        <f>'AIRB Input Floors'!I191</f>
        <v>Pass</v>
      </c>
      <c r="E254" s="1486" t="str">
        <f>'AIRB Input Floors'!J191</f>
        <v>Pass</v>
      </c>
      <c r="F254" s="1486" t="str">
        <f>'AIRB Input Floors'!K191</f>
        <v>Pass</v>
      </c>
      <c r="G254" s="1491" t="str">
        <f>'AIRB Input Floors'!L191</f>
        <v>Pass</v>
      </c>
      <c r="H254" s="1923"/>
      <c r="I254" s="1923"/>
      <c r="J254" s="1923"/>
      <c r="K254" s="1923"/>
      <c r="L254" s="1025"/>
      <c r="M254" s="1882"/>
    </row>
    <row r="255" spans="1:13" s="381" customFormat="1" ht="15" customHeight="1" x14ac:dyDescent="0.25">
      <c r="A255" s="1737"/>
      <c r="B255" s="1910" t="s">
        <v>1267</v>
      </c>
      <c r="C255" s="1753" t="str">
        <f>'AIRB Input Floors'!B192</f>
        <v>Retail: Mortgages</v>
      </c>
      <c r="D255" s="28"/>
      <c r="E255" s="28"/>
      <c r="F255" s="28"/>
      <c r="G255" s="1880"/>
      <c r="H255" s="1923"/>
      <c r="I255" s="1923"/>
      <c r="J255" s="1923"/>
      <c r="K255" s="1923"/>
      <c r="L255" s="1025"/>
      <c r="M255" s="1882"/>
    </row>
    <row r="256" spans="1:13" s="381" customFormat="1" ht="15" customHeight="1" x14ac:dyDescent="0.25">
      <c r="A256" s="1737"/>
      <c r="B256" s="1910" t="s">
        <v>1267</v>
      </c>
      <c r="C256" s="1917" t="str">
        <f>'AIRB Input Floors'!B193</f>
        <v>Mortgages</v>
      </c>
      <c r="D256" s="1486" t="str">
        <f>'AIRB Input Floors'!I193</f>
        <v>Pass</v>
      </c>
      <c r="E256" s="1486" t="str">
        <f>'AIRB Input Floors'!J193</f>
        <v>Pass</v>
      </c>
      <c r="F256" s="1486" t="str">
        <f>'AIRB Input Floors'!K193</f>
        <v>Pass</v>
      </c>
      <c r="G256" s="1491" t="str">
        <f>'AIRB Input Floors'!L193</f>
        <v>Pass</v>
      </c>
      <c r="H256" s="1923"/>
      <c r="I256" s="1923"/>
      <c r="J256" s="1923"/>
      <c r="K256" s="1923"/>
      <c r="L256" s="1025"/>
      <c r="M256" s="1882"/>
    </row>
    <row r="257" spans="1:13" s="381" customFormat="1" ht="15" customHeight="1" x14ac:dyDescent="0.25">
      <c r="A257" s="1737"/>
      <c r="B257" s="1910" t="s">
        <v>1267</v>
      </c>
      <c r="C257" s="1753" t="str">
        <f>'AIRB Input Floors'!B194</f>
        <v>Retail: QRRE</v>
      </c>
      <c r="D257" s="28"/>
      <c r="E257" s="28"/>
      <c r="F257" s="28"/>
      <c r="G257" s="1880"/>
      <c r="H257" s="1923"/>
      <c r="I257" s="1923"/>
      <c r="J257" s="1923"/>
      <c r="K257" s="1923"/>
      <c r="L257" s="1025"/>
      <c r="M257" s="1882"/>
    </row>
    <row r="258" spans="1:13" s="381" customFormat="1" ht="15" customHeight="1" x14ac:dyDescent="0.25">
      <c r="A258" s="1737"/>
      <c r="B258" s="1910" t="s">
        <v>1267</v>
      </c>
      <c r="C258" s="1917" t="str">
        <f>'AIRB Input Floors'!B195</f>
        <v>QRRE transactors</v>
      </c>
      <c r="D258" s="1486" t="str">
        <f>'AIRB Input Floors'!I195</f>
        <v>Pass</v>
      </c>
      <c r="E258" s="1486" t="str">
        <f>'AIRB Input Floors'!J195</f>
        <v>Pass</v>
      </c>
      <c r="F258" s="1486" t="str">
        <f>'AIRB Input Floors'!K195</f>
        <v>Pass</v>
      </c>
      <c r="G258" s="1491" t="str">
        <f>'AIRB Input Floors'!L195</f>
        <v>Pass</v>
      </c>
      <c r="H258" s="1923"/>
      <c r="I258" s="1923"/>
      <c r="J258" s="1923"/>
      <c r="K258" s="1923"/>
      <c r="L258" s="1025"/>
      <c r="M258" s="1882"/>
    </row>
    <row r="259" spans="1:13" s="381" customFormat="1" ht="15" customHeight="1" x14ac:dyDescent="0.25">
      <c r="A259" s="1737"/>
      <c r="B259" s="1910" t="s">
        <v>1267</v>
      </c>
      <c r="C259" s="1917" t="str">
        <f>'AIRB Input Floors'!B196</f>
        <v>QRRE revolvers</v>
      </c>
      <c r="D259" s="1486" t="str">
        <f>'AIRB Input Floors'!I196</f>
        <v>Pass</v>
      </c>
      <c r="E259" s="1486" t="str">
        <f>'AIRB Input Floors'!J196</f>
        <v>Pass</v>
      </c>
      <c r="F259" s="1486" t="str">
        <f>'AIRB Input Floors'!K196</f>
        <v>Pass</v>
      </c>
      <c r="G259" s="1491" t="str">
        <f>'AIRB Input Floors'!L196</f>
        <v>Pass</v>
      </c>
      <c r="H259" s="1923"/>
      <c r="I259" s="1923"/>
      <c r="J259" s="1923"/>
      <c r="K259" s="1923"/>
      <c r="L259" s="1025"/>
      <c r="M259" s="1882"/>
    </row>
    <row r="260" spans="1:13" s="381" customFormat="1" ht="15" customHeight="1" x14ac:dyDescent="0.25">
      <c r="A260" s="1737"/>
      <c r="B260" s="1910" t="s">
        <v>1267</v>
      </c>
      <c r="C260" s="1753" t="str">
        <f>'AIRB Input Floors'!B197</f>
        <v>Retail: Other retail</v>
      </c>
      <c r="D260" s="28"/>
      <c r="E260" s="28"/>
      <c r="F260" s="28"/>
      <c r="G260" s="1880"/>
      <c r="H260" s="1923"/>
      <c r="I260" s="1923"/>
      <c r="J260" s="1923"/>
      <c r="K260" s="1923"/>
      <c r="L260" s="1025"/>
      <c r="M260" s="1882"/>
    </row>
    <row r="261" spans="1:13" s="381" customFormat="1" ht="15" customHeight="1" x14ac:dyDescent="0.25">
      <c r="A261" s="1737"/>
      <c r="B261" s="1910" t="s">
        <v>1267</v>
      </c>
      <c r="C261" s="1917" t="str">
        <f>'AIRB Input Floors'!B198</f>
        <v>Fully unsecured exposures</v>
      </c>
      <c r="D261" s="1486" t="str">
        <f>'AIRB Input Floors'!I198</f>
        <v>Pass</v>
      </c>
      <c r="E261" s="1486" t="str">
        <f>'AIRB Input Floors'!J198</f>
        <v>Pass</v>
      </c>
      <c r="F261" s="1486" t="str">
        <f>'AIRB Input Floors'!K198</f>
        <v>Pass</v>
      </c>
      <c r="G261" s="1491" t="str">
        <f>'AIRB Input Floors'!L198</f>
        <v>Pass</v>
      </c>
      <c r="H261" s="1923"/>
      <c r="I261" s="1923"/>
      <c r="J261" s="1923"/>
      <c r="K261" s="1923"/>
      <c r="L261" s="1025"/>
      <c r="M261" s="1882"/>
    </row>
    <row r="262" spans="1:13" s="381" customFormat="1" ht="15" customHeight="1" x14ac:dyDescent="0.25">
      <c r="A262" s="1737"/>
      <c r="B262" s="1910" t="s">
        <v>1267</v>
      </c>
      <c r="C262" s="1917" t="str">
        <f>'AIRB Input Floors'!B199</f>
        <v>Unsecured portion of secured exposure</v>
      </c>
      <c r="D262" s="1486" t="str">
        <f>'AIRB Input Floors'!I199</f>
        <v>Pass</v>
      </c>
      <c r="E262" s="1486" t="str">
        <f>'AIRB Input Floors'!J199</f>
        <v>Pass</v>
      </c>
      <c r="F262" s="1486" t="str">
        <f>'AIRB Input Floors'!K199</f>
        <v>Pass</v>
      </c>
      <c r="G262" s="1491" t="str">
        <f>'AIRB Input Floors'!L199</f>
        <v>Pass</v>
      </c>
      <c r="H262" s="1923"/>
      <c r="I262" s="1923"/>
      <c r="J262" s="1923"/>
      <c r="K262" s="1923"/>
      <c r="L262" s="1025"/>
      <c r="M262" s="1882"/>
    </row>
    <row r="263" spans="1:13" s="381" customFormat="1" ht="15" customHeight="1" x14ac:dyDescent="0.25">
      <c r="A263" s="1737"/>
      <c r="B263" s="1910" t="s">
        <v>1267</v>
      </c>
      <c r="C263" s="1917" t="str">
        <f>'AIRB Input Floors'!B201</f>
        <v>Exposures secured by CRE/RRE</v>
      </c>
      <c r="D263" s="1486" t="str">
        <f>'AIRB Input Floors'!I201</f>
        <v>Pass</v>
      </c>
      <c r="E263" s="1486" t="str">
        <f>'AIRB Input Floors'!J201</f>
        <v>Pass</v>
      </c>
      <c r="F263" s="1486" t="str">
        <f>'AIRB Input Floors'!K201</f>
        <v>Pass</v>
      </c>
      <c r="G263" s="1491" t="str">
        <f>'AIRB Input Floors'!L201</f>
        <v>Pass</v>
      </c>
      <c r="H263" s="1923"/>
      <c r="I263" s="1923"/>
      <c r="J263" s="1923"/>
      <c r="K263" s="1923"/>
      <c r="L263" s="1025"/>
      <c r="M263" s="1882"/>
    </row>
    <row r="264" spans="1:13" s="381" customFormat="1" ht="15" customHeight="1" x14ac:dyDescent="0.25">
      <c r="A264" s="1737"/>
      <c r="B264" s="1910" t="s">
        <v>1267</v>
      </c>
      <c r="C264" s="1917" t="str">
        <f>'AIRB Input Floors'!B202</f>
        <v>Exposures secured by recieveables</v>
      </c>
      <c r="D264" s="1486" t="str">
        <f>'AIRB Input Floors'!I202</f>
        <v>Pass</v>
      </c>
      <c r="E264" s="1486" t="str">
        <f>'AIRB Input Floors'!J202</f>
        <v>Pass</v>
      </c>
      <c r="F264" s="1486" t="str">
        <f>'AIRB Input Floors'!K202</f>
        <v>Pass</v>
      </c>
      <c r="G264" s="1491" t="str">
        <f>'AIRB Input Floors'!L202</f>
        <v>Pass</v>
      </c>
      <c r="H264" s="1923"/>
      <c r="I264" s="1923"/>
      <c r="J264" s="1923"/>
      <c r="K264" s="1923"/>
      <c r="L264" s="1025"/>
      <c r="M264" s="1882"/>
    </row>
    <row r="265" spans="1:13" s="381" customFormat="1" ht="15" customHeight="1" x14ac:dyDescent="0.25">
      <c r="A265" s="1737"/>
      <c r="B265" s="1910" t="s">
        <v>1267</v>
      </c>
      <c r="C265" s="1917" t="str">
        <f>'AIRB Input Floors'!B203</f>
        <v>Exposures secured by other physical collateral</v>
      </c>
      <c r="D265" s="1487" t="str">
        <f>'AIRB Input Floors'!I203</f>
        <v>Pass</v>
      </c>
      <c r="E265" s="1487" t="str">
        <f>'AIRB Input Floors'!J203</f>
        <v>Pass</v>
      </c>
      <c r="F265" s="1487" t="str">
        <f>'AIRB Input Floors'!K203</f>
        <v>Pass</v>
      </c>
      <c r="G265" s="1492" t="str">
        <f>'AIRB Input Floors'!L203</f>
        <v>Pass</v>
      </c>
      <c r="H265" s="1923"/>
      <c r="I265" s="1923"/>
      <c r="J265" s="1923"/>
      <c r="K265" s="1923"/>
      <c r="L265" s="1025"/>
      <c r="M265" s="1882"/>
    </row>
    <row r="266" spans="1:13" s="165" customFormat="1" ht="15" customHeight="1" x14ac:dyDescent="0.25">
      <c r="A266" s="204"/>
      <c r="B266" s="2418" t="s">
        <v>9</v>
      </c>
      <c r="C266" s="2420" t="s">
        <v>10</v>
      </c>
      <c r="D266" s="1720" t="str">
        <f>CONCATENATE("Column ", LEFT(ADDRESS(ROW('AIRB Input Floors'!I204),COLUMN('AIRB Input Floors'!I204),4), 1))</f>
        <v>Column I</v>
      </c>
      <c r="E266" s="1720" t="str">
        <f>CONCATENATE("Column ", LEFT(ADDRESS(ROW('AIRB Input Floors'!J204),COLUMN('AIRB Input Floors'!J204),4), 1))</f>
        <v>Column J</v>
      </c>
      <c r="F266" s="1720" t="str">
        <f>CONCATENATE("Column ", LEFT(ADDRESS(ROW('AIRB Input Floors'!K204),COLUMN('AIRB Input Floors'!K204),4), 1))</f>
        <v>Column K</v>
      </c>
      <c r="G266" s="1869" t="str">
        <f>CONCATENATE("Column ", LEFT(ADDRESS(ROW('AIRB Input Floors'!L204),COLUMN('AIRB Input Floors'!L204),4), 1))</f>
        <v>Column L</v>
      </c>
      <c r="H266" s="1923"/>
      <c r="I266" s="1923"/>
      <c r="J266" s="410"/>
      <c r="K266" s="410"/>
      <c r="L266" s="410"/>
      <c r="M266" s="268"/>
    </row>
    <row r="267" spans="1:13" s="165" customFormat="1" ht="105" customHeight="1" x14ac:dyDescent="0.25">
      <c r="A267" s="204"/>
      <c r="B267" s="2419"/>
      <c r="C267" s="2421"/>
      <c r="D267" s="1951" t="str">
        <f>'AIRB Input Floors'!I205</f>
        <v>Check: EAD bound by floors should be ≤ total EAD</v>
      </c>
      <c r="E267" s="1951" t="str">
        <f>'AIRB Input Floors'!J205</f>
        <v>Check: EAD bound by floors should be ≥ corresponding EAD in panel C7</v>
      </c>
      <c r="F267" s="1951" t="str">
        <f>'AIRB Input Floors'!K205</f>
        <v>Check: RWA should be ≥ corresponding RWA in panel C7</v>
      </c>
      <c r="G267" s="1952" t="str">
        <f>'AIRB Input Floors'!L205</f>
        <v>Check: EL amounts should be ≥ corresponding EL amounts in panel C7</v>
      </c>
      <c r="H267" s="1923"/>
      <c r="I267" s="1923"/>
      <c r="J267" s="468"/>
      <c r="K267" s="468"/>
      <c r="L267" s="468"/>
      <c r="M267" s="268"/>
    </row>
    <row r="268" spans="1:13" s="381" customFormat="1" ht="15" customHeight="1" x14ac:dyDescent="0.25">
      <c r="A268" s="1737"/>
      <c r="B268" s="1910" t="s">
        <v>1268</v>
      </c>
      <c r="C268" s="1753" t="str">
        <f>'AIRB Input Floors'!B207</f>
        <v>Corporate</v>
      </c>
      <c r="D268" s="1883"/>
      <c r="E268" s="1883"/>
      <c r="F268" s="1883"/>
      <c r="G268" s="1884"/>
      <c r="H268" s="1923"/>
      <c r="I268" s="1923"/>
      <c r="J268" s="1923"/>
      <c r="K268" s="1923"/>
      <c r="L268" s="1025"/>
      <c r="M268" s="1882"/>
    </row>
    <row r="269" spans="1:13" s="381" customFormat="1" ht="15" customHeight="1" x14ac:dyDescent="0.25">
      <c r="A269" s="1737"/>
      <c r="B269" s="1910" t="s">
        <v>1268</v>
      </c>
      <c r="C269" s="1917" t="str">
        <f>'AIRB Input Floors'!B208</f>
        <v>Fully unsecured exposures</v>
      </c>
      <c r="D269" s="1486" t="str">
        <f>'AIRB Input Floors'!I208</f>
        <v>Pass</v>
      </c>
      <c r="E269" s="1486" t="str">
        <f>'AIRB Input Floors'!J208</f>
        <v>Pass</v>
      </c>
      <c r="F269" s="1486" t="str">
        <f>'AIRB Input Floors'!K208</f>
        <v>Pass</v>
      </c>
      <c r="G269" s="1491" t="str">
        <f>'AIRB Input Floors'!L208</f>
        <v>Pass</v>
      </c>
      <c r="H269" s="1923"/>
      <c r="I269" s="1923"/>
      <c r="J269" s="1923"/>
      <c r="K269" s="1923"/>
      <c r="L269" s="1025"/>
      <c r="M269" s="1882"/>
    </row>
    <row r="270" spans="1:13" s="381" customFormat="1" ht="15" customHeight="1" x14ac:dyDescent="0.25">
      <c r="A270" s="1737"/>
      <c r="B270" s="1910" t="s">
        <v>1268</v>
      </c>
      <c r="C270" s="1917" t="str">
        <f>'AIRB Input Floors'!B209</f>
        <v>Unsecured portion of secured exposure</v>
      </c>
      <c r="D270" s="1486" t="str">
        <f>'AIRB Input Floors'!I209</f>
        <v>Pass</v>
      </c>
      <c r="E270" s="1486" t="str">
        <f>'AIRB Input Floors'!J209</f>
        <v>Pass</v>
      </c>
      <c r="F270" s="1486" t="str">
        <f>'AIRB Input Floors'!K209</f>
        <v>Pass</v>
      </c>
      <c r="G270" s="1491" t="str">
        <f>'AIRB Input Floors'!L209</f>
        <v>Pass</v>
      </c>
      <c r="H270" s="1923"/>
      <c r="I270" s="1923"/>
      <c r="J270" s="1923"/>
      <c r="K270" s="1923"/>
      <c r="L270" s="1025"/>
      <c r="M270" s="1882"/>
    </row>
    <row r="271" spans="1:13" s="381" customFormat="1" ht="15" customHeight="1" x14ac:dyDescent="0.25">
      <c r="A271" s="1737"/>
      <c r="B271" s="1910" t="s">
        <v>1268</v>
      </c>
      <c r="C271" s="1753" t="str">
        <f>'AIRB Input Floors'!B214</f>
        <v>Retail: Mortgages</v>
      </c>
      <c r="D271" s="28"/>
      <c r="E271" s="28"/>
      <c r="F271" s="28"/>
      <c r="G271" s="1880"/>
      <c r="H271" s="1923"/>
      <c r="I271" s="1923"/>
      <c r="J271" s="1923"/>
      <c r="K271" s="1923"/>
      <c r="L271" s="1025"/>
      <c r="M271" s="1882"/>
    </row>
    <row r="272" spans="1:13" s="381" customFormat="1" ht="15" customHeight="1" x14ac:dyDescent="0.25">
      <c r="A272" s="1737"/>
      <c r="B272" s="1910" t="s">
        <v>1268</v>
      </c>
      <c r="C272" s="1917" t="str">
        <f>'AIRB Input Floors'!B215</f>
        <v>Mortgages</v>
      </c>
      <c r="D272" s="1486" t="str">
        <f>'AIRB Input Floors'!I215</f>
        <v>Pass</v>
      </c>
      <c r="E272" s="1486" t="str">
        <f>'AIRB Input Floors'!J215</f>
        <v>Pass</v>
      </c>
      <c r="F272" s="1486" t="str">
        <f>'AIRB Input Floors'!K215</f>
        <v>Pass</v>
      </c>
      <c r="G272" s="1491" t="str">
        <f>'AIRB Input Floors'!L215</f>
        <v>Pass</v>
      </c>
      <c r="H272" s="1923"/>
      <c r="I272" s="1923"/>
      <c r="J272" s="1923"/>
      <c r="K272" s="1923"/>
      <c r="L272" s="1025"/>
      <c r="M272" s="1882"/>
    </row>
    <row r="273" spans="1:13" s="381" customFormat="1" ht="15" customHeight="1" x14ac:dyDescent="0.25">
      <c r="A273" s="1737"/>
      <c r="B273" s="1910" t="s">
        <v>1268</v>
      </c>
      <c r="C273" s="1753" t="str">
        <f>'AIRB Input Floors'!B216</f>
        <v>Retail: QRRE</v>
      </c>
      <c r="D273" s="28"/>
      <c r="E273" s="28"/>
      <c r="F273" s="28"/>
      <c r="G273" s="1880"/>
      <c r="H273" s="1923"/>
      <c r="I273" s="1923"/>
      <c r="J273" s="1923"/>
      <c r="K273" s="1923"/>
      <c r="L273" s="1025"/>
      <c r="M273" s="1882"/>
    </row>
    <row r="274" spans="1:13" s="381" customFormat="1" ht="15" customHeight="1" x14ac:dyDescent="0.25">
      <c r="A274" s="1737"/>
      <c r="B274" s="1910" t="s">
        <v>1268</v>
      </c>
      <c r="C274" s="1917" t="str">
        <f>'AIRB Input Floors'!B217</f>
        <v>QRRE transactors</v>
      </c>
      <c r="D274" s="1486" t="str">
        <f>'AIRB Input Floors'!I217</f>
        <v>Pass</v>
      </c>
      <c r="E274" s="1486" t="str">
        <f>'AIRB Input Floors'!J217</f>
        <v>Pass</v>
      </c>
      <c r="F274" s="1486" t="str">
        <f>'AIRB Input Floors'!K217</f>
        <v>Pass</v>
      </c>
      <c r="G274" s="1491" t="str">
        <f>'AIRB Input Floors'!L217</f>
        <v>Pass</v>
      </c>
      <c r="H274" s="1923"/>
      <c r="I274" s="1923"/>
      <c r="J274" s="1923"/>
      <c r="K274" s="1923"/>
      <c r="L274" s="1025"/>
      <c r="M274" s="1882"/>
    </row>
    <row r="275" spans="1:13" s="381" customFormat="1" ht="15" customHeight="1" x14ac:dyDescent="0.25">
      <c r="A275" s="1737"/>
      <c r="B275" s="1910" t="s">
        <v>1268</v>
      </c>
      <c r="C275" s="1917" t="str">
        <f>'AIRB Input Floors'!B218</f>
        <v>QRRE revolvers</v>
      </c>
      <c r="D275" s="1486" t="str">
        <f>'AIRB Input Floors'!I218</f>
        <v>Pass</v>
      </c>
      <c r="E275" s="1486" t="str">
        <f>'AIRB Input Floors'!J218</f>
        <v>Pass</v>
      </c>
      <c r="F275" s="1486" t="str">
        <f>'AIRB Input Floors'!K218</f>
        <v>Pass</v>
      </c>
      <c r="G275" s="1491" t="str">
        <f>'AIRB Input Floors'!L218</f>
        <v>Pass</v>
      </c>
      <c r="H275" s="1923"/>
      <c r="I275" s="1923"/>
      <c r="J275" s="1923"/>
      <c r="K275" s="1923"/>
      <c r="L275" s="1025"/>
      <c r="M275" s="1882"/>
    </row>
    <row r="276" spans="1:13" s="381" customFormat="1" ht="15" customHeight="1" x14ac:dyDescent="0.25">
      <c r="A276" s="1737"/>
      <c r="B276" s="1910" t="s">
        <v>1268</v>
      </c>
      <c r="C276" s="1753" t="str">
        <f>'AIRB Input Floors'!B219</f>
        <v>Retail: Other retail</v>
      </c>
      <c r="D276" s="28"/>
      <c r="E276" s="28"/>
      <c r="F276" s="28"/>
      <c r="G276" s="1880"/>
      <c r="H276" s="1923"/>
      <c r="I276" s="1923"/>
      <c r="J276" s="1923"/>
      <c r="K276" s="1923"/>
      <c r="L276" s="1025"/>
      <c r="M276" s="1882"/>
    </row>
    <row r="277" spans="1:13" s="381" customFormat="1" ht="15" customHeight="1" x14ac:dyDescent="0.25">
      <c r="A277" s="1737"/>
      <c r="B277" s="1910" t="s">
        <v>1268</v>
      </c>
      <c r="C277" s="1917" t="str">
        <f>'AIRB Input Floors'!B220</f>
        <v>Fully unsecured exposures</v>
      </c>
      <c r="D277" s="1486" t="str">
        <f>'AIRB Input Floors'!I220</f>
        <v>Pass</v>
      </c>
      <c r="E277" s="1486" t="str">
        <f>'AIRB Input Floors'!J220</f>
        <v>Pass</v>
      </c>
      <c r="F277" s="1486" t="str">
        <f>'AIRB Input Floors'!K220</f>
        <v>Pass</v>
      </c>
      <c r="G277" s="1491" t="str">
        <f>'AIRB Input Floors'!L220</f>
        <v>Pass</v>
      </c>
      <c r="H277" s="1923"/>
      <c r="I277" s="1923"/>
      <c r="J277" s="1923"/>
      <c r="K277" s="1923"/>
      <c r="L277" s="1025"/>
      <c r="M277" s="1882"/>
    </row>
    <row r="278" spans="1:13" s="381" customFormat="1" ht="15" customHeight="1" x14ac:dyDescent="0.25">
      <c r="A278" s="1737"/>
      <c r="B278" s="1910" t="s">
        <v>1268</v>
      </c>
      <c r="C278" s="1917" t="str">
        <f>'AIRB Input Floors'!B221</f>
        <v>Unsecured portion of secured exposure</v>
      </c>
      <c r="D278" s="1486" t="str">
        <f>'AIRB Input Floors'!I221</f>
        <v>Pass</v>
      </c>
      <c r="E278" s="1486" t="str">
        <f>'AIRB Input Floors'!J221</f>
        <v>Pass</v>
      </c>
      <c r="F278" s="1486" t="str">
        <f>'AIRB Input Floors'!K221</f>
        <v>Pass</v>
      </c>
      <c r="G278" s="1491" t="str">
        <f>'AIRB Input Floors'!L221</f>
        <v>Pass</v>
      </c>
      <c r="H278" s="1923"/>
      <c r="I278" s="1923"/>
      <c r="J278" s="1923"/>
      <c r="K278" s="1923"/>
      <c r="L278" s="1025"/>
      <c r="M278" s="1882"/>
    </row>
    <row r="279" spans="1:13" s="165" customFormat="1" ht="15" customHeight="1" x14ac:dyDescent="0.25">
      <c r="A279" s="204"/>
      <c r="B279" s="2418" t="s">
        <v>9</v>
      </c>
      <c r="C279" s="2420" t="s">
        <v>10</v>
      </c>
      <c r="D279" s="1720" t="str">
        <f>CONCATENATE("Column ", LEFT(ADDRESS(ROW('AIRB Input Floors'!I226),COLUMN('AIRB Input Floors'!I226),4), 1))</f>
        <v>Column I</v>
      </c>
      <c r="E279" s="1720" t="str">
        <f>CONCATENATE("Column ", LEFT(ADDRESS(ROW('AIRB Input Floors'!J226),COLUMN('AIRB Input Floors'!J226),4), 1))</f>
        <v>Column J</v>
      </c>
      <c r="F279" s="1720" t="str">
        <f>CONCATENATE("Column ", LEFT(ADDRESS(ROW('AIRB Input Floors'!K226),COLUMN('AIRB Input Floors'!K226),4), 1))</f>
        <v>Column K</v>
      </c>
      <c r="G279" s="1869" t="str">
        <f>CONCATENATE("Column ", LEFT(ADDRESS(ROW('AIRB Input Floors'!L226),COLUMN('AIRB Input Floors'!L226),4), 1))</f>
        <v>Column L</v>
      </c>
      <c r="H279" s="1923"/>
      <c r="I279" s="1923"/>
      <c r="J279" s="410"/>
      <c r="K279" s="410"/>
      <c r="L279" s="410"/>
      <c r="M279" s="268"/>
    </row>
    <row r="280" spans="1:13" s="165" customFormat="1" ht="105" customHeight="1" x14ac:dyDescent="0.25">
      <c r="A280" s="204"/>
      <c r="B280" s="2419"/>
      <c r="C280" s="2421"/>
      <c r="D280" s="1951" t="str">
        <f>'AIRB Input Floors'!I227</f>
        <v>Check: EAD bound by floors should be ≤ total EAD</v>
      </c>
      <c r="E280" s="1951" t="str">
        <f>'AIRB Input Floors'!J227</f>
        <v>Check: EAD bound by floors should be ≥ corresponding EAD in panel C6</v>
      </c>
      <c r="F280" s="1951" t="str">
        <f>'AIRB Input Floors'!K227</f>
        <v>Check: RWA should be ≥ corresponding RWA in panel C6</v>
      </c>
      <c r="G280" s="1952" t="str">
        <f>'AIRB Input Floors'!L227</f>
        <v>Check: EL amounts should be ≥ corresponding EL amounts in panel C6</v>
      </c>
      <c r="H280" s="1923"/>
      <c r="I280" s="1923"/>
      <c r="J280" s="468"/>
      <c r="K280" s="468"/>
      <c r="L280" s="468"/>
      <c r="M280" s="268"/>
    </row>
    <row r="281" spans="1:13" s="381" customFormat="1" ht="15" customHeight="1" x14ac:dyDescent="0.25">
      <c r="A281" s="1737"/>
      <c r="B281" s="1910" t="s">
        <v>1269</v>
      </c>
      <c r="C281" s="1753" t="str">
        <f>'AIRB Input Floors'!B229</f>
        <v>Corporate</v>
      </c>
      <c r="D281" s="1883"/>
      <c r="E281" s="1883"/>
      <c r="F281" s="1883"/>
      <c r="G281" s="1884"/>
      <c r="H281" s="1923"/>
      <c r="I281" s="1923"/>
      <c r="J281" s="1923"/>
      <c r="K281" s="1923"/>
      <c r="L281" s="1025"/>
      <c r="M281" s="1882"/>
    </row>
    <row r="282" spans="1:13" s="381" customFormat="1" ht="15" customHeight="1" x14ac:dyDescent="0.25">
      <c r="A282" s="1737"/>
      <c r="B282" s="1910" t="s">
        <v>1269</v>
      </c>
      <c r="C282" s="1917" t="str">
        <f>'AIRB Input Floors'!B231</f>
        <v>Unsecured portion of secured exposure</v>
      </c>
      <c r="D282" s="28"/>
      <c r="E282" s="28"/>
      <c r="F282" s="28"/>
      <c r="G282" s="1880"/>
      <c r="H282" s="1923"/>
      <c r="I282" s="1923"/>
      <c r="J282" s="1923"/>
      <c r="K282" s="1923"/>
      <c r="L282" s="1025"/>
      <c r="M282" s="1882"/>
    </row>
    <row r="283" spans="1:13" s="381" customFormat="1" ht="15" customHeight="1" x14ac:dyDescent="0.25">
      <c r="A283" s="1737"/>
      <c r="B283" s="1910" t="s">
        <v>1269</v>
      </c>
      <c r="C283" s="1753" t="str">
        <f>'AIRB Input Floors'!B238</f>
        <v>Retail: QRRE</v>
      </c>
      <c r="D283" s="28"/>
      <c r="E283" s="28"/>
      <c r="F283" s="28"/>
      <c r="G283" s="1880"/>
      <c r="H283" s="1923"/>
      <c r="I283" s="1923"/>
      <c r="J283" s="1923"/>
      <c r="K283" s="1923"/>
      <c r="L283" s="1025"/>
      <c r="M283" s="1882"/>
    </row>
    <row r="284" spans="1:13" s="381" customFormat="1" ht="15" customHeight="1" x14ac:dyDescent="0.25">
      <c r="A284" s="1737"/>
      <c r="B284" s="1910" t="s">
        <v>1269</v>
      </c>
      <c r="C284" s="1917" t="str">
        <f>'AIRB Input Floors'!B239</f>
        <v>QRRE transactors</v>
      </c>
      <c r="D284" s="1486" t="str">
        <f>'AIRB Input Floors'!I239</f>
        <v>Pass</v>
      </c>
      <c r="E284" s="1486" t="str">
        <f>'AIRB Input Floors'!J239</f>
        <v>Pass</v>
      </c>
      <c r="F284" s="1486" t="str">
        <f>'AIRB Input Floors'!K239</f>
        <v>Pass</v>
      </c>
      <c r="G284" s="1491" t="str">
        <f>'AIRB Input Floors'!L239</f>
        <v>Pass</v>
      </c>
      <c r="H284" s="1923"/>
      <c r="I284" s="1923"/>
      <c r="J284" s="1923"/>
      <c r="K284" s="1923"/>
      <c r="L284" s="1025"/>
      <c r="M284" s="1882"/>
    </row>
    <row r="285" spans="1:13" s="381" customFormat="1" ht="15" customHeight="1" x14ac:dyDescent="0.25">
      <c r="A285" s="1737"/>
      <c r="B285" s="1910" t="s">
        <v>1269</v>
      </c>
      <c r="C285" s="1917" t="str">
        <f>'AIRB Input Floors'!B240</f>
        <v>QRRE revolvers</v>
      </c>
      <c r="D285" s="1486" t="str">
        <f>'AIRB Input Floors'!I240</f>
        <v>Pass</v>
      </c>
      <c r="E285" s="1486" t="str">
        <f>'AIRB Input Floors'!J240</f>
        <v>Pass</v>
      </c>
      <c r="F285" s="1486" t="str">
        <f>'AIRB Input Floors'!K240</f>
        <v>Pass</v>
      </c>
      <c r="G285" s="1491" t="str">
        <f>'AIRB Input Floors'!L240</f>
        <v>Pass</v>
      </c>
      <c r="H285" s="1923"/>
      <c r="I285" s="1923"/>
      <c r="J285" s="1923"/>
      <c r="K285" s="1923"/>
      <c r="L285" s="1025"/>
      <c r="M285" s="1882"/>
    </row>
    <row r="286" spans="1:13" s="381" customFormat="1" ht="15" customHeight="1" x14ac:dyDescent="0.25">
      <c r="A286" s="1737"/>
      <c r="B286" s="1910" t="s">
        <v>1269</v>
      </c>
      <c r="C286" s="1753" t="str">
        <f>'AIRB Input Floors'!B241</f>
        <v>Retail: Other retail</v>
      </c>
      <c r="D286" s="28"/>
      <c r="E286" s="28"/>
      <c r="F286" s="28"/>
      <c r="G286" s="1880"/>
      <c r="H286" s="1923"/>
      <c r="I286" s="1923"/>
      <c r="J286" s="1923"/>
      <c r="K286" s="1923"/>
      <c r="L286" s="1025"/>
      <c r="M286" s="1882"/>
    </row>
    <row r="287" spans="1:13" s="381" customFormat="1" ht="15" customHeight="1" x14ac:dyDescent="0.25">
      <c r="A287" s="1737"/>
      <c r="B287" s="1910" t="s">
        <v>1269</v>
      </c>
      <c r="C287" s="1917" t="str">
        <f>'AIRB Input Floors'!B242</f>
        <v>Fully unsecured exposures</v>
      </c>
      <c r="D287" s="1486" t="str">
        <f>'AIRB Input Floors'!I242</f>
        <v>Pass</v>
      </c>
      <c r="E287" s="1486" t="str">
        <f>'AIRB Input Floors'!J242</f>
        <v>Pass</v>
      </c>
      <c r="F287" s="1486" t="str">
        <f>'AIRB Input Floors'!K242</f>
        <v>Pass</v>
      </c>
      <c r="G287" s="1491" t="str">
        <f>'AIRB Input Floors'!L242</f>
        <v>Pass</v>
      </c>
      <c r="H287" s="1923"/>
      <c r="I287" s="1923"/>
      <c r="J287" s="1923"/>
      <c r="K287" s="1923"/>
      <c r="L287" s="1025"/>
      <c r="M287" s="1882"/>
    </row>
    <row r="288" spans="1:13" s="381" customFormat="1" ht="15" customHeight="1" x14ac:dyDescent="0.25">
      <c r="A288" s="1737"/>
      <c r="B288" s="1910" t="s">
        <v>1269</v>
      </c>
      <c r="C288" s="1917" t="str">
        <f>'AIRB Input Floors'!B243</f>
        <v>Unsecured portion of secured exposure</v>
      </c>
      <c r="D288" s="1486" t="str">
        <f>'AIRB Input Floors'!I243</f>
        <v>Pass</v>
      </c>
      <c r="E288" s="1486" t="str">
        <f>'AIRB Input Floors'!J243</f>
        <v>Pass</v>
      </c>
      <c r="F288" s="1486" t="str">
        <f>'AIRB Input Floors'!K243</f>
        <v>Pass</v>
      </c>
      <c r="G288" s="1491" t="str">
        <f>'AIRB Input Floors'!L243</f>
        <v>Pass</v>
      </c>
      <c r="H288" s="1923"/>
      <c r="I288" s="1923"/>
      <c r="J288" s="1923"/>
      <c r="K288" s="1923"/>
      <c r="L288" s="1025"/>
      <c r="M288" s="1882"/>
    </row>
    <row r="289" spans="1:13" s="381" customFormat="1" ht="15" customHeight="1" x14ac:dyDescent="0.25">
      <c r="A289" s="1737"/>
      <c r="B289" s="1910" t="s">
        <v>1269</v>
      </c>
      <c r="C289" s="1917" t="str">
        <f>'AIRB Input Floors'!B244</f>
        <v>Exposures secured by financial collateral</v>
      </c>
      <c r="D289" s="1486" t="str">
        <f>'AIRB Input Floors'!I244</f>
        <v>Pass</v>
      </c>
      <c r="E289" s="1486" t="str">
        <f>'AIRB Input Floors'!J244</f>
        <v>Pass</v>
      </c>
      <c r="F289" s="1486" t="str">
        <f>'AIRB Input Floors'!K244</f>
        <v>Pass</v>
      </c>
      <c r="G289" s="1491" t="str">
        <f>'AIRB Input Floors'!L244</f>
        <v>Pass</v>
      </c>
      <c r="H289" s="1923"/>
      <c r="I289" s="1923"/>
      <c r="J289" s="1923"/>
      <c r="K289" s="1923"/>
      <c r="L289" s="1025"/>
      <c r="M289" s="1882"/>
    </row>
    <row r="290" spans="1:13" s="381" customFormat="1" ht="15" customHeight="1" x14ac:dyDescent="0.25">
      <c r="A290" s="1737"/>
      <c r="B290" s="1910" t="s">
        <v>1269</v>
      </c>
      <c r="C290" s="1917" t="str">
        <f>'AIRB Input Floors'!B245</f>
        <v>Exposures secured by CRE/RRE</v>
      </c>
      <c r="D290" s="1486" t="str">
        <f>'AIRB Input Floors'!I245</f>
        <v>Pass</v>
      </c>
      <c r="E290" s="1486" t="str">
        <f>'AIRB Input Floors'!J245</f>
        <v>Pass</v>
      </c>
      <c r="F290" s="1486" t="str">
        <f>'AIRB Input Floors'!K245</f>
        <v>Pass</v>
      </c>
      <c r="G290" s="1491" t="str">
        <f>'AIRB Input Floors'!L245</f>
        <v>Pass</v>
      </c>
      <c r="H290" s="1923"/>
      <c r="I290" s="1923"/>
      <c r="J290" s="1923"/>
      <c r="K290" s="1923"/>
      <c r="L290" s="1025"/>
      <c r="M290" s="1882"/>
    </row>
    <row r="291" spans="1:13" s="381" customFormat="1" ht="15" customHeight="1" x14ac:dyDescent="0.25">
      <c r="A291" s="1737"/>
      <c r="B291" s="1910" t="s">
        <v>1269</v>
      </c>
      <c r="C291" s="1917" t="str">
        <f>'AIRB Input Floors'!B246</f>
        <v>Exposures secured by recieveables</v>
      </c>
      <c r="D291" s="1486" t="str">
        <f>'AIRB Input Floors'!I246</f>
        <v>Pass</v>
      </c>
      <c r="E291" s="1486" t="str">
        <f>'AIRB Input Floors'!J246</f>
        <v>Pass</v>
      </c>
      <c r="F291" s="1486" t="str">
        <f>'AIRB Input Floors'!K246</f>
        <v>Pass</v>
      </c>
      <c r="G291" s="1491" t="str">
        <f>'AIRB Input Floors'!L246</f>
        <v>Pass</v>
      </c>
      <c r="H291" s="1923"/>
      <c r="I291" s="1923"/>
      <c r="J291" s="1923"/>
      <c r="K291" s="1923"/>
      <c r="L291" s="1025"/>
      <c r="M291" s="1882"/>
    </row>
    <row r="292" spans="1:13" s="381" customFormat="1" ht="15" customHeight="1" x14ac:dyDescent="0.25">
      <c r="A292" s="1737"/>
      <c r="B292" s="1910" t="s">
        <v>1269</v>
      </c>
      <c r="C292" s="1917" t="str">
        <f>'AIRB Input Floors'!B247</f>
        <v>Exposures secured by other physical collateral</v>
      </c>
      <c r="D292" s="1487" t="str">
        <f>'AIRB Input Floors'!I247</f>
        <v>Pass</v>
      </c>
      <c r="E292" s="1487" t="str">
        <f>'AIRB Input Floors'!J247</f>
        <v>Pass</v>
      </c>
      <c r="F292" s="1487" t="str">
        <f>'AIRB Input Floors'!K247</f>
        <v>Pass</v>
      </c>
      <c r="G292" s="1492" t="str">
        <f>'AIRB Input Floors'!L247</f>
        <v>Pass</v>
      </c>
      <c r="H292" s="1923"/>
      <c r="I292" s="1923"/>
      <c r="J292" s="1923"/>
      <c r="K292" s="1923"/>
      <c r="L292" s="1025"/>
      <c r="M292" s="1882"/>
    </row>
    <row r="293" spans="1:13" s="165" customFormat="1" ht="15" customHeight="1" x14ac:dyDescent="0.25">
      <c r="A293" s="204"/>
      <c r="B293" s="2418" t="s">
        <v>9</v>
      </c>
      <c r="C293" s="2420" t="s">
        <v>10</v>
      </c>
      <c r="D293" s="1720" t="str">
        <f>CONCATENATE("Column ", LEFT(ADDRESS(ROW('AIRB Input Floors'!I248),COLUMN('AIRB Input Floors'!I248),4), 1))</f>
        <v>Column I</v>
      </c>
      <c r="E293" s="1720" t="str">
        <f>CONCATENATE("Column ", LEFT(ADDRESS(ROW('AIRB Input Floors'!J248),COLUMN('AIRB Input Floors'!J248),4), 1))</f>
        <v>Column J</v>
      </c>
      <c r="F293" s="1720" t="str">
        <f>CONCATENATE("Column ", LEFT(ADDRESS(ROW('AIRB Input Floors'!K248),COLUMN('AIRB Input Floors'!K248),4), 1))</f>
        <v>Column K</v>
      </c>
      <c r="G293" s="1869" t="str">
        <f>CONCATENATE("Column ", LEFT(ADDRESS(ROW('AIRB Input Floors'!L248),COLUMN('AIRB Input Floors'!L248),4), 1))</f>
        <v>Column L</v>
      </c>
      <c r="H293" s="1923"/>
      <c r="I293" s="1923"/>
      <c r="J293" s="410"/>
      <c r="K293" s="410"/>
      <c r="L293" s="410"/>
      <c r="M293" s="268"/>
    </row>
    <row r="294" spans="1:13" s="165" customFormat="1" ht="105" customHeight="1" x14ac:dyDescent="0.25">
      <c r="A294" s="204"/>
      <c r="B294" s="2419"/>
      <c r="C294" s="2421"/>
      <c r="D294" s="1951" t="str">
        <f>'AIRB Input Floors'!I249</f>
        <v>Check: EAD bound by floors should be ≤ total EAD</v>
      </c>
      <c r="E294" s="1951" t="str">
        <f>'AIRB Input Floors'!J249</f>
        <v>Check: EAD bound by floors should be ≥ corresponding EAD in panel C9</v>
      </c>
      <c r="F294" s="1951" t="str">
        <f>'AIRB Input Floors'!K249</f>
        <v>Check: RWA should be ≥ corresponding RWA in panel C9</v>
      </c>
      <c r="G294" s="1952" t="str">
        <f>'AIRB Input Floors'!L249</f>
        <v>Check: EL amounts should be ≥ corresponding EL amounts in panel C9</v>
      </c>
      <c r="H294" s="1923"/>
      <c r="I294" s="1923"/>
      <c r="J294" s="468"/>
      <c r="K294" s="468"/>
      <c r="L294" s="468"/>
      <c r="M294" s="268"/>
    </row>
    <row r="295" spans="1:13" s="381" customFormat="1" ht="15" customHeight="1" x14ac:dyDescent="0.25">
      <c r="A295" s="1737"/>
      <c r="B295" s="1910" t="s">
        <v>1270</v>
      </c>
      <c r="C295" s="1753" t="str">
        <f>'AIRB Input Floors'!B251</f>
        <v>Corporate</v>
      </c>
      <c r="D295" s="1883"/>
      <c r="E295" s="1883"/>
      <c r="F295" s="1883"/>
      <c r="G295" s="1884"/>
      <c r="H295" s="1923"/>
      <c r="I295" s="1923"/>
      <c r="J295" s="1923"/>
      <c r="K295" s="1923"/>
      <c r="L295" s="1025"/>
      <c r="M295" s="1882"/>
    </row>
    <row r="296" spans="1:13" s="381" customFormat="1" ht="15" customHeight="1" x14ac:dyDescent="0.25">
      <c r="A296" s="1737"/>
      <c r="B296" s="1910" t="s">
        <v>1270</v>
      </c>
      <c r="C296" s="1917" t="str">
        <f>'AIRB Input Floors'!B253</f>
        <v>Unsecured portion of secured exposure</v>
      </c>
      <c r="D296" s="28"/>
      <c r="E296" s="28"/>
      <c r="F296" s="28"/>
      <c r="G296" s="1880"/>
      <c r="H296" s="1923"/>
      <c r="I296" s="1923"/>
      <c r="J296" s="1923"/>
      <c r="K296" s="1923"/>
      <c r="L296" s="1025"/>
      <c r="M296" s="1882"/>
    </row>
    <row r="297" spans="1:13" s="381" customFormat="1" ht="15" customHeight="1" x14ac:dyDescent="0.25">
      <c r="A297" s="1737"/>
      <c r="B297" s="1910" t="s">
        <v>1270</v>
      </c>
      <c r="C297" s="1753" t="str">
        <f>'AIRB Input Floors'!B258</f>
        <v>Retail: Mortgages</v>
      </c>
      <c r="D297" s="28"/>
      <c r="E297" s="28"/>
      <c r="F297" s="28"/>
      <c r="G297" s="1880"/>
      <c r="H297" s="1923"/>
      <c r="I297" s="1923"/>
      <c r="J297" s="1923"/>
      <c r="K297" s="1923"/>
      <c r="L297" s="1025"/>
      <c r="M297" s="1882"/>
    </row>
    <row r="298" spans="1:13" s="381" customFormat="1" ht="15" customHeight="1" x14ac:dyDescent="0.25">
      <c r="A298" s="1737"/>
      <c r="B298" s="1910" t="s">
        <v>1270</v>
      </c>
      <c r="C298" s="1917" t="str">
        <f>'AIRB Input Floors'!B259</f>
        <v>Mortgages</v>
      </c>
      <c r="D298" s="1486" t="str">
        <f>'AIRB Input Floors'!I259</f>
        <v>Pass</v>
      </c>
      <c r="E298" s="1486" t="str">
        <f>'AIRB Input Floors'!J259</f>
        <v>Pass</v>
      </c>
      <c r="F298" s="1486" t="str">
        <f>'AIRB Input Floors'!K259</f>
        <v>Pass</v>
      </c>
      <c r="G298" s="1491" t="str">
        <f>'AIRB Input Floors'!L259</f>
        <v>Pass</v>
      </c>
      <c r="H298" s="1923"/>
      <c r="I298" s="1923"/>
      <c r="J298" s="1923"/>
      <c r="K298" s="1923"/>
      <c r="L298" s="1025"/>
      <c r="M298" s="1882"/>
    </row>
    <row r="299" spans="1:13" s="381" customFormat="1" ht="15" customHeight="1" x14ac:dyDescent="0.25">
      <c r="A299" s="1737"/>
      <c r="B299" s="1910" t="s">
        <v>1270</v>
      </c>
      <c r="C299" s="1753" t="str">
        <f>'AIRB Input Floors'!B260</f>
        <v>Retail: QRRE</v>
      </c>
      <c r="D299" s="28"/>
      <c r="E299" s="28"/>
      <c r="F299" s="28"/>
      <c r="G299" s="1880"/>
      <c r="H299" s="1923"/>
      <c r="I299" s="1923"/>
      <c r="J299" s="1923"/>
      <c r="K299" s="1923"/>
      <c r="L299" s="1025"/>
      <c r="M299" s="1882"/>
    </row>
    <row r="300" spans="1:13" s="381" customFormat="1" ht="15" customHeight="1" x14ac:dyDescent="0.25">
      <c r="A300" s="1737"/>
      <c r="B300" s="1910" t="s">
        <v>1270</v>
      </c>
      <c r="C300" s="1917" t="str">
        <f>'AIRB Input Floors'!B261</f>
        <v>QRRE transactors</v>
      </c>
      <c r="D300" s="1486" t="str">
        <f>'AIRB Input Floors'!I261</f>
        <v>Pass</v>
      </c>
      <c r="E300" s="1486" t="str">
        <f>'AIRB Input Floors'!J261</f>
        <v>Pass</v>
      </c>
      <c r="F300" s="1486" t="str">
        <f>'AIRB Input Floors'!K261</f>
        <v>Pass</v>
      </c>
      <c r="G300" s="1491" t="str">
        <f>'AIRB Input Floors'!L261</f>
        <v>Pass</v>
      </c>
      <c r="H300" s="1923"/>
      <c r="I300" s="1923"/>
      <c r="J300" s="1923"/>
      <c r="K300" s="1923"/>
      <c r="L300" s="1025"/>
      <c r="M300" s="1882"/>
    </row>
    <row r="301" spans="1:13" s="381" customFormat="1" ht="15" customHeight="1" x14ac:dyDescent="0.25">
      <c r="A301" s="1737"/>
      <c r="B301" s="1910" t="s">
        <v>1270</v>
      </c>
      <c r="C301" s="1917" t="str">
        <f>'AIRB Input Floors'!B262</f>
        <v>QRRE revolvers</v>
      </c>
      <c r="D301" s="1486" t="str">
        <f>'AIRB Input Floors'!I262</f>
        <v>Pass</v>
      </c>
      <c r="E301" s="1486" t="str">
        <f>'AIRB Input Floors'!J262</f>
        <v>Pass</v>
      </c>
      <c r="F301" s="1486" t="str">
        <f>'AIRB Input Floors'!K262</f>
        <v>Pass</v>
      </c>
      <c r="G301" s="1491" t="str">
        <f>'AIRB Input Floors'!L262</f>
        <v>Pass</v>
      </c>
      <c r="H301" s="1923"/>
      <c r="I301" s="1923"/>
      <c r="J301" s="1923"/>
      <c r="K301" s="1923"/>
      <c r="L301" s="1025"/>
      <c r="M301" s="1882"/>
    </row>
    <row r="302" spans="1:13" s="381" customFormat="1" ht="15" customHeight="1" x14ac:dyDescent="0.25">
      <c r="A302" s="1737"/>
      <c r="B302" s="1910" t="s">
        <v>1270</v>
      </c>
      <c r="C302" s="1753" t="str">
        <f>'AIRB Input Floors'!B263</f>
        <v>Retail: Other retail</v>
      </c>
      <c r="D302" s="28"/>
      <c r="E302" s="28"/>
      <c r="F302" s="28"/>
      <c r="G302" s="1880"/>
      <c r="H302" s="1923"/>
      <c r="I302" s="1923"/>
      <c r="J302" s="1923"/>
      <c r="K302" s="1923"/>
      <c r="L302" s="1025"/>
      <c r="M302" s="1882"/>
    </row>
    <row r="303" spans="1:13" s="381" customFormat="1" ht="15" customHeight="1" x14ac:dyDescent="0.25">
      <c r="A303" s="1737"/>
      <c r="B303" s="1910" t="s">
        <v>1270</v>
      </c>
      <c r="C303" s="1917" t="str">
        <f>'AIRB Input Floors'!B264</f>
        <v>Fully unsecured exposures</v>
      </c>
      <c r="D303" s="1486" t="str">
        <f>'AIRB Input Floors'!I264</f>
        <v>Pass</v>
      </c>
      <c r="E303" s="1486" t="str">
        <f>'AIRB Input Floors'!J264</f>
        <v>Pass</v>
      </c>
      <c r="F303" s="1486" t="str">
        <f>'AIRB Input Floors'!K264</f>
        <v>Pass</v>
      </c>
      <c r="G303" s="1491" t="str">
        <f>'AIRB Input Floors'!L264</f>
        <v>Pass</v>
      </c>
      <c r="H303" s="1923"/>
      <c r="I303" s="1923"/>
      <c r="J303" s="1923"/>
      <c r="K303" s="1923"/>
      <c r="L303" s="1025"/>
      <c r="M303" s="1882"/>
    </row>
    <row r="304" spans="1:13" s="381" customFormat="1" ht="15" customHeight="1" x14ac:dyDescent="0.25">
      <c r="A304" s="1737"/>
      <c r="B304" s="1910" t="s">
        <v>1270</v>
      </c>
      <c r="C304" s="1917" t="str">
        <f>'AIRB Input Floors'!B265</f>
        <v>Unsecured portion of secured exposure</v>
      </c>
      <c r="D304" s="1486" t="str">
        <f>'AIRB Input Floors'!I265</f>
        <v>Pass</v>
      </c>
      <c r="E304" s="1486" t="str">
        <f>'AIRB Input Floors'!J265</f>
        <v>Pass</v>
      </c>
      <c r="F304" s="1486" t="str">
        <f>'AIRB Input Floors'!K265</f>
        <v>Pass</v>
      </c>
      <c r="G304" s="1491" t="str">
        <f>'AIRB Input Floors'!L265</f>
        <v>Pass</v>
      </c>
      <c r="H304" s="1923"/>
      <c r="I304" s="1923"/>
      <c r="J304" s="1923"/>
      <c r="K304" s="1923"/>
      <c r="L304" s="1025"/>
      <c r="M304" s="1882"/>
    </row>
    <row r="305" spans="1:13" s="381" customFormat="1" ht="15" customHeight="1" x14ac:dyDescent="0.25">
      <c r="A305" s="1737"/>
      <c r="B305" s="1910" t="s">
        <v>1270</v>
      </c>
      <c r="C305" s="1917" t="str">
        <f>'AIRB Input Floors'!B267</f>
        <v>Exposures secured by CRE/RRE</v>
      </c>
      <c r="D305" s="1486" t="str">
        <f>'AIRB Input Floors'!I267</f>
        <v>Pass</v>
      </c>
      <c r="E305" s="1486" t="str">
        <f>'AIRB Input Floors'!J267</f>
        <v>Pass</v>
      </c>
      <c r="F305" s="1486" t="str">
        <f>'AIRB Input Floors'!K267</f>
        <v>Pass</v>
      </c>
      <c r="G305" s="1491" t="str">
        <f>'AIRB Input Floors'!L267</f>
        <v>Pass</v>
      </c>
      <c r="H305" s="1923"/>
      <c r="I305" s="1923"/>
      <c r="J305" s="1923"/>
      <c r="K305" s="1923"/>
      <c r="L305" s="1025"/>
      <c r="M305" s="1882"/>
    </row>
    <row r="306" spans="1:13" s="381" customFormat="1" ht="15" customHeight="1" x14ac:dyDescent="0.25">
      <c r="A306" s="1737"/>
      <c r="B306" s="1910" t="s">
        <v>1270</v>
      </c>
      <c r="C306" s="1917" t="str">
        <f>'AIRB Input Floors'!B268</f>
        <v>Exposures secured by recieveables</v>
      </c>
      <c r="D306" s="1486" t="str">
        <f>'AIRB Input Floors'!I268</f>
        <v>Pass</v>
      </c>
      <c r="E306" s="1486" t="str">
        <f>'AIRB Input Floors'!J268</f>
        <v>Pass</v>
      </c>
      <c r="F306" s="1486" t="str">
        <f>'AIRB Input Floors'!K268</f>
        <v>Pass</v>
      </c>
      <c r="G306" s="1491" t="str">
        <f>'AIRB Input Floors'!L268</f>
        <v>Pass</v>
      </c>
      <c r="H306" s="1923"/>
      <c r="I306" s="1923"/>
      <c r="J306" s="1923"/>
      <c r="K306" s="1923"/>
      <c r="L306" s="1025"/>
      <c r="M306" s="1882"/>
    </row>
    <row r="307" spans="1:13" s="381" customFormat="1" ht="15" customHeight="1" x14ac:dyDescent="0.25">
      <c r="A307" s="1737"/>
      <c r="B307" s="1910" t="s">
        <v>1270</v>
      </c>
      <c r="C307" s="1917" t="str">
        <f>'AIRB Input Floors'!B269</f>
        <v>Exposures secured by other physical collateral</v>
      </c>
      <c r="D307" s="1487" t="str">
        <f>'AIRB Input Floors'!I269</f>
        <v>Pass</v>
      </c>
      <c r="E307" s="1487" t="str">
        <f>'AIRB Input Floors'!J269</f>
        <v>Pass</v>
      </c>
      <c r="F307" s="1487" t="str">
        <f>'AIRB Input Floors'!K269</f>
        <v>Pass</v>
      </c>
      <c r="G307" s="1492" t="str">
        <f>'AIRB Input Floors'!L269</f>
        <v>Pass</v>
      </c>
      <c r="H307" s="1923"/>
      <c r="I307" s="1923"/>
      <c r="J307" s="1923"/>
      <c r="K307" s="1923"/>
      <c r="L307" s="1025"/>
      <c r="M307" s="1882"/>
    </row>
    <row r="308" spans="1:13" s="165" customFormat="1" ht="15" customHeight="1" x14ac:dyDescent="0.25">
      <c r="A308" s="204"/>
      <c r="B308" s="2418" t="s">
        <v>9</v>
      </c>
      <c r="C308" s="2420" t="s">
        <v>10</v>
      </c>
      <c r="D308" s="1720" t="str">
        <f>CONCATENATE("Column ", LEFT(ADDRESS(ROW('AIRB Input Floors'!I270),COLUMN('AIRB Input Floors'!I270),4), 1))</f>
        <v>Column I</v>
      </c>
      <c r="E308" s="1720" t="str">
        <f>CONCATENATE("Column ", LEFT(ADDRESS(ROW('AIRB Input Floors'!J270),COLUMN('AIRB Input Floors'!J270),4), 1))</f>
        <v>Column J</v>
      </c>
      <c r="F308" s="1720" t="str">
        <f>CONCATENATE("Column ", LEFT(ADDRESS(ROW('AIRB Input Floors'!K270),COLUMN('AIRB Input Floors'!K270),4), 1))</f>
        <v>Column K</v>
      </c>
      <c r="G308" s="1869" t="str">
        <f>CONCATENATE("Column ", LEFT(ADDRESS(ROW('AIRB Input Floors'!L270),COLUMN('AIRB Input Floors'!L270),4), 1))</f>
        <v>Column L</v>
      </c>
      <c r="H308" s="1923"/>
      <c r="I308" s="1923"/>
      <c r="J308" s="410"/>
      <c r="K308" s="410"/>
      <c r="L308" s="410"/>
      <c r="M308" s="268"/>
    </row>
    <row r="309" spans="1:13" s="165" customFormat="1" ht="105" customHeight="1" x14ac:dyDescent="0.25">
      <c r="A309" s="204"/>
      <c r="B309" s="2419"/>
      <c r="C309" s="2421"/>
      <c r="D309" s="1951" t="str">
        <f>'AIRB Input Floors'!I271</f>
        <v>Check: EAD bound by floors should be ≤ total EAD</v>
      </c>
      <c r="E309" s="1951" t="str">
        <f>'AIRB Input Floors'!J271</f>
        <v>Check: EAD bound by floors should be ≥ corresponding EAD in panel C10</v>
      </c>
      <c r="F309" s="1951" t="str">
        <f>'AIRB Input Floors'!K271</f>
        <v>Check: RWA should be ≥ corresponding RWA in panel C10</v>
      </c>
      <c r="G309" s="1952" t="str">
        <f>'AIRB Input Floors'!L271</f>
        <v>Check: EL amounts should be ≥ corresponding EL amounts in panel C10</v>
      </c>
      <c r="H309" s="1923"/>
      <c r="I309" s="1923"/>
      <c r="J309" s="468"/>
      <c r="K309" s="468"/>
      <c r="L309" s="468"/>
      <c r="M309" s="268"/>
    </row>
    <row r="310" spans="1:13" s="381" customFormat="1" ht="15" customHeight="1" x14ac:dyDescent="0.25">
      <c r="A310" s="1737"/>
      <c r="B310" s="1908" t="s">
        <v>1271</v>
      </c>
      <c r="C310" s="1913" t="str">
        <f>'AIRB Input Floors'!B273</f>
        <v>Corporate</v>
      </c>
      <c r="D310" s="1883"/>
      <c r="E310" s="1883"/>
      <c r="F310" s="1883"/>
      <c r="G310" s="1884"/>
      <c r="H310" s="1923"/>
      <c r="I310" s="1923"/>
      <c r="J310" s="1923"/>
      <c r="K310" s="1923"/>
      <c r="L310" s="1025"/>
      <c r="M310" s="1882"/>
    </row>
    <row r="311" spans="1:13" s="381" customFormat="1" ht="15" customHeight="1" x14ac:dyDescent="0.25">
      <c r="A311" s="1737"/>
      <c r="B311" s="1910" t="s">
        <v>1271</v>
      </c>
      <c r="C311" s="1917" t="str">
        <f>'AIRB Input Floors'!B275</f>
        <v>Unsecured portion of secured exposure</v>
      </c>
      <c r="D311" s="28"/>
      <c r="E311" s="28"/>
      <c r="F311" s="28"/>
      <c r="G311" s="1880"/>
      <c r="H311" s="1923"/>
      <c r="I311" s="1923"/>
      <c r="J311" s="1923"/>
      <c r="K311" s="1923"/>
      <c r="L311" s="1025"/>
      <c r="M311" s="1882"/>
    </row>
    <row r="312" spans="1:13" s="381" customFormat="1" ht="15" customHeight="1" x14ac:dyDescent="0.25">
      <c r="A312" s="1737"/>
      <c r="B312" s="1910" t="s">
        <v>1271</v>
      </c>
      <c r="C312" s="1753" t="str">
        <f>'AIRB Input Floors'!B280</f>
        <v>Retail: Mortgages</v>
      </c>
      <c r="D312" s="28"/>
      <c r="E312" s="28"/>
      <c r="F312" s="28"/>
      <c r="G312" s="1880"/>
      <c r="H312" s="1923"/>
      <c r="I312" s="1923"/>
      <c r="J312" s="1923"/>
      <c r="K312" s="1923"/>
      <c r="L312" s="1025"/>
      <c r="M312" s="1882"/>
    </row>
    <row r="313" spans="1:13" s="381" customFormat="1" ht="15" customHeight="1" x14ac:dyDescent="0.25">
      <c r="A313" s="1737"/>
      <c r="B313" s="1910" t="s">
        <v>1271</v>
      </c>
      <c r="C313" s="1917" t="str">
        <f>'AIRB Input Floors'!B281</f>
        <v>Mortgages</v>
      </c>
      <c r="D313" s="1486" t="str">
        <f>'AIRB Input Floors'!I281</f>
        <v>Pass</v>
      </c>
      <c r="E313" s="1486" t="str">
        <f>'AIRB Input Floors'!J281</f>
        <v>Pass</v>
      </c>
      <c r="F313" s="1486" t="str">
        <f>'AIRB Input Floors'!K281</f>
        <v>Pass</v>
      </c>
      <c r="G313" s="1491" t="str">
        <f>'AIRB Input Floors'!L281</f>
        <v>Pass</v>
      </c>
      <c r="H313" s="1923"/>
      <c r="I313" s="1923"/>
      <c r="J313" s="1923"/>
      <c r="K313" s="1923"/>
      <c r="L313" s="1025"/>
      <c r="M313" s="1882"/>
    </row>
    <row r="314" spans="1:13" s="381" customFormat="1" ht="15" customHeight="1" x14ac:dyDescent="0.25">
      <c r="A314" s="1737"/>
      <c r="B314" s="1910" t="s">
        <v>1271</v>
      </c>
      <c r="C314" s="1753" t="str">
        <f>'AIRB Input Floors'!B282</f>
        <v>Retail: QRRE</v>
      </c>
      <c r="D314" s="28"/>
      <c r="E314" s="28"/>
      <c r="F314" s="28"/>
      <c r="G314" s="1880"/>
      <c r="H314" s="1923"/>
      <c r="I314" s="1923"/>
      <c r="J314" s="1923"/>
      <c r="K314" s="1923"/>
      <c r="L314" s="1025"/>
      <c r="M314" s="1882"/>
    </row>
    <row r="315" spans="1:13" s="381" customFormat="1" ht="15" customHeight="1" x14ac:dyDescent="0.25">
      <c r="A315" s="1737"/>
      <c r="B315" s="1910" t="s">
        <v>1271</v>
      </c>
      <c r="C315" s="1917" t="str">
        <f>'AIRB Input Floors'!B283</f>
        <v>QRRE transactors</v>
      </c>
      <c r="D315" s="1486" t="str">
        <f>'AIRB Input Floors'!I283</f>
        <v>Pass</v>
      </c>
      <c r="E315" s="1486" t="str">
        <f>'AIRB Input Floors'!J283</f>
        <v>Pass</v>
      </c>
      <c r="F315" s="1486" t="str">
        <f>'AIRB Input Floors'!K283</f>
        <v>Pass</v>
      </c>
      <c r="G315" s="1491" t="str">
        <f>'AIRB Input Floors'!L283</f>
        <v>Pass</v>
      </c>
      <c r="H315" s="1923"/>
      <c r="I315" s="1923"/>
      <c r="J315" s="1923"/>
      <c r="K315" s="1923"/>
      <c r="L315" s="1025"/>
      <c r="M315" s="1882"/>
    </row>
    <row r="316" spans="1:13" s="381" customFormat="1" ht="15" customHeight="1" x14ac:dyDescent="0.25">
      <c r="A316" s="1737"/>
      <c r="B316" s="1910" t="s">
        <v>1271</v>
      </c>
      <c r="C316" s="1917" t="str">
        <f>'AIRB Input Floors'!B284</f>
        <v>QRRE revolvers</v>
      </c>
      <c r="D316" s="1486" t="str">
        <f>'AIRB Input Floors'!I284</f>
        <v>Pass</v>
      </c>
      <c r="E316" s="1486" t="str">
        <f>'AIRB Input Floors'!J284</f>
        <v>Pass</v>
      </c>
      <c r="F316" s="1486" t="str">
        <f>'AIRB Input Floors'!K284</f>
        <v>Pass</v>
      </c>
      <c r="G316" s="1491" t="str">
        <f>'AIRB Input Floors'!L284</f>
        <v>Pass</v>
      </c>
      <c r="H316" s="1923"/>
      <c r="I316" s="1923"/>
      <c r="J316" s="1923"/>
      <c r="K316" s="1923"/>
      <c r="L316" s="1025"/>
      <c r="M316" s="1882"/>
    </row>
    <row r="317" spans="1:13" s="381" customFormat="1" ht="15" customHeight="1" x14ac:dyDescent="0.25">
      <c r="A317" s="1737"/>
      <c r="B317" s="1910" t="s">
        <v>1271</v>
      </c>
      <c r="C317" s="1753" t="str">
        <f>'AIRB Input Floors'!B285</f>
        <v>Retail: Other retail</v>
      </c>
      <c r="D317" s="28"/>
      <c r="E317" s="28"/>
      <c r="F317" s="28"/>
      <c r="G317" s="1880"/>
      <c r="H317" s="1923"/>
      <c r="I317" s="1923"/>
      <c r="J317" s="1923"/>
      <c r="K317" s="1923"/>
      <c r="L317" s="1025"/>
      <c r="M317" s="1882"/>
    </row>
    <row r="318" spans="1:13" s="381" customFormat="1" ht="15" customHeight="1" x14ac:dyDescent="0.25">
      <c r="A318" s="1737"/>
      <c r="B318" s="1910" t="s">
        <v>1271</v>
      </c>
      <c r="C318" s="1917" t="str">
        <f>'AIRB Input Floors'!B286</f>
        <v>Fully unsecured exposures</v>
      </c>
      <c r="D318" s="1486" t="str">
        <f>'AIRB Input Floors'!I286</f>
        <v>Pass</v>
      </c>
      <c r="E318" s="1486" t="str">
        <f>'AIRB Input Floors'!J286</f>
        <v>Pass</v>
      </c>
      <c r="F318" s="1486" t="str">
        <f>'AIRB Input Floors'!K286</f>
        <v>Pass</v>
      </c>
      <c r="G318" s="1491" t="str">
        <f>'AIRB Input Floors'!L286</f>
        <v>Pass</v>
      </c>
      <c r="H318" s="1923"/>
      <c r="I318" s="1923"/>
      <c r="J318" s="1923"/>
      <c r="K318" s="1923"/>
      <c r="L318" s="1025"/>
      <c r="M318" s="1882"/>
    </row>
    <row r="319" spans="1:13" s="381" customFormat="1" ht="15" customHeight="1" x14ac:dyDescent="0.25">
      <c r="A319" s="1737"/>
      <c r="B319" s="1764" t="s">
        <v>1271</v>
      </c>
      <c r="C319" s="1920" t="str">
        <f>'AIRB Input Floors'!B287</f>
        <v>Unsecured portion of secured exposure</v>
      </c>
      <c r="D319" s="1487" t="str">
        <f>'AIRB Input Floors'!I287</f>
        <v>Pass</v>
      </c>
      <c r="E319" s="1487" t="str">
        <f>'AIRB Input Floors'!J287</f>
        <v>Pass</v>
      </c>
      <c r="F319" s="1487" t="str">
        <f>'AIRB Input Floors'!K287</f>
        <v>Pass</v>
      </c>
      <c r="G319" s="1492" t="str">
        <f>'AIRB Input Floors'!L287</f>
        <v>Pass</v>
      </c>
      <c r="H319" s="1923"/>
      <c r="I319" s="1923"/>
      <c r="J319" s="1923"/>
      <c r="K319" s="1923"/>
      <c r="L319" s="1025"/>
      <c r="M319" s="1882"/>
    </row>
    <row r="320" spans="1:13" s="381" customFormat="1" ht="15" customHeight="1" x14ac:dyDescent="0.25">
      <c r="A320" s="1737"/>
      <c r="B320" s="1914"/>
      <c r="C320" s="471"/>
      <c r="D320" s="1923"/>
      <c r="E320" s="1923"/>
      <c r="F320" s="1923"/>
      <c r="G320" s="1923"/>
      <c r="H320" s="1923"/>
      <c r="I320" s="1923"/>
      <c r="J320" s="1923"/>
      <c r="K320" s="1923"/>
      <c r="L320" s="1025"/>
      <c r="M320" s="1925"/>
    </row>
    <row r="321" spans="1:13" s="165" customFormat="1" ht="45" customHeight="1" x14ac:dyDescent="0.25">
      <c r="A321" s="1950" t="s">
        <v>1255</v>
      </c>
      <c r="B321" s="1304"/>
      <c r="C321" s="1304"/>
      <c r="D321" s="1304"/>
      <c r="E321" s="1304"/>
      <c r="F321" s="1304"/>
      <c r="G321" s="1304"/>
      <c r="H321" s="1304"/>
      <c r="I321" s="1304"/>
      <c r="J321" s="1304"/>
      <c r="K321" s="1304"/>
      <c r="L321" s="1304"/>
      <c r="M321" s="268"/>
    </row>
    <row r="322" spans="1:13" s="165" customFormat="1" ht="15" customHeight="1" x14ac:dyDescent="0.25">
      <c r="A322" s="204"/>
      <c r="B322" s="2418" t="s">
        <v>9</v>
      </c>
      <c r="C322" s="2420" t="s">
        <v>10</v>
      </c>
      <c r="D322" s="1869" t="str">
        <f>CONCATENATE("Column ", LEFT(ADDRESS(ROW('AIRB LGD Downturn'!D3),COLUMN('AIRB LGD Downturn'!D3),4), 1))</f>
        <v>Column D</v>
      </c>
      <c r="E322" s="1869" t="str">
        <f>CONCATENATE("Column ", LEFT(ADDRESS(ROW('AIRB LGD Downturn'!F3),COLUMN('AIRB LGD Downturn'!F3),4), 1))</f>
        <v>Column F</v>
      </c>
      <c r="F322" s="1869" t="str">
        <f>CONCATENATE("Column ", LEFT(ADDRESS(ROW('AIRB LGD Downturn'!L3),COLUMN('AIRB LGD Downturn'!L3),4), 1))</f>
        <v>Column L</v>
      </c>
      <c r="G322" s="1869" t="str">
        <f>CONCATENATE("Column ", LEFT(ADDRESS(ROW('AIRB LGD Downturn'!M3),COLUMN('AIRB LGD Downturn'!M3),4), 1))</f>
        <v>Column M</v>
      </c>
      <c r="H322" s="1869" t="str">
        <f>CONCATENATE("Column ", LEFT(ADDRESS(ROW('AIRB LGD Downturn'!P3),COLUMN('AIRB LGD Downturn'!P3),4), 1))</f>
        <v>Column P</v>
      </c>
      <c r="I322" s="1869" t="str">
        <f>CONCATENATE("Column ", LEFT(ADDRESS(ROW('AIRB LGD Downturn'!Q3),COLUMN('AIRB LGD Downturn'!Q3),4), 1))</f>
        <v>Column Q</v>
      </c>
      <c r="J322" s="1869" t="str">
        <f>CONCATENATE("Column ", LEFT(ADDRESS(ROW('AIRB LGD Downturn'!R3),COLUMN('AIRB LGD Downturn'!T3),4), 1))</f>
        <v>Column T</v>
      </c>
      <c r="K322" s="1869" t="str">
        <f>CONCATENATE("Column ", LEFT(ADDRESS(ROW('AIRB LGD Downturn'!S3),COLUMN('AIRB LGD Downturn'!U3),4), 1))</f>
        <v>Column U</v>
      </c>
      <c r="L322" s="1923"/>
      <c r="M322" s="268"/>
    </row>
    <row r="323" spans="1:13" s="165" customFormat="1" ht="75" customHeight="1" x14ac:dyDescent="0.25">
      <c r="A323" s="204"/>
      <c r="B323" s="2419"/>
      <c r="C323" s="2421"/>
      <c r="D323" s="1720" t="str">
        <f>'AIRB LGD Downturn'!D3</f>
        <v>Check: RWA ≤ current AIRB RWA</v>
      </c>
      <c r="E323" s="1720" t="str">
        <f>'AIRB LGD Downturn'!F3</f>
        <v>Check: EL amounts ≤ current AIRB RWA</v>
      </c>
      <c r="F323" s="1720" t="str">
        <f>'AIRB LGD Downturn'!L4 &amp; ", " &amp; 'AIRB LGD Downturn'!L5</f>
        <v>Check: amount ≥ 5% floor, RWA</v>
      </c>
      <c r="G323" s="1720" t="str">
        <f>'AIRB LGD Downturn'!L4 &amp; ", " &amp; 'AIRB LGD Downturn'!M5</f>
        <v>Check: amount ≥ 5% floor, EL amounts</v>
      </c>
      <c r="H323" s="1720" t="str">
        <f>'AIRB LGD Downturn'!P4 &amp; ", " &amp; 'AIRB LGD Downturn'!P5</f>
        <v>Check: amount ≤ 5% floor, RWA</v>
      </c>
      <c r="I323" s="1720" t="str">
        <f>'AIRB LGD Downturn'!P4 &amp; ", " &amp; 'AIRB LGD Downturn'!Q5</f>
        <v>Check: amount ≤ 5% floor, EL amounts</v>
      </c>
      <c r="J323" s="1720" t="str">
        <f>'AIRB LGD Downturn'!T4 &amp; ", " &amp; 'AIRB LGD Downturn'!T5</f>
        <v>Check: amount ≤ 10% floor and ≥ 5% fixed, RWA</v>
      </c>
      <c r="K323" s="1869" t="str">
        <f>'AIRB LGD Downturn'!T4 &amp; ", " &amp; 'AIRB LGD Downturn'!U5</f>
        <v>Check: amount ≤ 10% floor and ≥ 5% fixed, EL amounts</v>
      </c>
      <c r="L323" s="468"/>
      <c r="M323" s="268"/>
    </row>
    <row r="324" spans="1:13" s="381" customFormat="1" ht="15" customHeight="1" x14ac:dyDescent="0.25">
      <c r="A324" s="1737"/>
      <c r="B324" s="1908"/>
      <c r="C324" s="1913" t="str">
        <f>'AIRB LGD Downturn'!B6</f>
        <v>Large and mid-market general corporates; of which:</v>
      </c>
      <c r="D324" s="1883"/>
      <c r="E324" s="1883"/>
      <c r="F324" s="1883"/>
      <c r="G324" s="1883"/>
      <c r="H324" s="1883"/>
      <c r="I324" s="1883"/>
      <c r="J324" s="1883"/>
      <c r="K324" s="1883"/>
      <c r="L324" s="1025"/>
      <c r="M324" s="1882"/>
    </row>
    <row r="325" spans="1:13" s="381" customFormat="1" ht="15" customHeight="1" x14ac:dyDescent="0.25">
      <c r="A325" s="1737"/>
      <c r="B325" s="1910"/>
      <c r="C325" s="1930" t="str">
        <f>'AIRB LGD Downturn'!B7</f>
        <v>large corporates (assets &gt; EUR 50bn)</v>
      </c>
      <c r="D325" s="1486" t="str">
        <f>'AIRB LGD Downturn'!D7</f>
        <v>Pass</v>
      </c>
      <c r="E325" s="1486" t="str">
        <f>'AIRB LGD Downturn'!F7</f>
        <v>Pass</v>
      </c>
      <c r="F325" s="1486" t="str">
        <f>'AIRB LGD Downturn'!L7</f>
        <v>Pass</v>
      </c>
      <c r="G325" s="1486" t="str">
        <f>'AIRB LGD Downturn'!M7</f>
        <v>Pass</v>
      </c>
      <c r="H325" s="1486" t="str">
        <f>'AIRB LGD Downturn'!P7</f>
        <v>Pass</v>
      </c>
      <c r="I325" s="1486" t="str">
        <f>'AIRB LGD Downturn'!Q7</f>
        <v>Pass</v>
      </c>
      <c r="J325" s="1486" t="str">
        <f>'AIRB LGD Downturn'!T7</f>
        <v>Pass</v>
      </c>
      <c r="K325" s="1491" t="str">
        <f>'AIRB LGD Downturn'!U7</f>
        <v>Pass</v>
      </c>
      <c r="L325" s="1025"/>
      <c r="M325" s="1882"/>
    </row>
    <row r="326" spans="1:13" s="381" customFormat="1" ht="15" customHeight="1" x14ac:dyDescent="0.25">
      <c r="A326" s="1737"/>
      <c r="B326" s="1910"/>
      <c r="C326" s="1930" t="str">
        <f>'AIRB LGD Downturn'!B8</f>
        <v>mid-sized corporates (assets ≤ EUR 50bn, revenues &gt;EUR 200mn)</v>
      </c>
      <c r="D326" s="1486" t="str">
        <f>'AIRB LGD Downturn'!D8</f>
        <v>Pass</v>
      </c>
      <c r="E326" s="1486" t="str">
        <f>'AIRB LGD Downturn'!F8</f>
        <v>Pass</v>
      </c>
      <c r="F326" s="1486" t="str">
        <f>'AIRB LGD Downturn'!L8</f>
        <v>Pass</v>
      </c>
      <c r="G326" s="1486" t="str">
        <f>'AIRB LGD Downturn'!M8</f>
        <v>Pass</v>
      </c>
      <c r="H326" s="1486" t="str">
        <f>'AIRB LGD Downturn'!P8</f>
        <v>Pass</v>
      </c>
      <c r="I326" s="1486" t="str">
        <f>'AIRB LGD Downturn'!Q8</f>
        <v>Pass</v>
      </c>
      <c r="J326" s="1486" t="str">
        <f>'AIRB LGD Downturn'!T8</f>
        <v>Pass</v>
      </c>
      <c r="K326" s="1491" t="str">
        <f>'AIRB LGD Downturn'!U8</f>
        <v>Pass</v>
      </c>
      <c r="L326" s="1025"/>
      <c r="M326" s="1882"/>
    </row>
    <row r="327" spans="1:13" s="381" customFormat="1" ht="15" customHeight="1" x14ac:dyDescent="0.25">
      <c r="A327" s="1737"/>
      <c r="B327" s="1910"/>
      <c r="C327" s="1930" t="str">
        <f>'AIRB LGD Downturn'!B9</f>
        <v>mid-sized corporates (assets ≤ EUR 50bn, revenues ≤ EUR 200mn)</v>
      </c>
      <c r="D327" s="1486" t="str">
        <f>'AIRB LGD Downturn'!D9</f>
        <v>Pass</v>
      </c>
      <c r="E327" s="1486" t="str">
        <f>'AIRB LGD Downturn'!F9</f>
        <v>Pass</v>
      </c>
      <c r="F327" s="1486" t="str">
        <f>'AIRB LGD Downturn'!L9</f>
        <v>Pass</v>
      </c>
      <c r="G327" s="1486" t="str">
        <f>'AIRB LGD Downturn'!M9</f>
        <v>Pass</v>
      </c>
      <c r="H327" s="1486" t="str">
        <f>'AIRB LGD Downturn'!P9</f>
        <v>Pass</v>
      </c>
      <c r="I327" s="1486" t="str">
        <f>'AIRB LGD Downturn'!Q9</f>
        <v>Pass</v>
      </c>
      <c r="J327" s="1486" t="str">
        <f>'AIRB LGD Downturn'!T9</f>
        <v>Pass</v>
      </c>
      <c r="K327" s="1491" t="str">
        <f>'AIRB LGD Downturn'!U9</f>
        <v>Pass</v>
      </c>
      <c r="L327" s="1025"/>
      <c r="M327" s="1882"/>
    </row>
    <row r="328" spans="1:13" s="381" customFormat="1" ht="15" customHeight="1" x14ac:dyDescent="0.25">
      <c r="A328" s="1737"/>
      <c r="B328" s="1910"/>
      <c r="C328" s="1929" t="str">
        <f>'AIRB LGD Downturn'!B10</f>
        <v>IRB specialised lending</v>
      </c>
      <c r="D328" s="1486" t="str">
        <f>'AIRB LGD Downturn'!D10</f>
        <v>Pass</v>
      </c>
      <c r="E328" s="1486" t="str">
        <f>'AIRB LGD Downturn'!F10</f>
        <v>Pass</v>
      </c>
      <c r="F328" s="1486" t="str">
        <f>'AIRB LGD Downturn'!L10</f>
        <v>Pass</v>
      </c>
      <c r="G328" s="1486" t="str">
        <f>'AIRB LGD Downturn'!M10</f>
        <v>Pass</v>
      </c>
      <c r="H328" s="1486" t="str">
        <f>'AIRB LGD Downturn'!P10</f>
        <v>Pass</v>
      </c>
      <c r="I328" s="1486" t="str">
        <f>'AIRB LGD Downturn'!Q10</f>
        <v>Pass</v>
      </c>
      <c r="J328" s="1486" t="str">
        <f>'AIRB LGD Downturn'!T10</f>
        <v>Pass</v>
      </c>
      <c r="K328" s="1491" t="str">
        <f>'AIRB LGD Downturn'!U10</f>
        <v>Pass</v>
      </c>
      <c r="L328" s="1025"/>
      <c r="M328" s="1882"/>
    </row>
    <row r="329" spans="1:13" s="381" customFormat="1" ht="15" customHeight="1" x14ac:dyDescent="0.25">
      <c r="A329" s="1737"/>
      <c r="B329" s="1910"/>
      <c r="C329" s="1929" t="str">
        <f>'AIRB LGD Downturn'!B12</f>
        <v>SME treated as corporate</v>
      </c>
      <c r="D329" s="1486" t="str">
        <f>'AIRB LGD Downturn'!D12</f>
        <v>Pass</v>
      </c>
      <c r="E329" s="1486" t="str">
        <f>'AIRB LGD Downturn'!F12</f>
        <v>Pass</v>
      </c>
      <c r="F329" s="1486" t="str">
        <f>'AIRB LGD Downturn'!L12</f>
        <v>Pass</v>
      </c>
      <c r="G329" s="1486" t="str">
        <f>'AIRB LGD Downturn'!M12</f>
        <v>Pass</v>
      </c>
      <c r="H329" s="1486" t="str">
        <f>'AIRB LGD Downturn'!P12</f>
        <v>Pass</v>
      </c>
      <c r="I329" s="1486" t="str">
        <f>'AIRB LGD Downturn'!Q12</f>
        <v>Pass</v>
      </c>
      <c r="J329" s="1486" t="str">
        <f>'AIRB LGD Downturn'!T12</f>
        <v>Pass</v>
      </c>
      <c r="K329" s="1491" t="str">
        <f>'AIRB LGD Downturn'!U12</f>
        <v>Pass</v>
      </c>
      <c r="L329" s="1025"/>
      <c r="M329" s="1882"/>
    </row>
    <row r="330" spans="1:13" s="381" customFormat="1" ht="15" customHeight="1" x14ac:dyDescent="0.25">
      <c r="A330" s="1737"/>
      <c r="B330" s="1910"/>
      <c r="C330" s="1929" t="str">
        <f>'AIRB LGD Downturn'!B13</f>
        <v>Financial institutions treated as corporates</v>
      </c>
      <c r="D330" s="1486" t="str">
        <f>'AIRB LGD Downturn'!D13</f>
        <v>Pass</v>
      </c>
      <c r="E330" s="1486" t="str">
        <f>'AIRB LGD Downturn'!F13</f>
        <v>Pass</v>
      </c>
      <c r="F330" s="1486" t="str">
        <f>'AIRB LGD Downturn'!L13</f>
        <v>Pass</v>
      </c>
      <c r="G330" s="1486" t="str">
        <f>'AIRB LGD Downturn'!M13</f>
        <v>Pass</v>
      </c>
      <c r="H330" s="1486" t="str">
        <f>'AIRB LGD Downturn'!P13</f>
        <v>Pass</v>
      </c>
      <c r="I330" s="1486" t="str">
        <f>'AIRB LGD Downturn'!Q13</f>
        <v>Pass</v>
      </c>
      <c r="J330" s="1486" t="str">
        <f>'AIRB LGD Downturn'!T13</f>
        <v>Pass</v>
      </c>
      <c r="K330" s="1491" t="str">
        <f>'AIRB LGD Downturn'!U13</f>
        <v>Pass</v>
      </c>
      <c r="L330" s="1025"/>
      <c r="M330" s="1882"/>
    </row>
    <row r="331" spans="1:13" s="381" customFormat="1" ht="15" customHeight="1" x14ac:dyDescent="0.25">
      <c r="A331" s="1737"/>
      <c r="B331" s="1910"/>
      <c r="C331" s="1929" t="str">
        <f>'AIRB LGD Downturn'!B15</f>
        <v>Banks</v>
      </c>
      <c r="D331" s="1486" t="str">
        <f>'AIRB LGD Downturn'!D15</f>
        <v>Pass</v>
      </c>
      <c r="E331" s="1486" t="str">
        <f>'AIRB LGD Downturn'!F15</f>
        <v>Pass</v>
      </c>
      <c r="F331" s="1486" t="str">
        <f>'AIRB LGD Downturn'!L15</f>
        <v>Pass</v>
      </c>
      <c r="G331" s="1486" t="str">
        <f>'AIRB LGD Downturn'!M15</f>
        <v>Pass</v>
      </c>
      <c r="H331" s="1486" t="str">
        <f>'AIRB LGD Downturn'!P15</f>
        <v>Pass</v>
      </c>
      <c r="I331" s="1486" t="str">
        <f>'AIRB LGD Downturn'!Q15</f>
        <v>Pass</v>
      </c>
      <c r="J331" s="1486" t="str">
        <f>'AIRB LGD Downturn'!T15</f>
        <v>Pass</v>
      </c>
      <c r="K331" s="1491" t="str">
        <f>'AIRB LGD Downturn'!U15</f>
        <v>Pass</v>
      </c>
      <c r="L331" s="1025"/>
      <c r="M331" s="1882"/>
    </row>
    <row r="332" spans="1:13" s="381" customFormat="1" ht="15" customHeight="1" x14ac:dyDescent="0.25">
      <c r="A332" s="1737"/>
      <c r="B332" s="1910"/>
      <c r="C332" s="1753" t="str">
        <f>'AIRB LGD Downturn'!B17</f>
        <v>Other retail</v>
      </c>
      <c r="D332" s="28"/>
      <c r="E332" s="28"/>
      <c r="F332" s="28"/>
      <c r="G332" s="28"/>
      <c r="H332" s="28"/>
      <c r="I332" s="28"/>
      <c r="J332" s="28"/>
      <c r="K332" s="1880"/>
      <c r="L332" s="1025"/>
      <c r="M332" s="1882"/>
    </row>
    <row r="333" spans="1:13" s="381" customFormat="1" ht="15" customHeight="1" x14ac:dyDescent="0.25">
      <c r="A333" s="1737"/>
      <c r="B333" s="1910"/>
      <c r="C333" s="1930" t="str">
        <f>'AIRB LGD Downturn'!B18</f>
        <v>of which: unsecured</v>
      </c>
      <c r="D333" s="1486" t="str">
        <f>'AIRB LGD Downturn'!D18</f>
        <v>Pass</v>
      </c>
      <c r="E333" s="1486" t="str">
        <f>'AIRB LGD Downturn'!F18</f>
        <v>Pass</v>
      </c>
      <c r="F333" s="1486" t="str">
        <f>'AIRB LGD Downturn'!L18</f>
        <v>Pass</v>
      </c>
      <c r="G333" s="1486" t="str">
        <f>'AIRB LGD Downturn'!M18</f>
        <v>Pass</v>
      </c>
      <c r="H333" s="1486" t="str">
        <f>'AIRB LGD Downturn'!P18</f>
        <v>Pass</v>
      </c>
      <c r="I333" s="1486" t="str">
        <f>'AIRB LGD Downturn'!Q18</f>
        <v>Pass</v>
      </c>
      <c r="J333" s="1486" t="str">
        <f>'AIRB LGD Downturn'!T18</f>
        <v>Pass</v>
      </c>
      <c r="K333" s="1491" t="str">
        <f>'AIRB LGD Downturn'!U18</f>
        <v>Pass</v>
      </c>
      <c r="L333" s="1025"/>
      <c r="M333" s="1882"/>
    </row>
    <row r="334" spans="1:13" s="381" customFormat="1" ht="15" customHeight="1" x14ac:dyDescent="0.25">
      <c r="A334" s="1737"/>
      <c r="B334" s="1910"/>
      <c r="C334" s="1930" t="str">
        <f>'AIRB LGD Downturn'!B19</f>
        <v>of which: SME treated as retail</v>
      </c>
      <c r="D334" s="1486" t="str">
        <f>'AIRB LGD Downturn'!D19</f>
        <v>Pass</v>
      </c>
      <c r="E334" s="1486" t="str">
        <f>'AIRB LGD Downturn'!F19</f>
        <v>Pass</v>
      </c>
      <c r="F334" s="1486" t="str">
        <f>'AIRB LGD Downturn'!L19</f>
        <v>Pass</v>
      </c>
      <c r="G334" s="1486" t="str">
        <f>'AIRB LGD Downturn'!M19</f>
        <v>Pass</v>
      </c>
      <c r="H334" s="1486" t="str">
        <f>'AIRB LGD Downturn'!P19</f>
        <v>Pass</v>
      </c>
      <c r="I334" s="1486" t="str">
        <f>'AIRB LGD Downturn'!Q19</f>
        <v>Pass</v>
      </c>
      <c r="J334" s="1486" t="str">
        <f>'AIRB LGD Downturn'!T19</f>
        <v>Pass</v>
      </c>
      <c r="K334" s="1491" t="str">
        <f>'AIRB LGD Downturn'!U19</f>
        <v>Pass</v>
      </c>
      <c r="L334" s="1025"/>
      <c r="M334" s="1882"/>
    </row>
    <row r="335" spans="1:13" s="381" customFormat="1" ht="15" customHeight="1" x14ac:dyDescent="0.25">
      <c r="A335" s="1737"/>
      <c r="B335" s="1910"/>
      <c r="C335" s="1930" t="str">
        <f>'AIRB LGD Downturn'!B23</f>
        <v>of which: transactors</v>
      </c>
      <c r="D335" s="1486" t="str">
        <f>'AIRB LGD Downturn'!D23</f>
        <v>Pass</v>
      </c>
      <c r="E335" s="1486" t="str">
        <f>'AIRB LGD Downturn'!F23</f>
        <v>Pass</v>
      </c>
      <c r="F335" s="1486" t="str">
        <f>'AIRB LGD Downturn'!L23</f>
        <v>Pass</v>
      </c>
      <c r="G335" s="1486" t="str">
        <f>'AIRB LGD Downturn'!M23</f>
        <v>Pass</v>
      </c>
      <c r="H335" s="1486" t="str">
        <f>'AIRB LGD Downturn'!P23</f>
        <v>Pass</v>
      </c>
      <c r="I335" s="1486" t="str">
        <f>'AIRB LGD Downturn'!Q23</f>
        <v>Pass</v>
      </c>
      <c r="J335" s="1486" t="str">
        <f>'AIRB LGD Downturn'!T23</f>
        <v>Pass</v>
      </c>
      <c r="K335" s="1491" t="str">
        <f>'AIRB LGD Downturn'!U23</f>
        <v>Pass</v>
      </c>
      <c r="L335" s="1025"/>
      <c r="M335" s="1882"/>
    </row>
    <row r="336" spans="1:13" s="381" customFormat="1" ht="15" customHeight="1" x14ac:dyDescent="0.25">
      <c r="A336" s="1737"/>
      <c r="B336" s="1910"/>
      <c r="C336" s="1930" t="str">
        <f>'AIRB LGD Downturn'!B24</f>
        <v>of which: revolvers</v>
      </c>
      <c r="D336" s="1486" t="str">
        <f>'AIRB LGD Downturn'!D24</f>
        <v>Pass</v>
      </c>
      <c r="E336" s="1486" t="str">
        <f>'AIRB LGD Downturn'!F24</f>
        <v>Pass</v>
      </c>
      <c r="F336" s="1486" t="str">
        <f>'AIRB LGD Downturn'!L24</f>
        <v>Pass</v>
      </c>
      <c r="G336" s="1486" t="str">
        <f>'AIRB LGD Downturn'!M24</f>
        <v>Pass</v>
      </c>
      <c r="H336" s="1486" t="str">
        <f>'AIRB LGD Downturn'!P24</f>
        <v>Pass</v>
      </c>
      <c r="I336" s="1486" t="str">
        <f>'AIRB LGD Downturn'!Q24</f>
        <v>Pass</v>
      </c>
      <c r="J336" s="1486" t="str">
        <f>'AIRB LGD Downturn'!T24</f>
        <v>Pass</v>
      </c>
      <c r="K336" s="1491" t="str">
        <f>'AIRB LGD Downturn'!U24</f>
        <v>Pass</v>
      </c>
      <c r="L336" s="1025"/>
      <c r="M336" s="1882"/>
    </row>
    <row r="337" spans="1:13" s="381" customFormat="1" ht="15" customHeight="1" x14ac:dyDescent="0.25">
      <c r="A337" s="1737"/>
      <c r="B337" s="1910"/>
      <c r="C337" s="1753" t="str">
        <f>'AIRB LGD Downturn'!B28</f>
        <v>Eligible purchased receivables; of which:</v>
      </c>
      <c r="D337" s="28"/>
      <c r="E337" s="28"/>
      <c r="F337" s="28"/>
      <c r="G337" s="28"/>
      <c r="H337" s="28"/>
      <c r="I337" s="28"/>
      <c r="J337" s="28"/>
      <c r="K337" s="1880"/>
      <c r="L337" s="1025"/>
      <c r="M337" s="1882"/>
    </row>
    <row r="338" spans="1:13" s="381" customFormat="1" ht="15" customHeight="1" x14ac:dyDescent="0.25">
      <c r="A338" s="1737"/>
      <c r="B338" s="1910"/>
      <c r="C338" s="1930" t="str">
        <f>'AIRB LGD Downturn'!B29</f>
        <v>Corporates</v>
      </c>
      <c r="D338" s="1486" t="str">
        <f>'AIRB LGD Downturn'!D29</f>
        <v>Pass</v>
      </c>
      <c r="E338" s="1486" t="str">
        <f>'AIRB LGD Downturn'!F29</f>
        <v>Pass</v>
      </c>
      <c r="F338" s="1486" t="str">
        <f>'AIRB LGD Downturn'!L29</f>
        <v>Pass</v>
      </c>
      <c r="G338" s="1486" t="str">
        <f>'AIRB LGD Downturn'!M29</f>
        <v>Pass</v>
      </c>
      <c r="H338" s="1486" t="str">
        <f>'AIRB LGD Downturn'!P29</f>
        <v>Pass</v>
      </c>
      <c r="I338" s="1486" t="str">
        <f>'AIRB LGD Downturn'!Q29</f>
        <v>Pass</v>
      </c>
      <c r="J338" s="1486" t="str">
        <f>'AIRB LGD Downturn'!T29</f>
        <v>Pass</v>
      </c>
      <c r="K338" s="1491" t="str">
        <f>'AIRB LGD Downturn'!U29</f>
        <v>Pass</v>
      </c>
      <c r="L338" s="1025"/>
      <c r="M338" s="1882"/>
    </row>
    <row r="339" spans="1:13" s="381" customFormat="1" ht="15" customHeight="1" x14ac:dyDescent="0.25">
      <c r="A339" s="1737"/>
      <c r="B339" s="1764"/>
      <c r="C339" s="1932" t="str">
        <f>'AIRB LGD Downturn'!B30</f>
        <v>Retail</v>
      </c>
      <c r="D339" s="1487" t="str">
        <f>'AIRB LGD Downturn'!D30</f>
        <v>Pass</v>
      </c>
      <c r="E339" s="1487" t="str">
        <f>'AIRB LGD Downturn'!F30</f>
        <v>Pass</v>
      </c>
      <c r="F339" s="1487" t="str">
        <f>'AIRB LGD Downturn'!L30</f>
        <v>Pass</v>
      </c>
      <c r="G339" s="1487" t="str">
        <f>'AIRB LGD Downturn'!M30</f>
        <v>Pass</v>
      </c>
      <c r="H339" s="1487" t="str">
        <f>'AIRB LGD Downturn'!P30</f>
        <v>Pass</v>
      </c>
      <c r="I339" s="1487" t="str">
        <f>'AIRB LGD Downturn'!Q30</f>
        <v>Pass</v>
      </c>
      <c r="J339" s="1487" t="str">
        <f>'AIRB LGD Downturn'!T30</f>
        <v>Pass</v>
      </c>
      <c r="K339" s="1492" t="str">
        <f>'AIRB LGD Downturn'!U30</f>
        <v>Pass</v>
      </c>
      <c r="L339" s="1025"/>
      <c r="M339" s="1882"/>
    </row>
    <row r="340" spans="1:13" s="381" customFormat="1" ht="15" customHeight="1" x14ac:dyDescent="0.25">
      <c r="A340" s="1737"/>
      <c r="B340" s="1914"/>
      <c r="C340" s="471"/>
      <c r="D340" s="1923"/>
      <c r="E340" s="1923"/>
      <c r="F340" s="1923"/>
      <c r="G340" s="1923"/>
      <c r="H340" s="1923"/>
      <c r="I340" s="1923"/>
      <c r="J340" s="1923"/>
      <c r="K340" s="1923"/>
      <c r="L340" s="1025"/>
      <c r="M340" s="1925"/>
    </row>
    <row r="341" spans="1:13" s="165" customFormat="1" ht="45" customHeight="1" x14ac:dyDescent="0.25">
      <c r="A341" s="1950" t="s">
        <v>1256</v>
      </c>
      <c r="B341" s="1304"/>
      <c r="C341" s="1304"/>
      <c r="D341" s="1304"/>
      <c r="E341" s="1304"/>
      <c r="F341" s="1304"/>
      <c r="G341" s="1304"/>
      <c r="H341" s="1304"/>
      <c r="I341" s="1304"/>
      <c r="J341" s="1304"/>
      <c r="K341" s="1304"/>
      <c r="L341" s="1304"/>
      <c r="M341" s="268"/>
    </row>
    <row r="342" spans="1:13" s="165" customFormat="1" ht="15" customHeight="1" x14ac:dyDescent="0.25">
      <c r="A342" s="204"/>
      <c r="B342" s="2418" t="s">
        <v>9</v>
      </c>
      <c r="C342" s="2420" t="s">
        <v>10</v>
      </c>
      <c r="D342" s="1869" t="str">
        <f>CONCATENATE("Column ", LEFT(ADDRESS(ROW('FIRB Parameters'!D4),COLUMN('FIRB Parameters'!D4),4), 1))</f>
        <v>Column D</v>
      </c>
      <c r="E342" s="1869" t="str">
        <f>CONCATENATE("Column ", LEFT(ADDRESS(ROW('FIRB Parameters'!E4),COLUMN('FIRB Parameters'!E4),4), 1))</f>
        <v>Column E</v>
      </c>
      <c r="F342" s="1869" t="str">
        <f>CONCATENATE("Column ", LEFT(ADDRESS(ROW('FIRB Parameters'!F4),COLUMN('FIRB Parameters'!F4),4), 1))</f>
        <v>Column F</v>
      </c>
      <c r="G342" s="1869" t="str">
        <f>CONCATENATE("Column ", LEFT(ADDRESS(ROW('FIRB Parameters'!G4),COLUMN('FIRB Parameters'!G4),4), 1))</f>
        <v>Column G</v>
      </c>
      <c r="H342" s="1869" t="str">
        <f>CONCATENATE("Column ", LEFT(ADDRESS(ROW('FIRB Parameters'!H4),COLUMN('FIRB Parameters'!H4),4), 1))</f>
        <v>Column H</v>
      </c>
      <c r="I342" s="1869" t="str">
        <f>CONCATENATE("Column ", LEFT(ADDRESS(ROW('FIRB Parameters'!I4),COLUMN('FIRB Parameters'!I4),4), 1))</f>
        <v>Column I</v>
      </c>
      <c r="J342" s="1923"/>
      <c r="K342" s="1923"/>
      <c r="L342" s="1923"/>
      <c r="M342" s="268"/>
    </row>
    <row r="343" spans="1:13" s="165" customFormat="1" ht="60" customHeight="1" x14ac:dyDescent="0.25">
      <c r="A343" s="204"/>
      <c r="B343" s="2419"/>
      <c r="C343" s="2421"/>
      <c r="D343" s="1720" t="str">
        <f>'FIRB Parameters'!D4</f>
        <v>of which:
EAD (post-CRM) bound by PD floor</v>
      </c>
      <c r="E343" s="1720" t="str">
        <f>'FIRB Parameters'!E4</f>
        <v>Check: EAD bound by floor should be ≤ total EAD</v>
      </c>
      <c r="F343" s="1720" t="str">
        <f>'FIRB Parameters'!F16</f>
        <v>RWA</v>
      </c>
      <c r="G343" s="1720" t="str">
        <f>'FIRB Parameters'!G16</f>
        <v>EL amounts</v>
      </c>
      <c r="H343" s="1904" t="str">
        <f>'FIRB Parameters'!H16</f>
        <v>RWA</v>
      </c>
      <c r="I343" s="1905" t="str">
        <f>'FIRB Parameters'!I16</f>
        <v>EL amounts</v>
      </c>
      <c r="J343" s="468"/>
      <c r="K343" s="468"/>
      <c r="L343" s="468"/>
      <c r="M343" s="268"/>
    </row>
    <row r="344" spans="1:13" s="381" customFormat="1" ht="15" customHeight="1" x14ac:dyDescent="0.25">
      <c r="A344" s="1737"/>
      <c r="B344" s="1908"/>
      <c r="C344" s="1928" t="str">
        <f>'FIRB Parameters'!A3</f>
        <v>A) PD floor = 3 bp (ie current floor)</v>
      </c>
      <c r="D344" s="1883"/>
      <c r="E344" s="1883"/>
      <c r="F344" s="1883"/>
      <c r="G344" s="1883"/>
      <c r="H344" s="1883"/>
      <c r="I344" s="1884"/>
      <c r="J344" s="1923"/>
      <c r="K344" s="1923"/>
      <c r="L344" s="1025"/>
      <c r="M344" s="1882"/>
    </row>
    <row r="345" spans="1:13" s="381" customFormat="1" ht="15" customHeight="1" x14ac:dyDescent="0.25">
      <c r="A345" s="1737"/>
      <c r="B345" s="1910"/>
      <c r="C345" s="1929" t="str">
        <f>'FIRB Parameters'!B6</f>
        <v>Corporate; of which:</v>
      </c>
      <c r="D345" s="28"/>
      <c r="E345" s="28"/>
      <c r="F345" s="28"/>
      <c r="G345" s="28"/>
      <c r="H345" s="28"/>
      <c r="I345" s="1880"/>
      <c r="J345" s="1923"/>
      <c r="K345" s="1923"/>
      <c r="L345" s="1025"/>
      <c r="M345" s="1882"/>
    </row>
    <row r="346" spans="1:13" s="381" customFormat="1" ht="15" customHeight="1" x14ac:dyDescent="0.25">
      <c r="A346" s="1737"/>
      <c r="B346" s="1910"/>
      <c r="C346" s="1930" t="str">
        <f>'FIRB Parameters'!B7</f>
        <v>Fully unsecured exposures</v>
      </c>
      <c r="D346" s="28"/>
      <c r="E346" s="1486" t="str">
        <f>'FIRB Parameters'!E7</f>
        <v>Pass</v>
      </c>
      <c r="F346" s="28"/>
      <c r="G346" s="28"/>
      <c r="H346" s="28"/>
      <c r="I346" s="1880"/>
      <c r="J346" s="1923"/>
      <c r="K346" s="1923"/>
      <c r="L346" s="1025"/>
      <c r="M346" s="1882"/>
    </row>
    <row r="347" spans="1:13" s="381" customFormat="1" ht="15" customHeight="1" x14ac:dyDescent="0.25">
      <c r="A347" s="1737"/>
      <c r="B347" s="1910"/>
      <c r="C347" s="1930" t="str">
        <f>'FIRB Parameters'!B8</f>
        <v>Unsecured portion of secured exposure</v>
      </c>
      <c r="D347" s="28"/>
      <c r="E347" s="1486" t="str">
        <f>'FIRB Parameters'!E8</f>
        <v>Pass</v>
      </c>
      <c r="F347" s="28"/>
      <c r="G347" s="28"/>
      <c r="H347" s="28"/>
      <c r="I347" s="1880"/>
      <c r="J347" s="1923"/>
      <c r="K347" s="1923"/>
      <c r="L347" s="1025"/>
      <c r="M347" s="1882"/>
    </row>
    <row r="348" spans="1:13" s="381" customFormat="1" ht="15" customHeight="1" x14ac:dyDescent="0.25">
      <c r="A348" s="1737"/>
      <c r="B348" s="1910"/>
      <c r="C348" s="1930" t="str">
        <f>'FIRB Parameters'!B9</f>
        <v>Exposures secured by financial collateral</v>
      </c>
      <c r="D348" s="28"/>
      <c r="E348" s="1486" t="str">
        <f>'FIRB Parameters'!E9</f>
        <v>Pass</v>
      </c>
      <c r="F348" s="28"/>
      <c r="G348" s="28"/>
      <c r="H348" s="28"/>
      <c r="I348" s="1880"/>
      <c r="J348" s="1923"/>
      <c r="K348" s="1923"/>
      <c r="L348" s="1025"/>
      <c r="M348" s="1882"/>
    </row>
    <row r="349" spans="1:13" s="381" customFormat="1" ht="15" customHeight="1" x14ac:dyDescent="0.25">
      <c r="A349" s="1737"/>
      <c r="B349" s="1910"/>
      <c r="C349" s="1930" t="str">
        <f>'FIRB Parameters'!B10</f>
        <v>Exposures secured by CRE/RRE</v>
      </c>
      <c r="D349" s="28"/>
      <c r="E349" s="1486" t="str">
        <f>'FIRB Parameters'!E10</f>
        <v>Pass</v>
      </c>
      <c r="F349" s="28"/>
      <c r="G349" s="28"/>
      <c r="H349" s="28"/>
      <c r="I349" s="1880"/>
      <c r="J349" s="1923"/>
      <c r="K349" s="1923"/>
      <c r="L349" s="1025"/>
      <c r="M349" s="1882"/>
    </row>
    <row r="350" spans="1:13" s="381" customFormat="1" ht="15" customHeight="1" x14ac:dyDescent="0.25">
      <c r="A350" s="1737"/>
      <c r="B350" s="1910"/>
      <c r="C350" s="1930" t="str">
        <f>'FIRB Parameters'!B11</f>
        <v>Exposures secured by receivables</v>
      </c>
      <c r="D350" s="28"/>
      <c r="E350" s="1486" t="str">
        <f>'FIRB Parameters'!E11</f>
        <v>Pass</v>
      </c>
      <c r="F350" s="28"/>
      <c r="G350" s="28"/>
      <c r="H350" s="28"/>
      <c r="I350" s="1880"/>
      <c r="J350" s="1923"/>
      <c r="K350" s="1923"/>
      <c r="L350" s="1025"/>
      <c r="M350" s="1882"/>
    </row>
    <row r="351" spans="1:13" s="381" customFormat="1" ht="15" customHeight="1" x14ac:dyDescent="0.25">
      <c r="A351" s="1737"/>
      <c r="B351" s="1910"/>
      <c r="C351" s="1930" t="str">
        <f>'FIRB Parameters'!B12</f>
        <v>Exposures secured by other physical collateral</v>
      </c>
      <c r="D351" s="28"/>
      <c r="E351" s="1486" t="str">
        <f>'FIRB Parameters'!E12</f>
        <v>Pass</v>
      </c>
      <c r="F351" s="28"/>
      <c r="G351" s="28"/>
      <c r="H351" s="28"/>
      <c r="I351" s="1880"/>
      <c r="J351" s="1923"/>
      <c r="K351" s="1923"/>
      <c r="L351" s="1025"/>
      <c r="M351" s="1882"/>
    </row>
    <row r="352" spans="1:13" s="381" customFormat="1" ht="15" customHeight="1" x14ac:dyDescent="0.25">
      <c r="A352" s="1737"/>
      <c r="B352" s="1910"/>
      <c r="C352" s="1931" t="str">
        <f>'FIRB Parameters'!A14</f>
        <v>B) PD floor = 5 bp (ie baseline proposed floor)</v>
      </c>
      <c r="D352" s="28"/>
      <c r="E352" s="28"/>
      <c r="F352" s="28"/>
      <c r="G352" s="28"/>
      <c r="H352" s="28"/>
      <c r="I352" s="1880"/>
      <c r="J352" s="1923"/>
      <c r="K352" s="1923"/>
      <c r="L352" s="1025"/>
      <c r="M352" s="1882"/>
    </row>
    <row r="353" spans="1:13" s="381" customFormat="1" ht="15" customHeight="1" x14ac:dyDescent="0.25">
      <c r="A353" s="1737"/>
      <c r="B353" s="1910"/>
      <c r="C353" s="1929" t="str">
        <f>'FIRB Parameters'!B17</f>
        <v>Corporate; of which:</v>
      </c>
      <c r="D353" s="28"/>
      <c r="E353" s="28"/>
      <c r="F353" s="28"/>
      <c r="G353" s="28"/>
      <c r="H353" s="28"/>
      <c r="I353" s="1880"/>
      <c r="J353" s="1923"/>
      <c r="K353" s="1923"/>
      <c r="L353" s="1025"/>
      <c r="M353" s="1882"/>
    </row>
    <row r="354" spans="1:13" s="381" customFormat="1" ht="15" customHeight="1" x14ac:dyDescent="0.25">
      <c r="A354" s="1737"/>
      <c r="B354" s="1910"/>
      <c r="C354" s="1930" t="str">
        <f>'FIRB Parameters'!B18</f>
        <v>Fully unsecured exposures</v>
      </c>
      <c r="D354" s="28"/>
      <c r="E354" s="1486" t="str">
        <f>'FIRB Parameters'!E18</f>
        <v>Pass</v>
      </c>
      <c r="F354" s="28"/>
      <c r="G354" s="28"/>
      <c r="H354" s="28"/>
      <c r="I354" s="1880"/>
      <c r="J354" s="1923"/>
      <c r="K354" s="1923"/>
      <c r="L354" s="1025"/>
      <c r="M354" s="1882"/>
    </row>
    <row r="355" spans="1:13" s="381" customFormat="1" ht="15" customHeight="1" x14ac:dyDescent="0.25">
      <c r="A355" s="1737"/>
      <c r="B355" s="1910"/>
      <c r="C355" s="1930" t="str">
        <f>'FIRB Parameters'!B19</f>
        <v>Unsecured portion of secured exposure</v>
      </c>
      <c r="D355" s="28"/>
      <c r="E355" s="1486" t="str">
        <f>'FIRB Parameters'!E19</f>
        <v>Pass</v>
      </c>
      <c r="F355" s="28"/>
      <c r="G355" s="28"/>
      <c r="H355" s="28"/>
      <c r="I355" s="1880"/>
      <c r="J355" s="1923"/>
      <c r="K355" s="1923"/>
      <c r="L355" s="1025"/>
      <c r="M355" s="1882"/>
    </row>
    <row r="356" spans="1:13" s="381" customFormat="1" ht="15" customHeight="1" x14ac:dyDescent="0.25">
      <c r="A356" s="1737"/>
      <c r="B356" s="1910"/>
      <c r="C356" s="1930" t="str">
        <f>'FIRB Parameters'!B20</f>
        <v>Exposures secured by financial collateral</v>
      </c>
      <c r="D356" s="28"/>
      <c r="E356" s="1486" t="str">
        <f>'FIRB Parameters'!E20</f>
        <v>Pass</v>
      </c>
      <c r="F356" s="28"/>
      <c r="G356" s="28"/>
      <c r="H356" s="28"/>
      <c r="I356" s="1880"/>
      <c r="J356" s="1923"/>
      <c r="K356" s="1923"/>
      <c r="L356" s="1025"/>
      <c r="M356" s="1882"/>
    </row>
    <row r="357" spans="1:13" s="381" customFormat="1" ht="15" customHeight="1" x14ac:dyDescent="0.25">
      <c r="A357" s="1737"/>
      <c r="B357" s="1910"/>
      <c r="C357" s="1930" t="str">
        <f>'FIRB Parameters'!B21</f>
        <v>Exposures secured by CRE/RRE</v>
      </c>
      <c r="D357" s="28"/>
      <c r="E357" s="1486" t="str">
        <f>'FIRB Parameters'!E21</f>
        <v>Pass</v>
      </c>
      <c r="F357" s="28"/>
      <c r="G357" s="28"/>
      <c r="H357" s="28"/>
      <c r="I357" s="1880"/>
      <c r="J357" s="1923"/>
      <c r="K357" s="1923"/>
      <c r="L357" s="1025"/>
      <c r="M357" s="1882"/>
    </row>
    <row r="358" spans="1:13" s="381" customFormat="1" ht="15" customHeight="1" x14ac:dyDescent="0.25">
      <c r="A358" s="1737"/>
      <c r="B358" s="1910"/>
      <c r="C358" s="1930" t="str">
        <f>'FIRB Parameters'!B22</f>
        <v>Exposures secured by receivables</v>
      </c>
      <c r="D358" s="28"/>
      <c r="E358" s="1486" t="str">
        <f>'FIRB Parameters'!E22</f>
        <v>Pass</v>
      </c>
      <c r="F358" s="28"/>
      <c r="G358" s="28"/>
      <c r="H358" s="28"/>
      <c r="I358" s="1880"/>
      <c r="J358" s="1923"/>
      <c r="K358" s="1923"/>
      <c r="L358" s="1025"/>
      <c r="M358" s="1882"/>
    </row>
    <row r="359" spans="1:13" s="381" customFormat="1" ht="15" customHeight="1" x14ac:dyDescent="0.25">
      <c r="A359" s="1737"/>
      <c r="B359" s="1910"/>
      <c r="C359" s="1930" t="str">
        <f>'FIRB Parameters'!B23</f>
        <v>Exposures secured by other physical collateral</v>
      </c>
      <c r="D359" s="28"/>
      <c r="E359" s="1486" t="str">
        <f>'FIRB Parameters'!E23</f>
        <v>Pass</v>
      </c>
      <c r="F359" s="28"/>
      <c r="G359" s="28"/>
      <c r="H359" s="28"/>
      <c r="I359" s="1880"/>
      <c r="J359" s="1923"/>
      <c r="K359" s="1923"/>
      <c r="L359" s="1025"/>
      <c r="M359" s="1882"/>
    </row>
    <row r="360" spans="1:13" s="381" customFormat="1" ht="15" customHeight="1" x14ac:dyDescent="0.25">
      <c r="A360" s="1737"/>
      <c r="B360" s="1910"/>
      <c r="C360" s="1930" t="str">
        <f>'FIRB Parameters'!B24</f>
        <v>Check: row 18 not less than row 7 above</v>
      </c>
      <c r="D360" s="1486" t="str">
        <f>'FIRB Parameters'!D24</f>
        <v>Pass</v>
      </c>
      <c r="E360" s="28"/>
      <c r="F360" s="1486" t="str">
        <f>'FIRB Parameters'!F24</f>
        <v>Pass</v>
      </c>
      <c r="G360" s="1486" t="str">
        <f>'FIRB Parameters'!G24</f>
        <v>Pass</v>
      </c>
      <c r="H360" s="1486" t="str">
        <f>'FIRB Parameters'!H24</f>
        <v>Pass</v>
      </c>
      <c r="I360" s="1491" t="str">
        <f>'FIRB Parameters'!I24</f>
        <v>Pass</v>
      </c>
      <c r="J360" s="1923"/>
      <c r="K360" s="1923"/>
      <c r="L360" s="1025"/>
      <c r="M360" s="1882"/>
    </row>
    <row r="361" spans="1:13" s="381" customFormat="1" ht="15" customHeight="1" x14ac:dyDescent="0.25">
      <c r="A361" s="1737"/>
      <c r="B361" s="1910"/>
      <c r="C361" s="1930" t="str">
        <f>'FIRB Parameters'!B25</f>
        <v>Check: row 19 not less than row 8 above</v>
      </c>
      <c r="D361" s="1486" t="str">
        <f>'FIRB Parameters'!D25</f>
        <v>Pass</v>
      </c>
      <c r="E361" s="28"/>
      <c r="F361" s="1486" t="str">
        <f>'FIRB Parameters'!F25</f>
        <v>Pass</v>
      </c>
      <c r="G361" s="1486" t="str">
        <f>'FIRB Parameters'!G25</f>
        <v>Pass</v>
      </c>
      <c r="H361" s="1486" t="str">
        <f>'FIRB Parameters'!H25</f>
        <v>Pass</v>
      </c>
      <c r="I361" s="1491" t="str">
        <f>'FIRB Parameters'!I25</f>
        <v>Pass</v>
      </c>
      <c r="J361" s="1923"/>
      <c r="K361" s="1923"/>
      <c r="L361" s="1025"/>
      <c r="M361" s="1882"/>
    </row>
    <row r="362" spans="1:13" s="381" customFormat="1" ht="15" customHeight="1" x14ac:dyDescent="0.25">
      <c r="A362" s="1737"/>
      <c r="B362" s="1910"/>
      <c r="C362" s="1930" t="str">
        <f>'FIRB Parameters'!B26</f>
        <v>Check: row 20 not less than row 9 above</v>
      </c>
      <c r="D362" s="1486" t="str">
        <f>'FIRB Parameters'!D26</f>
        <v>Pass</v>
      </c>
      <c r="E362" s="28"/>
      <c r="F362" s="1486" t="str">
        <f>'FIRB Parameters'!F26</f>
        <v>Pass</v>
      </c>
      <c r="G362" s="1486" t="str">
        <f>'FIRB Parameters'!G26</f>
        <v>Pass</v>
      </c>
      <c r="H362" s="1486" t="str">
        <f>'FIRB Parameters'!H26</f>
        <v>Pass</v>
      </c>
      <c r="I362" s="1491" t="str">
        <f>'FIRB Parameters'!I26</f>
        <v>Pass</v>
      </c>
      <c r="J362" s="1923"/>
      <c r="K362" s="1923"/>
      <c r="L362" s="1025"/>
      <c r="M362" s="1882"/>
    </row>
    <row r="363" spans="1:13" s="381" customFormat="1" ht="15" customHeight="1" x14ac:dyDescent="0.25">
      <c r="A363" s="1737"/>
      <c r="B363" s="1910"/>
      <c r="C363" s="1930" t="str">
        <f>'FIRB Parameters'!B27</f>
        <v>Check: row 21 not less than row 10 above</v>
      </c>
      <c r="D363" s="1486" t="str">
        <f>'FIRB Parameters'!D27</f>
        <v>Pass</v>
      </c>
      <c r="E363" s="28"/>
      <c r="F363" s="1486" t="str">
        <f>'FIRB Parameters'!F27</f>
        <v>Pass</v>
      </c>
      <c r="G363" s="1486" t="str">
        <f>'FIRB Parameters'!G27</f>
        <v>Pass</v>
      </c>
      <c r="H363" s="1486" t="str">
        <f>'FIRB Parameters'!H27</f>
        <v>Pass</v>
      </c>
      <c r="I363" s="1491" t="str">
        <f>'FIRB Parameters'!I27</f>
        <v>Pass</v>
      </c>
      <c r="J363" s="1923"/>
      <c r="K363" s="1923"/>
      <c r="L363" s="1025"/>
      <c r="M363" s="1882"/>
    </row>
    <row r="364" spans="1:13" s="381" customFormat="1" ht="15" customHeight="1" x14ac:dyDescent="0.25">
      <c r="A364" s="1737"/>
      <c r="B364" s="1910"/>
      <c r="C364" s="1930" t="str">
        <f>'FIRB Parameters'!B28</f>
        <v>Check: row 22 not less than row 11 above</v>
      </c>
      <c r="D364" s="1486" t="str">
        <f>'FIRB Parameters'!D28</f>
        <v>Pass</v>
      </c>
      <c r="E364" s="28"/>
      <c r="F364" s="1486" t="str">
        <f>'FIRB Parameters'!F28</f>
        <v>Pass</v>
      </c>
      <c r="G364" s="1486" t="str">
        <f>'FIRB Parameters'!G28</f>
        <v>Pass</v>
      </c>
      <c r="H364" s="1486" t="str">
        <f>'FIRB Parameters'!H28</f>
        <v>Pass</v>
      </c>
      <c r="I364" s="1491" t="str">
        <f>'FIRB Parameters'!I28</f>
        <v>Pass</v>
      </c>
      <c r="J364" s="1923"/>
      <c r="K364" s="1923"/>
      <c r="L364" s="1025"/>
      <c r="M364" s="1882"/>
    </row>
    <row r="365" spans="1:13" s="381" customFormat="1" ht="15" customHeight="1" x14ac:dyDescent="0.25">
      <c r="A365" s="1737"/>
      <c r="B365" s="1910"/>
      <c r="C365" s="1930" t="str">
        <f>'FIRB Parameters'!B29</f>
        <v>Check: row 23 not less than row 12 above</v>
      </c>
      <c r="D365" s="1486" t="str">
        <f>'FIRB Parameters'!D29</f>
        <v>Pass</v>
      </c>
      <c r="E365" s="28"/>
      <c r="F365" s="1486" t="str">
        <f>'FIRB Parameters'!F29</f>
        <v>Pass</v>
      </c>
      <c r="G365" s="1486" t="str">
        <f>'FIRB Parameters'!G29</f>
        <v>Pass</v>
      </c>
      <c r="H365" s="1486" t="str">
        <f>'FIRB Parameters'!H29</f>
        <v>Pass</v>
      </c>
      <c r="I365" s="1491" t="str">
        <f>'FIRB Parameters'!I29</f>
        <v>Pass</v>
      </c>
      <c r="J365" s="1923"/>
      <c r="K365" s="1923"/>
      <c r="L365" s="1025"/>
      <c r="M365" s="1882"/>
    </row>
    <row r="366" spans="1:13" s="381" customFormat="1" ht="15" customHeight="1" x14ac:dyDescent="0.25">
      <c r="A366" s="1737"/>
      <c r="B366" s="1910"/>
      <c r="C366" s="1931" t="str">
        <f>'FIRB Parameters'!A31</f>
        <v>C) PD floor = 10 bp (ie PD variant 1)</v>
      </c>
      <c r="D366" s="28"/>
      <c r="E366" s="28"/>
      <c r="F366" s="28"/>
      <c r="G366" s="28"/>
      <c r="H366" s="28"/>
      <c r="I366" s="1880"/>
      <c r="J366" s="1923"/>
      <c r="K366" s="1923"/>
      <c r="L366" s="1025"/>
      <c r="M366" s="1882"/>
    </row>
    <row r="367" spans="1:13" s="381" customFormat="1" ht="15" customHeight="1" x14ac:dyDescent="0.25">
      <c r="A367" s="1737"/>
      <c r="B367" s="1910"/>
      <c r="C367" s="1929" t="str">
        <f>'FIRB Parameters'!B34</f>
        <v>Corporate; of which:</v>
      </c>
      <c r="D367" s="28"/>
      <c r="E367" s="28"/>
      <c r="F367" s="28"/>
      <c r="G367" s="28"/>
      <c r="H367" s="28"/>
      <c r="I367" s="1880"/>
      <c r="J367" s="1923"/>
      <c r="K367" s="1923"/>
      <c r="L367" s="1025"/>
      <c r="M367" s="1882"/>
    </row>
    <row r="368" spans="1:13" s="381" customFormat="1" ht="15" customHeight="1" x14ac:dyDescent="0.25">
      <c r="A368" s="1737"/>
      <c r="B368" s="1910"/>
      <c r="C368" s="1930" t="str">
        <f>'FIRB Parameters'!B35</f>
        <v>Fully unsecured exposures</v>
      </c>
      <c r="D368" s="28"/>
      <c r="E368" s="1486" t="str">
        <f>'FIRB Parameters'!E35</f>
        <v>Pass</v>
      </c>
      <c r="F368" s="28"/>
      <c r="G368" s="28"/>
      <c r="H368" s="28"/>
      <c r="I368" s="1880"/>
      <c r="J368" s="1923"/>
      <c r="K368" s="1923"/>
      <c r="L368" s="1025"/>
      <c r="M368" s="1882"/>
    </row>
    <row r="369" spans="1:13" s="381" customFormat="1" ht="15" customHeight="1" x14ac:dyDescent="0.25">
      <c r="A369" s="1737"/>
      <c r="B369" s="1910"/>
      <c r="C369" s="1930" t="str">
        <f>'FIRB Parameters'!B36</f>
        <v>Unsecured portion of secured exposure</v>
      </c>
      <c r="D369" s="28"/>
      <c r="E369" s="1486" t="str">
        <f>'FIRB Parameters'!E36</f>
        <v>Pass</v>
      </c>
      <c r="F369" s="28"/>
      <c r="G369" s="28"/>
      <c r="H369" s="28"/>
      <c r="I369" s="1880"/>
      <c r="J369" s="1923"/>
      <c r="K369" s="1923"/>
      <c r="L369" s="1025"/>
      <c r="M369" s="1882"/>
    </row>
    <row r="370" spans="1:13" s="381" customFormat="1" ht="15" customHeight="1" x14ac:dyDescent="0.25">
      <c r="A370" s="1737"/>
      <c r="B370" s="1910"/>
      <c r="C370" s="1930" t="str">
        <f>'FIRB Parameters'!B37</f>
        <v>Exposures secured by financial collateral</v>
      </c>
      <c r="D370" s="28"/>
      <c r="E370" s="1486" t="str">
        <f>'FIRB Parameters'!E37</f>
        <v>Pass</v>
      </c>
      <c r="F370" s="28"/>
      <c r="G370" s="28"/>
      <c r="H370" s="28"/>
      <c r="I370" s="1880"/>
      <c r="J370" s="1923"/>
      <c r="K370" s="1923"/>
      <c r="L370" s="1025"/>
      <c r="M370" s="1882"/>
    </row>
    <row r="371" spans="1:13" s="381" customFormat="1" ht="15" customHeight="1" x14ac:dyDescent="0.25">
      <c r="A371" s="1737"/>
      <c r="B371" s="1910"/>
      <c r="C371" s="1930" t="str">
        <f>'FIRB Parameters'!B38</f>
        <v>Exposures secured by CRE/RRE</v>
      </c>
      <c r="D371" s="28"/>
      <c r="E371" s="1486" t="str">
        <f>'FIRB Parameters'!E38</f>
        <v>Pass</v>
      </c>
      <c r="F371" s="28"/>
      <c r="G371" s="28"/>
      <c r="H371" s="28"/>
      <c r="I371" s="1880"/>
      <c r="J371" s="1923"/>
      <c r="K371" s="1923"/>
      <c r="L371" s="1025"/>
      <c r="M371" s="1882"/>
    </row>
    <row r="372" spans="1:13" s="381" customFormat="1" ht="15" customHeight="1" x14ac:dyDescent="0.25">
      <c r="A372" s="1737"/>
      <c r="B372" s="1910"/>
      <c r="C372" s="1930" t="str">
        <f>'FIRB Parameters'!B39</f>
        <v>Exposures secured by receivables</v>
      </c>
      <c r="D372" s="28"/>
      <c r="E372" s="1486" t="str">
        <f>'FIRB Parameters'!E39</f>
        <v>Pass</v>
      </c>
      <c r="F372" s="28"/>
      <c r="G372" s="28"/>
      <c r="H372" s="28"/>
      <c r="I372" s="1880"/>
      <c r="J372" s="1923"/>
      <c r="K372" s="1923"/>
      <c r="L372" s="1025"/>
      <c r="M372" s="1882"/>
    </row>
    <row r="373" spans="1:13" s="381" customFormat="1" ht="15" customHeight="1" x14ac:dyDescent="0.25">
      <c r="A373" s="1737"/>
      <c r="B373" s="1910"/>
      <c r="C373" s="1930" t="str">
        <f>'FIRB Parameters'!B40</f>
        <v>Exposures secured by other physical collateral</v>
      </c>
      <c r="D373" s="28"/>
      <c r="E373" s="1486" t="str">
        <f>'FIRB Parameters'!E40</f>
        <v>Pass</v>
      </c>
      <c r="F373" s="28"/>
      <c r="G373" s="28"/>
      <c r="H373" s="28"/>
      <c r="I373" s="1880"/>
      <c r="J373" s="1923"/>
      <c r="K373" s="1923"/>
      <c r="L373" s="1025"/>
      <c r="M373" s="1882"/>
    </row>
    <row r="374" spans="1:13" s="381" customFormat="1" ht="15" customHeight="1" x14ac:dyDescent="0.25">
      <c r="A374" s="1737"/>
      <c r="B374" s="1910"/>
      <c r="C374" s="1930" t="str">
        <f>'FIRB Parameters'!B41</f>
        <v>Check: row 35 not less than row 18 above</v>
      </c>
      <c r="D374" s="1486" t="str">
        <f>'FIRB Parameters'!D41</f>
        <v>Pass</v>
      </c>
      <c r="E374" s="28"/>
      <c r="F374" s="1486" t="str">
        <f>'FIRB Parameters'!F41</f>
        <v>Pass</v>
      </c>
      <c r="G374" s="1486" t="str">
        <f>'FIRB Parameters'!G41</f>
        <v>Pass</v>
      </c>
      <c r="H374" s="1486" t="str">
        <f>'FIRB Parameters'!H41</f>
        <v>Pass</v>
      </c>
      <c r="I374" s="1491" t="str">
        <f>'FIRB Parameters'!I41</f>
        <v>Pass</v>
      </c>
      <c r="J374" s="1923"/>
      <c r="K374" s="1923"/>
      <c r="L374" s="1025"/>
      <c r="M374" s="1882"/>
    </row>
    <row r="375" spans="1:13" s="381" customFormat="1" ht="15" customHeight="1" x14ac:dyDescent="0.25">
      <c r="A375" s="1737"/>
      <c r="B375" s="1910"/>
      <c r="C375" s="1930" t="str">
        <f>'FIRB Parameters'!B42</f>
        <v>Check: row 36 not less than row 19 above</v>
      </c>
      <c r="D375" s="1486" t="str">
        <f>'FIRB Parameters'!D42</f>
        <v>Pass</v>
      </c>
      <c r="E375" s="28"/>
      <c r="F375" s="1486" t="str">
        <f>'FIRB Parameters'!F42</f>
        <v>Pass</v>
      </c>
      <c r="G375" s="1486" t="str">
        <f>'FIRB Parameters'!G42</f>
        <v>Pass</v>
      </c>
      <c r="H375" s="1486" t="str">
        <f>'FIRB Parameters'!H42</f>
        <v>Pass</v>
      </c>
      <c r="I375" s="1491" t="str">
        <f>'FIRB Parameters'!I42</f>
        <v>Pass</v>
      </c>
      <c r="J375" s="1923"/>
      <c r="K375" s="1923"/>
      <c r="L375" s="1025"/>
      <c r="M375" s="1882"/>
    </row>
    <row r="376" spans="1:13" s="381" customFormat="1" ht="15" customHeight="1" x14ac:dyDescent="0.25">
      <c r="A376" s="1737"/>
      <c r="B376" s="1910"/>
      <c r="C376" s="1930" t="str">
        <f>'FIRB Parameters'!B43</f>
        <v>Check: row 37 not less than row 20 above</v>
      </c>
      <c r="D376" s="1486" t="str">
        <f>'FIRB Parameters'!D43</f>
        <v>Pass</v>
      </c>
      <c r="E376" s="28"/>
      <c r="F376" s="1486" t="str">
        <f>'FIRB Parameters'!F43</f>
        <v>Pass</v>
      </c>
      <c r="G376" s="1486" t="str">
        <f>'FIRB Parameters'!G43</f>
        <v>Pass</v>
      </c>
      <c r="H376" s="1486" t="str">
        <f>'FIRB Parameters'!H43</f>
        <v>Pass</v>
      </c>
      <c r="I376" s="1491" t="str">
        <f>'FIRB Parameters'!I43</f>
        <v>Pass</v>
      </c>
      <c r="J376" s="1923"/>
      <c r="K376" s="1923"/>
      <c r="L376" s="1025"/>
      <c r="M376" s="1882"/>
    </row>
    <row r="377" spans="1:13" s="381" customFormat="1" ht="15" customHeight="1" x14ac:dyDescent="0.25">
      <c r="A377" s="1737"/>
      <c r="B377" s="1910"/>
      <c r="C377" s="1930" t="str">
        <f>'FIRB Parameters'!B44</f>
        <v>Check: row 38 not less than row 21 above</v>
      </c>
      <c r="D377" s="1486" t="str">
        <f>'FIRB Parameters'!D44</f>
        <v>Pass</v>
      </c>
      <c r="E377" s="28"/>
      <c r="F377" s="1486" t="str">
        <f>'FIRB Parameters'!F44</f>
        <v>Pass</v>
      </c>
      <c r="G377" s="1486" t="str">
        <f>'FIRB Parameters'!G44</f>
        <v>Pass</v>
      </c>
      <c r="H377" s="1486" t="str">
        <f>'FIRB Parameters'!H44</f>
        <v>Pass</v>
      </c>
      <c r="I377" s="1491" t="str">
        <f>'FIRB Parameters'!I44</f>
        <v>Pass</v>
      </c>
      <c r="J377" s="1923"/>
      <c r="K377" s="1923"/>
      <c r="L377" s="1025"/>
      <c r="M377" s="1882"/>
    </row>
    <row r="378" spans="1:13" s="381" customFormat="1" ht="15" customHeight="1" x14ac:dyDescent="0.25">
      <c r="A378" s="1737"/>
      <c r="B378" s="1910"/>
      <c r="C378" s="1930" t="str">
        <f>'FIRB Parameters'!B45</f>
        <v>Check: row 39 not less than row 22 above</v>
      </c>
      <c r="D378" s="1486" t="str">
        <f>'FIRB Parameters'!D45</f>
        <v>Pass</v>
      </c>
      <c r="E378" s="28"/>
      <c r="F378" s="1486" t="str">
        <f>'FIRB Parameters'!F45</f>
        <v>Pass</v>
      </c>
      <c r="G378" s="1486" t="str">
        <f>'FIRB Parameters'!G45</f>
        <v>Pass</v>
      </c>
      <c r="H378" s="1486" t="str">
        <f>'FIRB Parameters'!H45</f>
        <v>Pass</v>
      </c>
      <c r="I378" s="1491" t="str">
        <f>'FIRB Parameters'!I45</f>
        <v>Pass</v>
      </c>
      <c r="J378" s="1923"/>
      <c r="K378" s="1923"/>
      <c r="L378" s="1025"/>
      <c r="M378" s="1882"/>
    </row>
    <row r="379" spans="1:13" s="381" customFormat="1" ht="15" customHeight="1" x14ac:dyDescent="0.25">
      <c r="A379" s="1737"/>
      <c r="B379" s="1764"/>
      <c r="C379" s="1932" t="str">
        <f>'FIRB Parameters'!B46</f>
        <v>Check: row 40 not less than row 23 above</v>
      </c>
      <c r="D379" s="1487" t="str">
        <f>'FIRB Parameters'!D46</f>
        <v>Pass</v>
      </c>
      <c r="E379" s="30"/>
      <c r="F379" s="1487" t="str">
        <f>'FIRB Parameters'!F46</f>
        <v>Pass</v>
      </c>
      <c r="G379" s="1487" t="str">
        <f>'FIRB Parameters'!G46</f>
        <v>Pass</v>
      </c>
      <c r="H379" s="1487" t="str">
        <f>'FIRB Parameters'!H46</f>
        <v>Pass</v>
      </c>
      <c r="I379" s="1492" t="str">
        <f>'FIRB Parameters'!I46</f>
        <v>Pass</v>
      </c>
      <c r="J379" s="1923"/>
      <c r="K379" s="1923"/>
      <c r="L379" s="1025"/>
      <c r="M379" s="1882"/>
    </row>
    <row r="380" spans="1:13" s="381" customFormat="1" ht="15" customHeight="1" x14ac:dyDescent="0.25">
      <c r="A380" s="1737"/>
      <c r="B380" s="1914"/>
      <c r="C380" s="471"/>
      <c r="D380" s="1923"/>
      <c r="E380" s="1923"/>
      <c r="F380" s="1923"/>
      <c r="G380" s="1923"/>
      <c r="H380" s="1923"/>
      <c r="I380" s="1923"/>
      <c r="J380" s="1923"/>
      <c r="K380" s="1923"/>
      <c r="L380" s="1025"/>
      <c r="M380" s="1925"/>
    </row>
    <row r="381" spans="1:13" s="165" customFormat="1" ht="45" customHeight="1" x14ac:dyDescent="0.25">
      <c r="A381" s="1950" t="s">
        <v>1257</v>
      </c>
      <c r="B381" s="1304"/>
      <c r="C381" s="1304"/>
      <c r="D381" s="1304"/>
      <c r="E381" s="1304"/>
      <c r="F381" s="1304"/>
      <c r="G381" s="1304"/>
      <c r="H381" s="1304"/>
      <c r="I381" s="1304"/>
      <c r="J381" s="1304"/>
      <c r="K381" s="1304"/>
      <c r="L381" s="1304"/>
      <c r="M381" s="268"/>
    </row>
    <row r="382" spans="1:13" s="165" customFormat="1" ht="15" customHeight="1" x14ac:dyDescent="0.25">
      <c r="A382" s="204"/>
      <c r="B382" s="1906" t="s">
        <v>9</v>
      </c>
      <c r="C382" s="1912" t="s">
        <v>10</v>
      </c>
      <c r="D382" s="1869" t="str">
        <f>CONCATENATE("Column ", LEFT(ADDRESS(ROW('IRB Current'!F129),COLUMN('IRB Current'!F129),4), 1))</f>
        <v>Column F</v>
      </c>
      <c r="E382" s="1869" t="str">
        <f>CONCATENATE("Column ", LEFT(ADDRESS(ROW('IRB Current'!G129),COLUMN('IRB Current'!G129),4), 1))</f>
        <v>Column G</v>
      </c>
      <c r="F382" s="410"/>
      <c r="G382" s="410"/>
      <c r="H382" s="410"/>
      <c r="I382" s="410"/>
      <c r="J382" s="410"/>
      <c r="K382" s="410"/>
      <c r="L382" s="410"/>
      <c r="M382" s="268"/>
    </row>
    <row r="383" spans="1:13" s="165" customFormat="1" ht="30" customHeight="1" x14ac:dyDescent="0.25">
      <c r="A383" s="204"/>
      <c r="B383" s="1908"/>
      <c r="C383" s="1933" t="str">
        <f>'Other IRB Changes'!B12</f>
        <v>Check: RWA and EL amounts under the proposed revisions must not be lower than under the current framework</v>
      </c>
      <c r="D383" s="1935" t="str">
        <f>'Other IRB Changes'!F12</f>
        <v>Pass</v>
      </c>
      <c r="E383" s="1936" t="str">
        <f>'Other IRB Changes'!G12</f>
        <v>Pass</v>
      </c>
      <c r="F383" s="410"/>
      <c r="G383" s="410"/>
      <c r="H383" s="410"/>
      <c r="I383" s="410"/>
      <c r="J383" s="410"/>
      <c r="K383" s="410"/>
      <c r="L383" s="410"/>
      <c r="M383" s="268"/>
    </row>
    <row r="384" spans="1:13" s="165" customFormat="1" ht="30" customHeight="1" x14ac:dyDescent="0.25">
      <c r="A384" s="204"/>
      <c r="B384" s="1764"/>
      <c r="C384" s="1934" t="str">
        <f>'Other IRB Changes'!B14</f>
        <v>Check: RWA and EL amounts under the proposed revisions must not be lower than under the current framework</v>
      </c>
      <c r="D384" s="1487" t="str">
        <f>'Other IRB Changes'!F14</f>
        <v>Pass</v>
      </c>
      <c r="E384" s="1492" t="str">
        <f>'Other IRB Changes'!G14</f>
        <v>Pass</v>
      </c>
      <c r="F384" s="410"/>
      <c r="G384" s="410"/>
      <c r="H384" s="410"/>
      <c r="I384" s="410"/>
      <c r="J384" s="410"/>
      <c r="K384" s="410"/>
      <c r="L384" s="410"/>
      <c r="M384" s="268"/>
    </row>
    <row r="385" spans="1:13" s="381" customFormat="1" ht="15" customHeight="1" x14ac:dyDescent="0.25">
      <c r="A385" s="1737"/>
      <c r="B385" s="1914"/>
      <c r="C385" s="471"/>
      <c r="D385" s="1923"/>
      <c r="E385" s="1923"/>
      <c r="F385" s="1923"/>
      <c r="G385" s="1923"/>
      <c r="H385" s="1923"/>
      <c r="I385" s="1923"/>
      <c r="J385" s="1923"/>
      <c r="K385" s="1923"/>
      <c r="L385" s="1025"/>
      <c r="M385" s="1925"/>
    </row>
    <row r="386" spans="1:13" s="165" customFormat="1" ht="45" customHeight="1" x14ac:dyDescent="0.25">
      <c r="A386" s="1950" t="s">
        <v>1258</v>
      </c>
      <c r="B386" s="1304"/>
      <c r="C386" s="1304"/>
      <c r="D386" s="1304"/>
      <c r="E386" s="1304"/>
      <c r="F386" s="1304"/>
      <c r="G386" s="1304"/>
      <c r="H386" s="1304"/>
      <c r="I386" s="1304"/>
      <c r="J386" s="1304"/>
      <c r="K386" s="1304"/>
      <c r="L386" s="1304"/>
      <c r="M386" s="268"/>
    </row>
    <row r="387" spans="1:13" s="165" customFormat="1" ht="15" customHeight="1" x14ac:dyDescent="0.25">
      <c r="A387" s="204"/>
      <c r="B387" s="1906" t="s">
        <v>9</v>
      </c>
      <c r="C387" s="1912" t="s">
        <v>10</v>
      </c>
      <c r="D387" s="1869" t="str">
        <f>CONCATENATE("Column ", LEFT(ADDRESS(ROW(TB!E11),COLUMN(TB!E11),4), 1))</f>
        <v>Column E</v>
      </c>
      <c r="E387" s="410"/>
      <c r="F387" s="410"/>
      <c r="G387" s="410"/>
      <c r="H387" s="410"/>
      <c r="I387" s="410"/>
      <c r="J387" s="410"/>
      <c r="K387" s="410"/>
      <c r="L387" s="410"/>
      <c r="M387" s="268"/>
    </row>
    <row r="388" spans="1:13" s="165" customFormat="1" ht="15" customHeight="1" x14ac:dyDescent="0.25">
      <c r="A388" s="204"/>
      <c r="B388" s="1907" t="s">
        <v>1259</v>
      </c>
      <c r="C388" s="1949"/>
      <c r="D388" s="1946" t="str">
        <f>TB!E11</f>
        <v>Pass</v>
      </c>
      <c r="E388" s="1948"/>
      <c r="F388" s="410"/>
      <c r="G388" s="410"/>
      <c r="H388" s="410"/>
      <c r="I388" s="410"/>
      <c r="J388" s="410"/>
      <c r="K388" s="410"/>
      <c r="L388" s="410"/>
      <c r="M388" s="268"/>
    </row>
    <row r="389" spans="1:13" s="381" customFormat="1" ht="15" customHeight="1" x14ac:dyDescent="0.25">
      <c r="A389" s="1749"/>
      <c r="B389" s="1750"/>
      <c r="C389" s="1750"/>
      <c r="D389" s="1750"/>
      <c r="E389" s="1750"/>
      <c r="F389" s="1750"/>
      <c r="G389" s="1750"/>
      <c r="H389" s="1750"/>
      <c r="I389" s="1750"/>
      <c r="J389" s="1750"/>
      <c r="K389" s="1750"/>
      <c r="L389" s="1750"/>
      <c r="M389" s="1925"/>
    </row>
  </sheetData>
  <mergeCells count="38">
    <mergeCell ref="B44:B45"/>
    <mergeCell ref="C44:C45"/>
    <mergeCell ref="B342:B343"/>
    <mergeCell ref="C342:C343"/>
    <mergeCell ref="B89:B90"/>
    <mergeCell ref="C89:C90"/>
    <mergeCell ref="B65:B66"/>
    <mergeCell ref="C65:C66"/>
    <mergeCell ref="B322:B323"/>
    <mergeCell ref="C322:C323"/>
    <mergeCell ref="B100:B101"/>
    <mergeCell ref="C100:C101"/>
    <mergeCell ref="B121:B122"/>
    <mergeCell ref="C121:C122"/>
    <mergeCell ref="B142:B143"/>
    <mergeCell ref="C142:C143"/>
    <mergeCell ref="B163:B164"/>
    <mergeCell ref="C163:C164"/>
    <mergeCell ref="B179:B180"/>
    <mergeCell ref="C179:C180"/>
    <mergeCell ref="B196:B197"/>
    <mergeCell ref="C196:C197"/>
    <mergeCell ref="B23:B24"/>
    <mergeCell ref="C23:C24"/>
    <mergeCell ref="B308:B309"/>
    <mergeCell ref="C308:C309"/>
    <mergeCell ref="B266:B267"/>
    <mergeCell ref="C266:C267"/>
    <mergeCell ref="B279:B280"/>
    <mergeCell ref="C279:C280"/>
    <mergeCell ref="B293:B294"/>
    <mergeCell ref="C293:C294"/>
    <mergeCell ref="B215:B216"/>
    <mergeCell ref="C215:C216"/>
    <mergeCell ref="B228:B229"/>
    <mergeCell ref="C228:C229"/>
    <mergeCell ref="B247:B248"/>
    <mergeCell ref="C247:C248"/>
  </mergeCells>
  <phoneticPr fontId="4" type="noConversion"/>
  <conditionalFormatting sqref="D4 D15:L20 D25:K97 D324:K339 D344:I379 D383:E384 D388 D102:G319">
    <cfRule type="cellIs" dxfId="3" priority="2053" stopIfTrue="1" operator="equal">
      <formula>"Fail"</formula>
    </cfRule>
    <cfRule type="cellIs" dxfId="2" priority="2054" stopIfTrue="1" operator="equal">
      <formula>"Pass"</formula>
    </cfRule>
  </conditionalFormatting>
  <conditionalFormatting sqref="D8:K11">
    <cfRule type="cellIs" dxfId="1" priority="2095" stopIfTrue="1" operator="equal">
      <formula>"No"</formula>
    </cfRule>
    <cfRule type="cellIs" dxfId="0" priority="2096" stopIfTrue="1" operator="equal">
      <formula>"Yes"</formula>
    </cfRule>
  </conditionalFormatting>
  <printOptions headings="1"/>
  <pageMargins left="0.59055118110236227" right="0.59055118110236227" top="0.98425196850393704" bottom="0.98425196850393704" header="0.51181102362204722" footer="0.51181102362204722"/>
  <pageSetup paperSize="9" scale="50" fitToHeight="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12" manualBreakCount="12">
    <brk id="21" max="12" man="1"/>
    <brk id="64" max="12" man="1"/>
    <brk id="98" max="12" man="1"/>
    <brk id="134" max="12" man="1"/>
    <brk id="162" max="12" man="1"/>
    <brk id="195" max="12" man="1"/>
    <brk id="227" max="12" man="1"/>
    <brk id="265" max="12" man="1"/>
    <brk id="292" max="12" man="1"/>
    <brk id="320" max="12" man="1"/>
    <brk id="340" max="12" man="1"/>
    <brk id="380"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sheetPr>
  <dimension ref="A1:U233"/>
  <sheetViews>
    <sheetView zoomScale="75" zoomScaleNormal="75" workbookViewId="0">
      <pane ySplit="1" topLeftCell="A2" activePane="bottomLeft" state="frozen"/>
      <selection pane="bottomLeft"/>
    </sheetView>
  </sheetViews>
  <sheetFormatPr defaultColWidth="0" defaultRowHeight="0" customHeight="1" zeroHeight="1" x14ac:dyDescent="0.25"/>
  <cols>
    <col min="1" max="1" width="1.7109375" style="577" customWidth="1"/>
    <col min="2" max="2" width="60.7109375" style="282" customWidth="1"/>
    <col min="3" max="3" width="14.7109375" style="282" customWidth="1"/>
    <col min="4" max="8" width="16.7109375" style="282" customWidth="1"/>
    <col min="9" max="9" width="1.7109375" style="391" customWidth="1"/>
    <col min="10" max="16384" width="11.42578125" style="282" hidden="1"/>
  </cols>
  <sheetData>
    <row r="1" spans="1:9" s="284" customFormat="1" ht="30" customHeight="1" x14ac:dyDescent="0.55000000000000004">
      <c r="A1" s="1360" t="s">
        <v>35</v>
      </c>
      <c r="B1" s="730"/>
      <c r="C1" s="730"/>
      <c r="D1" s="730"/>
      <c r="E1" s="730"/>
      <c r="F1" s="730"/>
      <c r="G1" s="730"/>
      <c r="H1" s="730"/>
      <c r="I1" s="2024"/>
    </row>
    <row r="2" spans="1:9" ht="30" customHeight="1" x14ac:dyDescent="0.3">
      <c r="A2" s="364" t="s">
        <v>31</v>
      </c>
      <c r="B2" s="167"/>
      <c r="C2" s="167"/>
      <c r="D2" s="167"/>
      <c r="E2" s="167"/>
      <c r="F2" s="167"/>
      <c r="G2" s="167"/>
      <c r="H2" s="167"/>
      <c r="I2" s="180"/>
    </row>
    <row r="3" spans="1:9" ht="15" customHeight="1" x14ac:dyDescent="0.25">
      <c r="A3" s="218"/>
      <c r="B3" s="167"/>
      <c r="C3" s="167"/>
      <c r="D3" s="167"/>
      <c r="E3" s="167"/>
      <c r="F3" s="167"/>
      <c r="G3" s="167"/>
      <c r="H3" s="167"/>
      <c r="I3" s="180"/>
    </row>
    <row r="4" spans="1:9" s="283" customFormat="1" ht="15" customHeight="1" x14ac:dyDescent="0.25">
      <c r="A4" s="218"/>
      <c r="B4" s="691" t="s">
        <v>25</v>
      </c>
      <c r="C4" s="2025">
        <v>3</v>
      </c>
      <c r="D4" s="2025">
        <v>3</v>
      </c>
      <c r="E4" s="2026" t="s">
        <v>1391</v>
      </c>
      <c r="F4" s="692">
        <v>0</v>
      </c>
      <c r="G4" s="167"/>
      <c r="H4" s="702" t="s">
        <v>1392</v>
      </c>
      <c r="I4" s="267"/>
    </row>
    <row r="5" spans="1:9" ht="15" customHeight="1" x14ac:dyDescent="0.25">
      <c r="A5" s="218"/>
      <c r="B5" s="2027"/>
      <c r="C5" s="2027"/>
      <c r="D5" s="2027"/>
      <c r="E5" s="2027"/>
      <c r="F5" s="2027"/>
      <c r="G5" s="2027"/>
      <c r="H5" s="2027"/>
      <c r="I5" s="185"/>
    </row>
    <row r="6" spans="1:9" s="275" customFormat="1" ht="45" customHeight="1" x14ac:dyDescent="0.25">
      <c r="A6" s="1540" t="s">
        <v>722</v>
      </c>
      <c r="B6" s="694"/>
      <c r="C6" s="694"/>
      <c r="D6" s="695"/>
      <c r="E6" s="695"/>
      <c r="F6" s="696"/>
      <c r="G6" s="690"/>
      <c r="H6" s="690"/>
      <c r="I6" s="630"/>
    </row>
    <row r="7" spans="1:9" ht="15" customHeight="1" x14ac:dyDescent="0.25">
      <c r="A7" s="218"/>
      <c r="B7" s="1570" t="s">
        <v>393</v>
      </c>
      <c r="C7" s="2028">
        <v>0</v>
      </c>
      <c r="D7" s="939" t="s">
        <v>394</v>
      </c>
      <c r="E7" s="743"/>
      <c r="F7" s="743"/>
      <c r="G7" s="743"/>
      <c r="H7" s="167"/>
      <c r="I7" s="180"/>
    </row>
    <row r="8" spans="1:9" ht="15" customHeight="1" x14ac:dyDescent="0.25">
      <c r="A8" s="218"/>
      <c r="B8" s="697" t="s">
        <v>34</v>
      </c>
      <c r="C8" s="681">
        <v>1</v>
      </c>
      <c r="D8" s="356" t="s">
        <v>28</v>
      </c>
      <c r="E8" s="356"/>
      <c r="F8" s="356"/>
      <c r="G8" s="356"/>
      <c r="H8" s="167"/>
      <c r="I8" s="180"/>
    </row>
    <row r="9" spans="1:9" ht="15" customHeight="1" x14ac:dyDescent="0.25">
      <c r="A9" s="218"/>
      <c r="B9" s="2027"/>
      <c r="C9" s="682">
        <v>2</v>
      </c>
      <c r="D9" s="265" t="s">
        <v>29</v>
      </c>
      <c r="E9" s="265"/>
      <c r="F9" s="265"/>
      <c r="G9" s="265"/>
      <c r="H9" s="167"/>
      <c r="I9" s="180"/>
    </row>
    <row r="10" spans="1:9" ht="15" customHeight="1" x14ac:dyDescent="0.25">
      <c r="A10" s="218"/>
      <c r="B10" s="1570" t="s">
        <v>21</v>
      </c>
      <c r="C10" s="2028">
        <v>3</v>
      </c>
      <c r="D10" s="743"/>
      <c r="E10" s="743"/>
      <c r="F10" s="743"/>
      <c r="G10" s="743"/>
      <c r="H10" s="167"/>
      <c r="I10" s="180"/>
    </row>
    <row r="11" spans="1:9" ht="15" customHeight="1" x14ac:dyDescent="0.25">
      <c r="A11" s="218"/>
      <c r="B11" s="697" t="s">
        <v>82</v>
      </c>
      <c r="C11" s="681">
        <v>1</v>
      </c>
      <c r="D11" s="356">
        <v>1</v>
      </c>
      <c r="E11" s="356"/>
      <c r="F11" s="356"/>
      <c r="G11" s="356"/>
      <c r="H11" s="167"/>
      <c r="I11" s="180"/>
    </row>
    <row r="12" spans="1:9" ht="15" customHeight="1" x14ac:dyDescent="0.25">
      <c r="A12" s="218"/>
      <c r="B12" s="2027"/>
      <c r="C12" s="682">
        <v>2</v>
      </c>
      <c r="D12" s="265">
        <v>2</v>
      </c>
      <c r="E12" s="270"/>
      <c r="F12" s="270"/>
      <c r="G12" s="270"/>
      <c r="H12" s="167"/>
      <c r="I12" s="180"/>
    </row>
    <row r="13" spans="1:9" ht="15" customHeight="1" x14ac:dyDescent="0.25">
      <c r="A13" s="218"/>
      <c r="B13" s="182" t="s">
        <v>135</v>
      </c>
      <c r="C13" s="681">
        <v>1</v>
      </c>
      <c r="D13" s="356">
        <v>1</v>
      </c>
      <c r="E13" s="382">
        <v>1</v>
      </c>
      <c r="F13" s="356" t="s">
        <v>136</v>
      </c>
      <c r="G13" s="356"/>
      <c r="H13" s="167"/>
      <c r="I13" s="180"/>
    </row>
    <row r="14" spans="1:9" ht="15" customHeight="1" x14ac:dyDescent="0.25">
      <c r="A14" s="218"/>
      <c r="B14" s="167"/>
      <c r="C14" s="272">
        <v>2</v>
      </c>
      <c r="D14" s="264">
        <v>1000</v>
      </c>
      <c r="E14" s="383">
        <v>1000</v>
      </c>
      <c r="F14" s="264" t="s">
        <v>137</v>
      </c>
      <c r="G14" s="264"/>
      <c r="H14" s="167"/>
      <c r="I14" s="180"/>
    </row>
    <row r="15" spans="1:9" ht="15" customHeight="1" x14ac:dyDescent="0.25">
      <c r="A15" s="218"/>
      <c r="B15" s="167"/>
      <c r="C15" s="682">
        <v>3</v>
      </c>
      <c r="D15" s="265">
        <v>1000000</v>
      </c>
      <c r="E15" s="384">
        <v>1000000</v>
      </c>
      <c r="F15" s="265" t="s">
        <v>138</v>
      </c>
      <c r="G15" s="265"/>
      <c r="H15" s="167"/>
      <c r="I15" s="180"/>
    </row>
    <row r="16" spans="1:9" ht="15" customHeight="1" x14ac:dyDescent="0.25">
      <c r="A16" s="218"/>
      <c r="B16" s="2029" t="s">
        <v>99</v>
      </c>
      <c r="C16" s="681">
        <v>1</v>
      </c>
      <c r="D16" s="356" t="s">
        <v>100</v>
      </c>
      <c r="E16" s="266"/>
      <c r="F16" s="266"/>
      <c r="G16" s="266"/>
      <c r="H16" s="167"/>
      <c r="I16" s="180"/>
    </row>
    <row r="17" spans="1:9" ht="15" customHeight="1" x14ac:dyDescent="0.25">
      <c r="A17" s="218"/>
      <c r="B17" s="167"/>
      <c r="C17" s="272">
        <v>2</v>
      </c>
      <c r="D17" s="264" t="s">
        <v>101</v>
      </c>
      <c r="E17" s="264"/>
      <c r="F17" s="264"/>
      <c r="G17" s="264"/>
      <c r="H17" s="167"/>
      <c r="I17" s="180"/>
    </row>
    <row r="18" spans="1:9" ht="15" customHeight="1" x14ac:dyDescent="0.25">
      <c r="A18" s="218"/>
      <c r="B18" s="167"/>
      <c r="C18" s="682">
        <v>3</v>
      </c>
      <c r="D18" s="265" t="s">
        <v>102</v>
      </c>
      <c r="E18" s="265"/>
      <c r="F18" s="265"/>
      <c r="G18" s="265"/>
      <c r="H18" s="167"/>
      <c r="I18" s="180"/>
    </row>
    <row r="19" spans="1:9" ht="15" customHeight="1" x14ac:dyDescent="0.25">
      <c r="A19" s="218"/>
      <c r="B19" s="697" t="s">
        <v>15</v>
      </c>
      <c r="C19" s="681">
        <v>1</v>
      </c>
      <c r="D19" s="356" t="s">
        <v>103</v>
      </c>
      <c r="E19" s="356"/>
      <c r="F19" s="356"/>
      <c r="G19" s="356"/>
      <c r="H19" s="167"/>
      <c r="I19" s="180"/>
    </row>
    <row r="20" spans="1:9" ht="15" customHeight="1" x14ac:dyDescent="0.25">
      <c r="A20" s="218"/>
      <c r="B20" s="167"/>
      <c r="C20" s="272">
        <v>2</v>
      </c>
      <c r="D20" s="264" t="s">
        <v>13</v>
      </c>
      <c r="E20" s="264"/>
      <c r="F20" s="264"/>
      <c r="G20" s="264"/>
      <c r="H20" s="167"/>
      <c r="I20" s="180"/>
    </row>
    <row r="21" spans="1:9" ht="15" customHeight="1" x14ac:dyDescent="0.25">
      <c r="A21" s="218"/>
      <c r="B21" s="167"/>
      <c r="C21" s="272">
        <v>3</v>
      </c>
      <c r="D21" s="264" t="s">
        <v>14</v>
      </c>
      <c r="E21" s="264"/>
      <c r="F21" s="264"/>
      <c r="G21" s="264"/>
      <c r="H21" s="167"/>
      <c r="I21" s="180"/>
    </row>
    <row r="22" spans="1:9" ht="15" customHeight="1" x14ac:dyDescent="0.25">
      <c r="A22" s="218"/>
      <c r="B22" s="2027"/>
      <c r="C22" s="682">
        <v>4</v>
      </c>
      <c r="D22" s="265" t="s">
        <v>102</v>
      </c>
      <c r="E22" s="265"/>
      <c r="F22" s="265"/>
      <c r="G22" s="265"/>
      <c r="H22" s="167"/>
      <c r="I22" s="180"/>
    </row>
    <row r="23" spans="1:9" ht="15" customHeight="1" x14ac:dyDescent="0.25">
      <c r="A23" s="218"/>
      <c r="B23" s="697" t="s">
        <v>144</v>
      </c>
      <c r="C23" s="681">
        <v>1</v>
      </c>
      <c r="D23" s="264" t="s">
        <v>139</v>
      </c>
      <c r="E23" s="356"/>
      <c r="F23" s="356"/>
      <c r="G23" s="356"/>
      <c r="H23" s="167"/>
      <c r="I23" s="180"/>
    </row>
    <row r="24" spans="1:9" ht="15" customHeight="1" x14ac:dyDescent="0.25">
      <c r="A24" s="218"/>
      <c r="B24" s="2027"/>
      <c r="C24" s="273">
        <v>2</v>
      </c>
      <c r="D24" s="270" t="s">
        <v>140</v>
      </c>
      <c r="E24" s="270"/>
      <c r="F24" s="270"/>
      <c r="G24" s="270"/>
      <c r="H24" s="167"/>
      <c r="I24" s="180"/>
    </row>
    <row r="25" spans="1:9" ht="15" customHeight="1" x14ac:dyDescent="0.25">
      <c r="A25" s="218"/>
      <c r="B25" s="697" t="s">
        <v>143</v>
      </c>
      <c r="C25" s="681">
        <v>1</v>
      </c>
      <c r="D25" s="356" t="s">
        <v>141</v>
      </c>
      <c r="E25" s="356"/>
      <c r="F25" s="356"/>
      <c r="G25" s="356"/>
      <c r="H25" s="167"/>
      <c r="I25" s="180"/>
    </row>
    <row r="26" spans="1:9" ht="15" customHeight="1" x14ac:dyDescent="0.25">
      <c r="A26" s="218"/>
      <c r="B26" s="2027"/>
      <c r="C26" s="682">
        <v>2</v>
      </c>
      <c r="D26" s="265" t="s">
        <v>142</v>
      </c>
      <c r="E26" s="265"/>
      <c r="F26" s="265"/>
      <c r="G26" s="265"/>
      <c r="H26" s="167"/>
      <c r="I26" s="180"/>
    </row>
    <row r="27" spans="1:9" ht="15" customHeight="1" x14ac:dyDescent="0.25">
      <c r="A27" s="218"/>
      <c r="B27" s="697" t="s">
        <v>36</v>
      </c>
      <c r="C27" s="681">
        <v>0</v>
      </c>
      <c r="D27" s="264" t="s">
        <v>95</v>
      </c>
      <c r="E27" s="356"/>
      <c r="F27" s="356"/>
      <c r="G27" s="356"/>
      <c r="H27" s="167"/>
      <c r="I27" s="180"/>
    </row>
    <row r="28" spans="1:9" ht="15" customHeight="1" x14ac:dyDescent="0.25">
      <c r="A28" s="218"/>
      <c r="B28" s="182"/>
      <c r="C28" s="272">
        <v>1</v>
      </c>
      <c r="D28" s="264" t="s">
        <v>96</v>
      </c>
      <c r="E28" s="264"/>
      <c r="F28" s="264"/>
      <c r="G28" s="264"/>
      <c r="H28" s="167"/>
      <c r="I28" s="180"/>
    </row>
    <row r="29" spans="1:9" ht="15" customHeight="1" x14ac:dyDescent="0.25">
      <c r="A29" s="218"/>
      <c r="B29" s="167"/>
      <c r="C29" s="272">
        <v>2</v>
      </c>
      <c r="D29" s="264" t="s">
        <v>97</v>
      </c>
      <c r="E29" s="264"/>
      <c r="F29" s="264"/>
      <c r="G29" s="264"/>
      <c r="H29" s="167"/>
      <c r="I29" s="180"/>
    </row>
    <row r="30" spans="1:9" ht="15" customHeight="1" x14ac:dyDescent="0.25">
      <c r="A30" s="218"/>
      <c r="B30" s="167"/>
      <c r="C30" s="272">
        <v>3</v>
      </c>
      <c r="D30" s="265" t="s">
        <v>98</v>
      </c>
      <c r="E30" s="264"/>
      <c r="F30" s="264"/>
      <c r="G30" s="264"/>
      <c r="H30" s="167"/>
      <c r="I30" s="180"/>
    </row>
    <row r="31" spans="1:9" ht="15" customHeight="1" x14ac:dyDescent="0.25">
      <c r="A31" s="218"/>
      <c r="B31" s="697" t="s">
        <v>88</v>
      </c>
      <c r="C31" s="681">
        <v>1</v>
      </c>
      <c r="D31" s="356" t="s">
        <v>30</v>
      </c>
      <c r="E31" s="356"/>
      <c r="F31" s="356"/>
      <c r="G31" s="356"/>
      <c r="H31" s="167"/>
      <c r="I31" s="180"/>
    </row>
    <row r="32" spans="1:9" ht="15" customHeight="1" x14ac:dyDescent="0.25">
      <c r="A32" s="218"/>
      <c r="B32" s="2027"/>
      <c r="C32" s="682">
        <v>2</v>
      </c>
      <c r="D32" s="265" t="s">
        <v>89</v>
      </c>
      <c r="E32" s="265"/>
      <c r="F32" s="265"/>
      <c r="G32" s="265"/>
      <c r="H32" s="167"/>
      <c r="I32" s="180"/>
    </row>
    <row r="33" spans="1:9" ht="15" customHeight="1" x14ac:dyDescent="0.25">
      <c r="A33" s="218"/>
      <c r="B33" s="697" t="s">
        <v>3</v>
      </c>
      <c r="C33" s="681">
        <v>0</v>
      </c>
      <c r="D33" s="264" t="s">
        <v>4</v>
      </c>
      <c r="E33" s="356"/>
      <c r="F33" s="356"/>
      <c r="G33" s="356"/>
      <c r="H33" s="167"/>
      <c r="I33" s="180"/>
    </row>
    <row r="34" spans="1:9" ht="15" customHeight="1" x14ac:dyDescent="0.25">
      <c r="A34" s="181"/>
      <c r="B34" s="182"/>
      <c r="C34" s="272">
        <v>1</v>
      </c>
      <c r="D34" s="264" t="s">
        <v>5</v>
      </c>
      <c r="E34" s="264"/>
      <c r="F34" s="264"/>
      <c r="G34" s="264"/>
      <c r="H34" s="165"/>
      <c r="I34" s="268"/>
    </row>
    <row r="35" spans="1:9" ht="15" customHeight="1" x14ac:dyDescent="0.25">
      <c r="A35" s="181"/>
      <c r="B35" s="167"/>
      <c r="C35" s="272">
        <v>2</v>
      </c>
      <c r="D35" s="265" t="s">
        <v>6</v>
      </c>
      <c r="E35" s="264"/>
      <c r="F35" s="264"/>
      <c r="G35" s="264"/>
      <c r="H35" s="165"/>
      <c r="I35" s="268"/>
    </row>
    <row r="36" spans="1:9" ht="15" customHeight="1" x14ac:dyDescent="0.25">
      <c r="A36" s="181"/>
      <c r="B36" s="2029" t="s">
        <v>26</v>
      </c>
      <c r="C36" s="681">
        <v>1</v>
      </c>
      <c r="D36" s="356" t="s">
        <v>122</v>
      </c>
      <c r="E36" s="356"/>
      <c r="F36" s="356"/>
      <c r="G36" s="356"/>
      <c r="H36" s="165"/>
      <c r="I36" s="268"/>
    </row>
    <row r="37" spans="1:9" ht="15" customHeight="1" x14ac:dyDescent="0.25">
      <c r="A37" s="181"/>
      <c r="B37" s="167"/>
      <c r="C37" s="272">
        <v>2</v>
      </c>
      <c r="D37" s="264" t="s">
        <v>121</v>
      </c>
      <c r="E37" s="264"/>
      <c r="F37" s="264"/>
      <c r="G37" s="264"/>
      <c r="H37" s="165"/>
      <c r="I37" s="268"/>
    </row>
    <row r="38" spans="1:9" ht="15" customHeight="1" x14ac:dyDescent="0.25">
      <c r="A38" s="181"/>
      <c r="B38" s="2027"/>
      <c r="C38" s="682">
        <v>3</v>
      </c>
      <c r="D38" s="265" t="s">
        <v>123</v>
      </c>
      <c r="E38" s="265"/>
      <c r="F38" s="265"/>
      <c r="G38" s="265"/>
      <c r="H38" s="165"/>
      <c r="I38" s="268"/>
    </row>
    <row r="39" spans="1:9" ht="15" customHeight="1" x14ac:dyDescent="0.25">
      <c r="A39" s="181"/>
      <c r="B39" s="182" t="s">
        <v>0</v>
      </c>
      <c r="C39" s="681">
        <v>1</v>
      </c>
      <c r="D39" s="356"/>
      <c r="E39" s="356"/>
      <c r="F39" s="356"/>
      <c r="G39" s="356"/>
      <c r="H39" s="165"/>
      <c r="I39" s="268"/>
    </row>
    <row r="40" spans="1:9" ht="15" customHeight="1" x14ac:dyDescent="0.25">
      <c r="A40" s="181"/>
      <c r="B40" s="182"/>
      <c r="C40" s="272">
        <v>2</v>
      </c>
      <c r="D40" s="264"/>
      <c r="E40" s="264"/>
      <c r="F40" s="264"/>
      <c r="G40" s="264"/>
      <c r="H40" s="165"/>
      <c r="I40" s="268"/>
    </row>
    <row r="41" spans="1:9" ht="15" customHeight="1" x14ac:dyDescent="0.25">
      <c r="A41" s="181"/>
      <c r="B41" s="182"/>
      <c r="C41" s="272">
        <v>4</v>
      </c>
      <c r="D41" s="264"/>
      <c r="E41" s="264"/>
      <c r="F41" s="264"/>
      <c r="G41" s="264"/>
      <c r="H41" s="165"/>
      <c r="I41" s="268"/>
    </row>
    <row r="42" spans="1:9" ht="15" customHeight="1" x14ac:dyDescent="0.25">
      <c r="A42" s="181"/>
      <c r="B42" s="182"/>
      <c r="C42" s="272">
        <v>5</v>
      </c>
      <c r="D42" s="264"/>
      <c r="E42" s="264"/>
      <c r="F42" s="264"/>
      <c r="G42" s="264"/>
      <c r="H42" s="165"/>
      <c r="I42" s="268"/>
    </row>
    <row r="43" spans="1:9" ht="15" customHeight="1" x14ac:dyDescent="0.25">
      <c r="A43" s="181"/>
      <c r="B43" s="167"/>
      <c r="C43" s="272">
        <v>6</v>
      </c>
      <c r="D43" s="264"/>
      <c r="E43" s="264"/>
      <c r="F43" s="264"/>
      <c r="G43" s="264"/>
      <c r="H43" s="165"/>
      <c r="I43" s="268"/>
    </row>
    <row r="44" spans="1:9" ht="15" customHeight="1" x14ac:dyDescent="0.25">
      <c r="A44" s="181"/>
      <c r="B44" s="167"/>
      <c r="C44" s="272">
        <v>7</v>
      </c>
      <c r="D44" s="264"/>
      <c r="E44" s="264"/>
      <c r="F44" s="264"/>
      <c r="G44" s="264"/>
      <c r="H44" s="165"/>
      <c r="I44" s="268"/>
    </row>
    <row r="45" spans="1:9" ht="15" customHeight="1" x14ac:dyDescent="0.25">
      <c r="A45" s="181"/>
      <c r="B45" s="2027"/>
      <c r="C45" s="682">
        <v>8</v>
      </c>
      <c r="D45" s="265"/>
      <c r="E45" s="265"/>
      <c r="F45" s="265"/>
      <c r="G45" s="265"/>
      <c r="H45" s="165"/>
      <c r="I45" s="268"/>
    </row>
    <row r="46" spans="1:9" ht="15" customHeight="1" x14ac:dyDescent="0.3">
      <c r="A46" s="364"/>
      <c r="B46" s="2422" t="s">
        <v>238</v>
      </c>
      <c r="C46" s="681">
        <v>1</v>
      </c>
      <c r="D46" s="356" t="s">
        <v>239</v>
      </c>
      <c r="E46" s="266"/>
      <c r="F46" s="266"/>
      <c r="G46" s="266"/>
      <c r="H46" s="373"/>
      <c r="I46" s="374"/>
    </row>
    <row r="47" spans="1:9" ht="15" customHeight="1" x14ac:dyDescent="0.3">
      <c r="A47" s="364"/>
      <c r="B47" s="2423"/>
      <c r="C47" s="272">
        <v>2</v>
      </c>
      <c r="D47" s="264" t="s">
        <v>240</v>
      </c>
      <c r="E47" s="264"/>
      <c r="F47" s="264"/>
      <c r="G47" s="264"/>
      <c r="H47" s="373"/>
      <c r="I47" s="374"/>
    </row>
    <row r="48" spans="1:9" ht="15" customHeight="1" x14ac:dyDescent="0.3">
      <c r="A48" s="364"/>
      <c r="B48" s="2424"/>
      <c r="C48" s="682">
        <v>3</v>
      </c>
      <c r="D48" s="265" t="s">
        <v>241</v>
      </c>
      <c r="E48" s="265"/>
      <c r="F48" s="265"/>
      <c r="G48" s="265"/>
      <c r="H48" s="373"/>
      <c r="I48" s="374"/>
    </row>
    <row r="49" spans="1:21" s="283" customFormat="1" ht="15" customHeight="1" x14ac:dyDescent="0.25">
      <c r="A49" s="181"/>
      <c r="B49" s="182" t="s">
        <v>242</v>
      </c>
      <c r="C49" s="386">
        <v>1</v>
      </c>
      <c r="D49" s="387" t="s">
        <v>243</v>
      </c>
      <c r="E49" s="266"/>
      <c r="F49" s="266"/>
      <c r="G49" s="266"/>
      <c r="H49" s="159"/>
      <c r="I49" s="268"/>
    </row>
    <row r="50" spans="1:21" s="283" customFormat="1" ht="15" customHeight="1" x14ac:dyDescent="0.25">
      <c r="A50" s="181"/>
      <c r="B50" s="167"/>
      <c r="C50" s="385">
        <v>2</v>
      </c>
      <c r="D50" s="376" t="s">
        <v>244</v>
      </c>
      <c r="E50" s="264"/>
      <c r="F50" s="264"/>
      <c r="G50" s="264"/>
      <c r="H50" s="159"/>
      <c r="I50" s="268"/>
    </row>
    <row r="51" spans="1:21" customFormat="1" ht="15" customHeight="1" x14ac:dyDescent="0.25">
      <c r="A51" s="377"/>
      <c r="B51" s="697" t="s">
        <v>371</v>
      </c>
      <c r="C51" s="681">
        <v>1</v>
      </c>
      <c r="D51" s="375" t="s">
        <v>372</v>
      </c>
      <c r="E51" s="356"/>
      <c r="F51" s="388"/>
      <c r="G51" s="388"/>
      <c r="H51" s="367"/>
      <c r="I51" s="698"/>
      <c r="J51" s="367"/>
      <c r="K51" s="366"/>
      <c r="L51" s="366"/>
      <c r="M51" s="366"/>
      <c r="N51" s="366"/>
      <c r="O51" s="366"/>
      <c r="P51" s="366"/>
      <c r="Q51" s="366"/>
      <c r="R51" s="366"/>
      <c r="S51" s="366"/>
      <c r="T51" s="366"/>
      <c r="U51" s="366"/>
    </row>
    <row r="52" spans="1:21" customFormat="1" ht="15" customHeight="1" x14ac:dyDescent="0.25">
      <c r="A52" s="377"/>
      <c r="B52" s="167"/>
      <c r="C52" s="272">
        <v>2</v>
      </c>
      <c r="D52" s="376" t="s">
        <v>373</v>
      </c>
      <c r="E52" s="264"/>
      <c r="F52" s="389"/>
      <c r="G52" s="389"/>
      <c r="H52" s="367"/>
      <c r="I52" s="698"/>
      <c r="J52" s="367"/>
      <c r="K52" s="366"/>
      <c r="L52" s="366"/>
      <c r="M52" s="366"/>
      <c r="N52" s="366"/>
      <c r="O52" s="366"/>
      <c r="P52" s="366"/>
      <c r="Q52" s="366"/>
      <c r="R52" s="366"/>
      <c r="S52" s="366"/>
      <c r="T52" s="366"/>
      <c r="U52" s="366"/>
    </row>
    <row r="53" spans="1:21" customFormat="1" ht="15" customHeight="1" x14ac:dyDescent="0.25">
      <c r="A53" s="377"/>
      <c r="B53" s="367"/>
      <c r="C53" s="368">
        <v>3</v>
      </c>
      <c r="D53" s="390" t="s">
        <v>374</v>
      </c>
      <c r="E53" s="369"/>
      <c r="F53" s="389"/>
      <c r="G53" s="389"/>
      <c r="H53" s="367"/>
      <c r="I53" s="698"/>
      <c r="J53" s="367"/>
      <c r="K53" s="366"/>
      <c r="L53" s="366"/>
      <c r="M53" s="366"/>
      <c r="N53" s="366"/>
      <c r="O53" s="366"/>
      <c r="P53" s="366"/>
      <c r="Q53" s="366"/>
      <c r="R53" s="366"/>
      <c r="S53" s="366"/>
      <c r="T53" s="366"/>
      <c r="U53" s="366"/>
    </row>
    <row r="54" spans="1:21" customFormat="1" ht="15" customHeight="1" x14ac:dyDescent="0.25">
      <c r="A54" s="377"/>
      <c r="B54" s="367"/>
      <c r="C54" s="368">
        <v>4</v>
      </c>
      <c r="D54" s="390" t="s">
        <v>375</v>
      </c>
      <c r="E54" s="369"/>
      <c r="F54" s="389"/>
      <c r="G54" s="389"/>
      <c r="H54" s="367"/>
      <c r="I54" s="698"/>
      <c r="J54" s="367"/>
      <c r="K54" s="366"/>
      <c r="L54" s="366"/>
      <c r="M54" s="366"/>
      <c r="N54" s="366"/>
      <c r="O54" s="366"/>
      <c r="P54" s="366"/>
      <c r="Q54" s="366"/>
      <c r="R54" s="366"/>
      <c r="S54" s="366"/>
      <c r="T54" s="366"/>
      <c r="U54" s="366"/>
    </row>
    <row r="55" spans="1:21" customFormat="1" ht="15" customHeight="1" x14ac:dyDescent="0.25">
      <c r="A55" s="377"/>
      <c r="B55" s="367"/>
      <c r="C55" s="368">
        <v>5</v>
      </c>
      <c r="D55" s="390" t="s">
        <v>376</v>
      </c>
      <c r="E55" s="369"/>
      <c r="F55" s="389"/>
      <c r="G55" s="389"/>
      <c r="H55" s="367"/>
      <c r="I55" s="698"/>
      <c r="J55" s="367"/>
      <c r="K55" s="366"/>
      <c r="L55" s="366"/>
      <c r="M55" s="366"/>
      <c r="N55" s="366"/>
      <c r="O55" s="366"/>
      <c r="P55" s="366"/>
      <c r="Q55" s="366"/>
      <c r="R55" s="366"/>
      <c r="S55" s="366"/>
      <c r="T55" s="366"/>
      <c r="U55" s="366"/>
    </row>
    <row r="56" spans="1:21" customFormat="1" ht="15" customHeight="1" x14ac:dyDescent="0.25">
      <c r="A56" s="377"/>
      <c r="B56" s="367"/>
      <c r="C56" s="368">
        <v>6</v>
      </c>
      <c r="D56" s="390" t="s">
        <v>377</v>
      </c>
      <c r="E56" s="369"/>
      <c r="F56" s="389"/>
      <c r="G56" s="389"/>
      <c r="H56" s="367"/>
      <c r="I56" s="698"/>
      <c r="J56" s="367"/>
      <c r="K56" s="366"/>
      <c r="L56" s="366"/>
      <c r="M56" s="366"/>
      <c r="N56" s="366"/>
      <c r="O56" s="366"/>
      <c r="P56" s="366"/>
      <c r="Q56" s="366"/>
      <c r="R56" s="366"/>
      <c r="S56" s="366"/>
      <c r="T56" s="366"/>
      <c r="U56" s="366"/>
    </row>
    <row r="57" spans="1:21" customFormat="1" ht="15" customHeight="1" x14ac:dyDescent="0.25">
      <c r="A57" s="377"/>
      <c r="B57" s="367"/>
      <c r="C57" s="368">
        <v>7</v>
      </c>
      <c r="D57" s="390" t="s">
        <v>378</v>
      </c>
      <c r="E57" s="369"/>
      <c r="F57" s="389"/>
      <c r="G57" s="389"/>
      <c r="H57" s="367"/>
      <c r="I57" s="698"/>
      <c r="J57" s="367"/>
      <c r="K57" s="366"/>
      <c r="L57" s="366"/>
      <c r="M57" s="366"/>
      <c r="N57" s="366"/>
      <c r="O57" s="366"/>
      <c r="P57" s="366"/>
      <c r="Q57" s="366"/>
      <c r="R57" s="366"/>
      <c r="S57" s="366"/>
      <c r="T57" s="366"/>
      <c r="U57" s="366"/>
    </row>
    <row r="58" spans="1:21" customFormat="1" ht="15" customHeight="1" x14ac:dyDescent="0.25">
      <c r="A58" s="377"/>
      <c r="B58" s="367"/>
      <c r="C58" s="368">
        <v>8</v>
      </c>
      <c r="D58" s="390" t="s">
        <v>379</v>
      </c>
      <c r="E58" s="369"/>
      <c r="F58" s="389"/>
      <c r="G58" s="389"/>
      <c r="H58" s="367"/>
      <c r="I58" s="698"/>
      <c r="J58" s="367"/>
      <c r="K58" s="366"/>
      <c r="L58" s="366"/>
      <c r="M58" s="366"/>
      <c r="N58" s="366"/>
      <c r="O58" s="366"/>
      <c r="P58" s="366"/>
      <c r="Q58" s="366"/>
      <c r="R58" s="366"/>
      <c r="S58" s="366"/>
      <c r="T58" s="366"/>
      <c r="U58" s="366"/>
    </row>
    <row r="59" spans="1:21" customFormat="1" ht="15" customHeight="1" x14ac:dyDescent="0.25">
      <c r="A59" s="377"/>
      <c r="B59" s="367"/>
      <c r="C59" s="368">
        <v>9</v>
      </c>
      <c r="D59" s="390" t="s">
        <v>380</v>
      </c>
      <c r="E59" s="369"/>
      <c r="F59" s="389"/>
      <c r="G59" s="389"/>
      <c r="H59" s="367"/>
      <c r="I59" s="698"/>
      <c r="J59" s="367"/>
      <c r="K59" s="366"/>
      <c r="L59" s="366"/>
      <c r="M59" s="366"/>
      <c r="N59" s="366"/>
      <c r="O59" s="366"/>
      <c r="P59" s="366"/>
      <c r="Q59" s="366"/>
      <c r="R59" s="366"/>
      <c r="S59" s="366"/>
      <c r="T59" s="366"/>
      <c r="U59" s="366"/>
    </row>
    <row r="60" spans="1:21" customFormat="1" ht="15" customHeight="1" x14ac:dyDescent="0.25">
      <c r="A60" s="377"/>
      <c r="B60" s="367"/>
      <c r="C60" s="368">
        <v>10</v>
      </c>
      <c r="D60" s="390" t="s">
        <v>381</v>
      </c>
      <c r="E60" s="369"/>
      <c r="F60" s="389"/>
      <c r="G60" s="389"/>
      <c r="H60" s="367"/>
      <c r="I60" s="698"/>
      <c r="J60" s="367"/>
      <c r="K60" s="366"/>
      <c r="L60" s="366"/>
      <c r="M60" s="366"/>
      <c r="N60" s="366"/>
      <c r="O60" s="366"/>
      <c r="P60" s="366"/>
      <c r="Q60" s="366"/>
      <c r="R60" s="366"/>
      <c r="S60" s="366"/>
      <c r="T60" s="366"/>
      <c r="U60" s="366"/>
    </row>
    <row r="61" spans="1:21" customFormat="1" ht="15" customHeight="1" x14ac:dyDescent="0.25">
      <c r="A61" s="377"/>
      <c r="B61" s="367"/>
      <c r="C61" s="368">
        <v>11</v>
      </c>
      <c r="D61" s="390" t="s">
        <v>382</v>
      </c>
      <c r="E61" s="369"/>
      <c r="F61" s="389"/>
      <c r="G61" s="389"/>
      <c r="H61" s="367"/>
      <c r="I61" s="698"/>
      <c r="J61" s="367"/>
      <c r="K61" s="366"/>
      <c r="L61" s="366"/>
      <c r="M61" s="366"/>
      <c r="N61" s="366"/>
      <c r="O61" s="366"/>
      <c r="P61" s="366"/>
      <c r="Q61" s="366"/>
      <c r="R61" s="366"/>
      <c r="S61" s="366"/>
      <c r="T61" s="366"/>
      <c r="U61" s="366"/>
    </row>
    <row r="62" spans="1:21" customFormat="1" ht="15" customHeight="1" x14ac:dyDescent="0.25">
      <c r="A62" s="377"/>
      <c r="B62" s="367"/>
      <c r="C62" s="368">
        <v>12</v>
      </c>
      <c r="D62" s="390" t="s">
        <v>383</v>
      </c>
      <c r="E62" s="369"/>
      <c r="F62" s="389"/>
      <c r="G62" s="389"/>
      <c r="H62" s="367"/>
      <c r="I62" s="698"/>
      <c r="J62" s="367"/>
      <c r="K62" s="366"/>
      <c r="L62" s="366"/>
      <c r="M62" s="366"/>
      <c r="N62" s="366"/>
      <c r="O62" s="366"/>
      <c r="P62" s="366"/>
      <c r="Q62" s="366"/>
      <c r="R62" s="366"/>
      <c r="S62" s="366"/>
      <c r="T62" s="366"/>
      <c r="U62" s="366"/>
    </row>
    <row r="63" spans="1:21" customFormat="1" ht="15" customHeight="1" x14ac:dyDescent="0.25">
      <c r="A63" s="377"/>
      <c r="B63" s="367"/>
      <c r="C63" s="368">
        <v>13</v>
      </c>
      <c r="D63" s="390" t="s">
        <v>384</v>
      </c>
      <c r="E63" s="369"/>
      <c r="F63" s="389"/>
      <c r="G63" s="389"/>
      <c r="H63" s="367"/>
      <c r="I63" s="698"/>
      <c r="J63" s="367"/>
      <c r="K63" s="366"/>
      <c r="L63" s="366"/>
      <c r="M63" s="366"/>
      <c r="N63" s="366"/>
      <c r="O63" s="366"/>
      <c r="P63" s="366"/>
      <c r="Q63" s="366"/>
      <c r="R63" s="366"/>
      <c r="S63" s="366"/>
      <c r="T63" s="366"/>
      <c r="U63" s="366"/>
    </row>
    <row r="64" spans="1:21" customFormat="1" ht="15" customHeight="1" x14ac:dyDescent="0.25">
      <c r="A64" s="377"/>
      <c r="B64" s="367"/>
      <c r="C64" s="368">
        <v>14</v>
      </c>
      <c r="D64" s="390" t="s">
        <v>385</v>
      </c>
      <c r="E64" s="369"/>
      <c r="F64" s="389"/>
      <c r="G64" s="389"/>
      <c r="H64" s="367"/>
      <c r="I64" s="698"/>
      <c r="J64" s="367"/>
      <c r="K64" s="366"/>
      <c r="L64" s="366"/>
      <c r="M64" s="366"/>
      <c r="N64" s="366"/>
      <c r="O64" s="366"/>
      <c r="P64" s="366"/>
      <c r="Q64" s="366"/>
      <c r="R64" s="366"/>
      <c r="S64" s="366"/>
      <c r="T64" s="366"/>
      <c r="U64" s="366"/>
    </row>
    <row r="65" spans="1:21" customFormat="1" ht="15" customHeight="1" x14ac:dyDescent="0.25">
      <c r="A65" s="377"/>
      <c r="B65" s="367"/>
      <c r="C65" s="368">
        <v>15</v>
      </c>
      <c r="D65" s="390" t="s">
        <v>386</v>
      </c>
      <c r="E65" s="369"/>
      <c r="F65" s="389"/>
      <c r="G65" s="389"/>
      <c r="H65" s="367"/>
      <c r="I65" s="698"/>
      <c r="J65" s="367"/>
      <c r="K65" s="366"/>
      <c r="L65" s="366"/>
      <c r="M65" s="366"/>
      <c r="N65" s="366"/>
      <c r="O65" s="366"/>
      <c r="P65" s="366"/>
      <c r="Q65" s="366"/>
      <c r="R65" s="366"/>
      <c r="S65" s="366"/>
      <c r="T65" s="366"/>
      <c r="U65" s="366"/>
    </row>
    <row r="66" spans="1:21" customFormat="1" ht="15" customHeight="1" x14ac:dyDescent="0.25">
      <c r="A66" s="377"/>
      <c r="B66" s="367"/>
      <c r="C66" s="368">
        <v>16</v>
      </c>
      <c r="D66" s="390" t="s">
        <v>387</v>
      </c>
      <c r="E66" s="369"/>
      <c r="F66" s="389"/>
      <c r="G66" s="389"/>
      <c r="H66" s="367"/>
      <c r="I66" s="698"/>
      <c r="J66" s="367"/>
      <c r="K66" s="366"/>
      <c r="L66" s="366"/>
      <c r="M66" s="366"/>
      <c r="N66" s="366"/>
      <c r="O66" s="366"/>
      <c r="P66" s="366"/>
      <c r="Q66" s="366"/>
      <c r="R66" s="366"/>
      <c r="S66" s="366"/>
      <c r="T66" s="366"/>
      <c r="U66" s="366"/>
    </row>
    <row r="67" spans="1:21" customFormat="1" ht="15" customHeight="1" x14ac:dyDescent="0.25">
      <c r="A67" s="377"/>
      <c r="B67" s="367"/>
      <c r="C67" s="368">
        <v>17</v>
      </c>
      <c r="D67" s="390" t="s">
        <v>388</v>
      </c>
      <c r="E67" s="369"/>
      <c r="F67" s="389"/>
      <c r="G67" s="389"/>
      <c r="H67" s="367"/>
      <c r="I67" s="698"/>
      <c r="J67" s="367"/>
      <c r="K67" s="366"/>
      <c r="L67" s="366"/>
      <c r="M67" s="366"/>
      <c r="N67" s="366"/>
      <c r="O67" s="366"/>
      <c r="P67" s="366"/>
      <c r="Q67" s="366"/>
      <c r="R67" s="366"/>
      <c r="S67" s="366"/>
      <c r="T67" s="366"/>
      <c r="U67" s="366"/>
    </row>
    <row r="68" spans="1:21" customFormat="1" ht="15" customHeight="1" x14ac:dyDescent="0.25">
      <c r="A68" s="377"/>
      <c r="B68" s="367"/>
      <c r="C68" s="368">
        <v>18</v>
      </c>
      <c r="D68" s="390" t="s">
        <v>389</v>
      </c>
      <c r="E68" s="369"/>
      <c r="F68" s="389"/>
      <c r="G68" s="389"/>
      <c r="H68" s="367"/>
      <c r="I68" s="698"/>
      <c r="J68" s="367"/>
      <c r="K68" s="366"/>
      <c r="L68" s="366"/>
      <c r="M68" s="366"/>
      <c r="N68" s="366"/>
      <c r="O68" s="366"/>
      <c r="P68" s="366"/>
      <c r="Q68" s="366"/>
      <c r="R68" s="366"/>
      <c r="S68" s="366"/>
      <c r="T68" s="366"/>
      <c r="U68" s="366"/>
    </row>
    <row r="69" spans="1:21" customFormat="1" ht="15" customHeight="1" x14ac:dyDescent="0.25">
      <c r="A69" s="377"/>
      <c r="B69" s="367"/>
      <c r="C69" s="368">
        <v>19</v>
      </c>
      <c r="D69" s="390" t="s">
        <v>390</v>
      </c>
      <c r="E69" s="369"/>
      <c r="F69" s="389"/>
      <c r="G69" s="389"/>
      <c r="H69" s="367"/>
      <c r="I69" s="698"/>
      <c r="J69" s="367"/>
      <c r="K69" s="366"/>
      <c r="L69" s="366"/>
      <c r="M69" s="366"/>
      <c r="N69" s="366"/>
      <c r="O69" s="366"/>
      <c r="P69" s="366"/>
      <c r="Q69" s="366"/>
      <c r="R69" s="366"/>
      <c r="S69" s="366"/>
      <c r="T69" s="366"/>
      <c r="U69" s="366"/>
    </row>
    <row r="70" spans="1:21" customFormat="1" ht="15" customHeight="1" x14ac:dyDescent="0.25">
      <c r="A70" s="377"/>
      <c r="B70" s="367"/>
      <c r="C70" s="368">
        <v>20</v>
      </c>
      <c r="D70" s="390" t="s">
        <v>391</v>
      </c>
      <c r="E70" s="369"/>
      <c r="F70" s="389"/>
      <c r="G70" s="389"/>
      <c r="H70" s="367"/>
      <c r="I70" s="698"/>
      <c r="J70" s="367"/>
      <c r="K70" s="366"/>
      <c r="L70" s="366"/>
      <c r="M70" s="366"/>
      <c r="N70" s="366"/>
      <c r="O70" s="366"/>
      <c r="P70" s="366"/>
      <c r="Q70" s="366"/>
      <c r="R70" s="366"/>
      <c r="S70" s="366"/>
      <c r="T70" s="366"/>
      <c r="U70" s="366"/>
    </row>
    <row r="71" spans="1:21" customFormat="1" ht="15" customHeight="1" x14ac:dyDescent="0.25">
      <c r="A71" s="377"/>
      <c r="B71" s="367"/>
      <c r="C71" s="368">
        <v>21</v>
      </c>
      <c r="D71" s="390" t="s">
        <v>392</v>
      </c>
      <c r="E71" s="369"/>
      <c r="F71" s="389"/>
      <c r="G71" s="389"/>
      <c r="H71" s="367"/>
      <c r="I71" s="698"/>
      <c r="J71" s="367"/>
      <c r="K71" s="366"/>
      <c r="L71" s="366"/>
      <c r="M71" s="366"/>
      <c r="N71" s="366"/>
      <c r="O71" s="366"/>
      <c r="P71" s="366"/>
      <c r="Q71" s="366"/>
      <c r="R71" s="366"/>
      <c r="S71" s="366"/>
      <c r="T71" s="366"/>
      <c r="U71" s="366"/>
    </row>
    <row r="72" spans="1:21" ht="15" customHeight="1" x14ac:dyDescent="0.25">
      <c r="A72" s="181"/>
      <c r="B72" s="697" t="s">
        <v>132</v>
      </c>
      <c r="C72" s="2030">
        <v>0</v>
      </c>
      <c r="D72" s="689"/>
      <c r="E72" s="689"/>
      <c r="F72" s="689"/>
      <c r="G72" s="689"/>
      <c r="H72" s="165"/>
      <c r="I72" s="268"/>
    </row>
    <row r="73" spans="1:21" ht="15" customHeight="1" x14ac:dyDescent="0.25">
      <c r="A73" s="181"/>
      <c r="B73" s="182"/>
      <c r="C73" s="272">
        <v>1</v>
      </c>
      <c r="D73" s="264"/>
      <c r="E73" s="264"/>
      <c r="F73" s="264"/>
      <c r="G73" s="264"/>
      <c r="H73" s="165"/>
      <c r="I73" s="268"/>
    </row>
    <row r="74" spans="1:21" ht="15" customHeight="1" x14ac:dyDescent="0.25">
      <c r="A74" s="181"/>
      <c r="B74" s="182"/>
      <c r="C74" s="272">
        <v>2</v>
      </c>
      <c r="D74" s="264"/>
      <c r="E74" s="264"/>
      <c r="F74" s="264"/>
      <c r="G74" s="264"/>
      <c r="H74" s="165"/>
      <c r="I74" s="268"/>
    </row>
    <row r="75" spans="1:21" ht="15" customHeight="1" x14ac:dyDescent="0.25">
      <c r="A75" s="181"/>
      <c r="B75" s="182"/>
      <c r="C75" s="272">
        <v>3</v>
      </c>
      <c r="D75" s="264"/>
      <c r="E75" s="264"/>
      <c r="F75" s="264"/>
      <c r="G75" s="264"/>
      <c r="H75" s="165"/>
      <c r="I75" s="268"/>
    </row>
    <row r="76" spans="1:21" ht="15" customHeight="1" x14ac:dyDescent="0.25">
      <c r="A76" s="181"/>
      <c r="B76" s="182"/>
      <c r="C76" s="272">
        <v>4</v>
      </c>
      <c r="D76" s="264"/>
      <c r="E76" s="264"/>
      <c r="F76" s="264"/>
      <c r="G76" s="264"/>
      <c r="H76" s="165"/>
      <c r="I76" s="268"/>
    </row>
    <row r="77" spans="1:21" ht="15" customHeight="1" x14ac:dyDescent="0.25">
      <c r="A77" s="181"/>
      <c r="B77" s="182"/>
      <c r="C77" s="272">
        <v>5</v>
      </c>
      <c r="D77" s="264"/>
      <c r="E77" s="264"/>
      <c r="F77" s="264"/>
      <c r="G77" s="264"/>
      <c r="H77" s="165"/>
      <c r="I77" s="268"/>
    </row>
    <row r="78" spans="1:21" ht="15" customHeight="1" x14ac:dyDescent="0.25">
      <c r="A78" s="181"/>
      <c r="B78" s="182"/>
      <c r="C78" s="272">
        <v>6</v>
      </c>
      <c r="D78" s="264"/>
      <c r="E78" s="264"/>
      <c r="F78" s="264"/>
      <c r="G78" s="264"/>
      <c r="H78" s="165"/>
      <c r="I78" s="268"/>
    </row>
    <row r="79" spans="1:21" ht="15" customHeight="1" x14ac:dyDescent="0.25">
      <c r="A79" s="181"/>
      <c r="B79" s="182"/>
      <c r="C79" s="272">
        <v>7</v>
      </c>
      <c r="D79" s="264"/>
      <c r="E79" s="264"/>
      <c r="F79" s="264"/>
      <c r="G79" s="264"/>
      <c r="H79" s="165"/>
      <c r="I79" s="268"/>
    </row>
    <row r="80" spans="1:21" ht="15" customHeight="1" x14ac:dyDescent="0.25">
      <c r="A80" s="181"/>
      <c r="B80" s="182"/>
      <c r="C80" s="272">
        <v>8</v>
      </c>
      <c r="D80" s="264"/>
      <c r="E80" s="264"/>
      <c r="F80" s="264"/>
      <c r="G80" s="264"/>
      <c r="H80" s="165"/>
      <c r="I80" s="268"/>
    </row>
    <row r="81" spans="1:9" ht="15" customHeight="1" x14ac:dyDescent="0.25">
      <c r="A81" s="181"/>
      <c r="B81" s="182"/>
      <c r="C81" s="272">
        <v>9</v>
      </c>
      <c r="D81" s="264"/>
      <c r="E81" s="264"/>
      <c r="F81" s="264"/>
      <c r="G81" s="264"/>
      <c r="H81" s="165"/>
      <c r="I81" s="268"/>
    </row>
    <row r="82" spans="1:9" ht="15" customHeight="1" x14ac:dyDescent="0.25">
      <c r="A82" s="181"/>
      <c r="B82" s="182"/>
      <c r="C82" s="272">
        <v>10</v>
      </c>
      <c r="D82" s="264"/>
      <c r="E82" s="264"/>
      <c r="F82" s="264"/>
      <c r="G82" s="264"/>
      <c r="H82" s="165"/>
      <c r="I82" s="268"/>
    </row>
    <row r="83" spans="1:9" ht="15" customHeight="1" x14ac:dyDescent="0.25">
      <c r="A83" s="181"/>
      <c r="B83" s="182"/>
      <c r="C83" s="272">
        <v>11</v>
      </c>
      <c r="D83" s="264"/>
      <c r="E83" s="264"/>
      <c r="F83" s="264"/>
      <c r="G83" s="264"/>
      <c r="H83" s="165"/>
      <c r="I83" s="268"/>
    </row>
    <row r="84" spans="1:9" ht="15" customHeight="1" x14ac:dyDescent="0.25">
      <c r="A84" s="181"/>
      <c r="B84" s="182"/>
      <c r="C84" s="272">
        <v>12</v>
      </c>
      <c r="D84" s="264"/>
      <c r="E84" s="264"/>
      <c r="F84" s="264"/>
      <c r="G84" s="264"/>
      <c r="H84" s="165"/>
      <c r="I84" s="268"/>
    </row>
    <row r="85" spans="1:9" ht="15" customHeight="1" x14ac:dyDescent="0.25">
      <c r="A85" s="181"/>
      <c r="B85" s="182"/>
      <c r="C85" s="272">
        <v>13</v>
      </c>
      <c r="D85" s="264"/>
      <c r="E85" s="264"/>
      <c r="F85" s="264"/>
      <c r="G85" s="264"/>
      <c r="H85" s="165"/>
      <c r="I85" s="268"/>
    </row>
    <row r="86" spans="1:9" ht="15" customHeight="1" x14ac:dyDescent="0.25">
      <c r="A86" s="181"/>
      <c r="B86" s="182"/>
      <c r="C86" s="272">
        <v>14</v>
      </c>
      <c r="D86" s="264"/>
      <c r="E86" s="264"/>
      <c r="F86" s="264"/>
      <c r="G86" s="264"/>
      <c r="H86" s="165"/>
      <c r="I86" s="268"/>
    </row>
    <row r="87" spans="1:9" ht="15" customHeight="1" x14ac:dyDescent="0.25">
      <c r="A87" s="181"/>
      <c r="B87" s="182"/>
      <c r="C87" s="272">
        <v>15</v>
      </c>
      <c r="D87" s="264"/>
      <c r="E87" s="264"/>
      <c r="F87" s="264"/>
      <c r="G87" s="264"/>
      <c r="H87" s="165"/>
      <c r="I87" s="268"/>
    </row>
    <row r="88" spans="1:9" ht="15" customHeight="1" x14ac:dyDescent="0.25">
      <c r="A88" s="181"/>
      <c r="B88" s="182"/>
      <c r="C88" s="272">
        <v>16</v>
      </c>
      <c r="D88" s="264"/>
      <c r="E88" s="264"/>
      <c r="F88" s="264"/>
      <c r="G88" s="264"/>
      <c r="H88" s="165"/>
      <c r="I88" s="268"/>
    </row>
    <row r="89" spans="1:9" ht="15" customHeight="1" x14ac:dyDescent="0.25">
      <c r="A89" s="181"/>
      <c r="B89" s="182"/>
      <c r="C89" s="272">
        <v>17</v>
      </c>
      <c r="D89" s="264"/>
      <c r="E89" s="264"/>
      <c r="F89" s="264"/>
      <c r="G89" s="264"/>
      <c r="H89" s="165"/>
      <c r="I89" s="268"/>
    </row>
    <row r="90" spans="1:9" ht="15" customHeight="1" x14ac:dyDescent="0.25">
      <c r="A90" s="181"/>
      <c r="B90" s="182"/>
      <c r="C90" s="272">
        <v>18</v>
      </c>
      <c r="D90" s="264"/>
      <c r="E90" s="264"/>
      <c r="F90" s="264"/>
      <c r="G90" s="264"/>
      <c r="H90" s="165"/>
      <c r="I90" s="268"/>
    </row>
    <row r="91" spans="1:9" ht="15" customHeight="1" x14ac:dyDescent="0.25">
      <c r="A91" s="181"/>
      <c r="B91" s="182"/>
      <c r="C91" s="272">
        <v>19</v>
      </c>
      <c r="D91" s="264"/>
      <c r="E91" s="264"/>
      <c r="F91" s="264"/>
      <c r="G91" s="264"/>
      <c r="H91" s="165"/>
      <c r="I91" s="268"/>
    </row>
    <row r="92" spans="1:9" ht="15" customHeight="1" x14ac:dyDescent="0.25">
      <c r="A92" s="181"/>
      <c r="B92" s="182"/>
      <c r="C92" s="272">
        <v>20</v>
      </c>
      <c r="D92" s="264"/>
      <c r="E92" s="264"/>
      <c r="F92" s="264"/>
      <c r="G92" s="264"/>
      <c r="H92" s="165"/>
      <c r="I92" s="268"/>
    </row>
    <row r="93" spans="1:9" ht="15" customHeight="1" x14ac:dyDescent="0.25">
      <c r="A93" s="181"/>
      <c r="B93" s="182"/>
      <c r="C93" s="272">
        <v>21</v>
      </c>
      <c r="D93" s="264"/>
      <c r="E93" s="264"/>
      <c r="F93" s="264"/>
      <c r="G93" s="264"/>
      <c r="H93" s="165"/>
      <c r="I93" s="268"/>
    </row>
    <row r="94" spans="1:9" ht="15" customHeight="1" x14ac:dyDescent="0.25">
      <c r="A94" s="181"/>
      <c r="B94" s="182"/>
      <c r="C94" s="272">
        <v>22</v>
      </c>
      <c r="D94" s="264"/>
      <c r="E94" s="264"/>
      <c r="F94" s="264"/>
      <c r="G94" s="264"/>
      <c r="H94" s="165"/>
      <c r="I94" s="268"/>
    </row>
    <row r="95" spans="1:9" ht="15" customHeight="1" x14ac:dyDescent="0.25">
      <c r="A95" s="181"/>
      <c r="B95" s="182"/>
      <c r="C95" s="272">
        <v>23</v>
      </c>
      <c r="D95" s="264"/>
      <c r="E95" s="264"/>
      <c r="F95" s="264"/>
      <c r="G95" s="264"/>
      <c r="H95" s="165"/>
      <c r="I95" s="268"/>
    </row>
    <row r="96" spans="1:9" ht="15" customHeight="1" x14ac:dyDescent="0.25">
      <c r="A96" s="181"/>
      <c r="B96" s="182"/>
      <c r="C96" s="272">
        <v>24</v>
      </c>
      <c r="D96" s="264"/>
      <c r="E96" s="264"/>
      <c r="F96" s="264"/>
      <c r="G96" s="264"/>
      <c r="H96" s="165"/>
      <c r="I96" s="268"/>
    </row>
    <row r="97" spans="1:9" ht="15" customHeight="1" x14ac:dyDescent="0.25">
      <c r="A97" s="181"/>
      <c r="B97" s="182"/>
      <c r="C97" s="272">
        <v>25</v>
      </c>
      <c r="D97" s="264"/>
      <c r="E97" s="264"/>
      <c r="F97" s="264"/>
      <c r="G97" s="264"/>
      <c r="H97" s="165"/>
      <c r="I97" s="268"/>
    </row>
    <row r="98" spans="1:9" ht="15" customHeight="1" x14ac:dyDescent="0.25">
      <c r="A98" s="181"/>
      <c r="B98" s="182"/>
      <c r="C98" s="272">
        <v>26</v>
      </c>
      <c r="D98" s="264"/>
      <c r="E98" s="264"/>
      <c r="F98" s="264"/>
      <c r="G98" s="264"/>
      <c r="H98" s="165"/>
      <c r="I98" s="268"/>
    </row>
    <row r="99" spans="1:9" ht="15" customHeight="1" x14ac:dyDescent="0.25">
      <c r="A99" s="181"/>
      <c r="B99" s="182"/>
      <c r="C99" s="272">
        <v>27</v>
      </c>
      <c r="D99" s="264"/>
      <c r="E99" s="264"/>
      <c r="F99" s="264"/>
      <c r="G99" s="264"/>
      <c r="H99" s="165"/>
      <c r="I99" s="268"/>
    </row>
    <row r="100" spans="1:9" ht="15" customHeight="1" x14ac:dyDescent="0.25">
      <c r="A100" s="181"/>
      <c r="B100" s="182"/>
      <c r="C100" s="272">
        <v>28</v>
      </c>
      <c r="D100" s="264"/>
      <c r="E100" s="264"/>
      <c r="F100" s="264"/>
      <c r="G100" s="264"/>
      <c r="H100" s="165"/>
      <c r="I100" s="268"/>
    </row>
    <row r="101" spans="1:9" ht="15" customHeight="1" x14ac:dyDescent="0.25">
      <c r="A101" s="181"/>
      <c r="B101" s="182"/>
      <c r="C101" s="272">
        <v>29</v>
      </c>
      <c r="D101" s="264"/>
      <c r="E101" s="264"/>
      <c r="F101" s="264"/>
      <c r="G101" s="264"/>
      <c r="H101" s="165"/>
      <c r="I101" s="268"/>
    </row>
    <row r="102" spans="1:9" ht="15" customHeight="1" x14ac:dyDescent="0.25">
      <c r="A102" s="181"/>
      <c r="B102" s="182"/>
      <c r="C102" s="272">
        <v>30</v>
      </c>
      <c r="D102" s="264"/>
      <c r="E102" s="264"/>
      <c r="F102" s="264"/>
      <c r="G102" s="264"/>
      <c r="H102" s="165"/>
      <c r="I102" s="268"/>
    </row>
    <row r="103" spans="1:9" ht="15" customHeight="1" x14ac:dyDescent="0.25">
      <c r="A103" s="181"/>
      <c r="B103" s="182"/>
      <c r="C103" s="272">
        <v>31</v>
      </c>
      <c r="D103" s="264"/>
      <c r="E103" s="264"/>
      <c r="F103" s="264"/>
      <c r="G103" s="264"/>
      <c r="H103" s="165"/>
      <c r="I103" s="268"/>
    </row>
    <row r="104" spans="1:9" ht="15" customHeight="1" x14ac:dyDescent="0.25">
      <c r="A104" s="181"/>
      <c r="B104" s="182"/>
      <c r="C104" s="272">
        <v>32</v>
      </c>
      <c r="D104" s="264"/>
      <c r="E104" s="264"/>
      <c r="F104" s="264"/>
      <c r="G104" s="264"/>
      <c r="H104" s="165"/>
      <c r="I104" s="268"/>
    </row>
    <row r="105" spans="1:9" ht="15" customHeight="1" x14ac:dyDescent="0.25">
      <c r="A105" s="181"/>
      <c r="B105" s="182"/>
      <c r="C105" s="272">
        <v>33</v>
      </c>
      <c r="D105" s="264"/>
      <c r="E105" s="264"/>
      <c r="F105" s="264"/>
      <c r="G105" s="264"/>
      <c r="H105" s="165"/>
      <c r="I105" s="268"/>
    </row>
    <row r="106" spans="1:9" ht="15" customHeight="1" x14ac:dyDescent="0.25">
      <c r="A106" s="181"/>
      <c r="B106" s="182"/>
      <c r="C106" s="272">
        <v>34</v>
      </c>
      <c r="D106" s="264"/>
      <c r="E106" s="264"/>
      <c r="F106" s="264"/>
      <c r="G106" s="264"/>
      <c r="H106" s="165"/>
      <c r="I106" s="268"/>
    </row>
    <row r="107" spans="1:9" ht="15" customHeight="1" x14ac:dyDescent="0.25">
      <c r="A107" s="181"/>
      <c r="B107" s="182"/>
      <c r="C107" s="272">
        <v>35</v>
      </c>
      <c r="D107" s="264"/>
      <c r="E107" s="264"/>
      <c r="F107" s="264"/>
      <c r="G107" s="264"/>
      <c r="H107" s="165"/>
      <c r="I107" s="268"/>
    </row>
    <row r="108" spans="1:9" ht="15" customHeight="1" x14ac:dyDescent="0.25">
      <c r="A108" s="181"/>
      <c r="B108" s="182"/>
      <c r="C108" s="272">
        <v>36</v>
      </c>
      <c r="D108" s="264"/>
      <c r="E108" s="264"/>
      <c r="F108" s="264"/>
      <c r="G108" s="264"/>
      <c r="H108" s="165"/>
      <c r="I108" s="268"/>
    </row>
    <row r="109" spans="1:9" ht="15" customHeight="1" x14ac:dyDescent="0.25">
      <c r="A109" s="181"/>
      <c r="B109" s="182"/>
      <c r="C109" s="272">
        <v>37</v>
      </c>
      <c r="D109" s="264"/>
      <c r="E109" s="264"/>
      <c r="F109" s="264"/>
      <c r="G109" s="264"/>
      <c r="H109" s="165"/>
      <c r="I109" s="268"/>
    </row>
    <row r="110" spans="1:9" ht="15" customHeight="1" x14ac:dyDescent="0.25">
      <c r="A110" s="181"/>
      <c r="B110" s="182"/>
      <c r="C110" s="272">
        <v>38</v>
      </c>
      <c r="D110" s="264"/>
      <c r="E110" s="264"/>
      <c r="F110" s="264"/>
      <c r="G110" s="264"/>
      <c r="H110" s="165"/>
      <c r="I110" s="268"/>
    </row>
    <row r="111" spans="1:9" ht="15" customHeight="1" x14ac:dyDescent="0.25">
      <c r="A111" s="181"/>
      <c r="B111" s="182"/>
      <c r="C111" s="272">
        <v>39</v>
      </c>
      <c r="D111" s="264"/>
      <c r="E111" s="264"/>
      <c r="F111" s="264"/>
      <c r="G111" s="264"/>
      <c r="H111" s="165"/>
      <c r="I111" s="268"/>
    </row>
    <row r="112" spans="1:9" ht="15" customHeight="1" x14ac:dyDescent="0.25">
      <c r="A112" s="181"/>
      <c r="B112" s="182"/>
      <c r="C112" s="272">
        <v>40</v>
      </c>
      <c r="D112" s="264"/>
      <c r="E112" s="264"/>
      <c r="F112" s="264"/>
      <c r="G112" s="264"/>
      <c r="H112" s="165"/>
      <c r="I112" s="268"/>
    </row>
    <row r="113" spans="1:9" ht="15" customHeight="1" x14ac:dyDescent="0.25">
      <c r="A113" s="181"/>
      <c r="B113" s="182"/>
      <c r="C113" s="272">
        <v>41</v>
      </c>
      <c r="D113" s="264"/>
      <c r="E113" s="264"/>
      <c r="F113" s="264"/>
      <c r="G113" s="264"/>
      <c r="H113" s="165"/>
      <c r="I113" s="268"/>
    </row>
    <row r="114" spans="1:9" ht="15" customHeight="1" x14ac:dyDescent="0.25">
      <c r="A114" s="181"/>
      <c r="B114" s="182"/>
      <c r="C114" s="272">
        <v>42</v>
      </c>
      <c r="D114" s="264"/>
      <c r="E114" s="264"/>
      <c r="F114" s="264"/>
      <c r="G114" s="264"/>
      <c r="H114" s="165"/>
      <c r="I114" s="268"/>
    </row>
    <row r="115" spans="1:9" ht="15" customHeight="1" x14ac:dyDescent="0.25">
      <c r="A115" s="181"/>
      <c r="B115" s="182"/>
      <c r="C115" s="272">
        <v>43</v>
      </c>
      <c r="D115" s="264"/>
      <c r="E115" s="264"/>
      <c r="F115" s="264"/>
      <c r="G115" s="264"/>
      <c r="H115" s="165"/>
      <c r="I115" s="268"/>
    </row>
    <row r="116" spans="1:9" ht="15" customHeight="1" x14ac:dyDescent="0.25">
      <c r="A116" s="181"/>
      <c r="B116" s="182"/>
      <c r="C116" s="272">
        <v>44</v>
      </c>
      <c r="D116" s="264"/>
      <c r="E116" s="264"/>
      <c r="F116" s="264"/>
      <c r="G116" s="264"/>
      <c r="H116" s="165"/>
      <c r="I116" s="268"/>
    </row>
    <row r="117" spans="1:9" ht="15" customHeight="1" x14ac:dyDescent="0.25">
      <c r="A117" s="181"/>
      <c r="B117" s="182"/>
      <c r="C117" s="272">
        <v>45</v>
      </c>
      <c r="D117" s="264"/>
      <c r="E117" s="264"/>
      <c r="F117" s="264"/>
      <c r="G117" s="264"/>
      <c r="H117" s="165"/>
      <c r="I117" s="268"/>
    </row>
    <row r="118" spans="1:9" ht="15" customHeight="1" x14ac:dyDescent="0.25">
      <c r="A118" s="181"/>
      <c r="B118" s="182"/>
      <c r="C118" s="272">
        <v>46</v>
      </c>
      <c r="D118" s="264"/>
      <c r="E118" s="264"/>
      <c r="F118" s="264"/>
      <c r="G118" s="264"/>
      <c r="H118" s="165"/>
      <c r="I118" s="268"/>
    </row>
    <row r="119" spans="1:9" ht="15" customHeight="1" x14ac:dyDescent="0.25">
      <c r="A119" s="181"/>
      <c r="B119" s="182"/>
      <c r="C119" s="272">
        <v>47</v>
      </c>
      <c r="D119" s="264"/>
      <c r="E119" s="264"/>
      <c r="F119" s="264"/>
      <c r="G119" s="264"/>
      <c r="H119" s="165"/>
      <c r="I119" s="268"/>
    </row>
    <row r="120" spans="1:9" ht="15" customHeight="1" x14ac:dyDescent="0.25">
      <c r="A120" s="181"/>
      <c r="B120" s="182"/>
      <c r="C120" s="272">
        <v>48</v>
      </c>
      <c r="D120" s="264"/>
      <c r="E120" s="264"/>
      <c r="F120" s="264"/>
      <c r="G120" s="264"/>
      <c r="H120" s="165"/>
      <c r="I120" s="268"/>
    </row>
    <row r="121" spans="1:9" ht="15" customHeight="1" x14ac:dyDescent="0.25">
      <c r="A121" s="181"/>
      <c r="B121" s="182"/>
      <c r="C121" s="272">
        <v>49</v>
      </c>
      <c r="D121" s="264"/>
      <c r="E121" s="264"/>
      <c r="F121" s="264"/>
      <c r="G121" s="264"/>
      <c r="H121" s="165"/>
      <c r="I121" s="268"/>
    </row>
    <row r="122" spans="1:9" ht="15" customHeight="1" x14ac:dyDescent="0.25">
      <c r="A122" s="181"/>
      <c r="B122" s="182"/>
      <c r="C122" s="272">
        <v>50</v>
      </c>
      <c r="D122" s="264"/>
      <c r="E122" s="264"/>
      <c r="F122" s="264"/>
      <c r="G122" s="264"/>
      <c r="H122" s="165"/>
      <c r="I122" s="268"/>
    </row>
    <row r="123" spans="1:9" ht="15" customHeight="1" x14ac:dyDescent="0.25">
      <c r="A123" s="181"/>
      <c r="B123" s="182"/>
      <c r="C123" s="272">
        <v>51</v>
      </c>
      <c r="D123" s="264"/>
      <c r="E123" s="264"/>
      <c r="F123" s="264"/>
      <c r="G123" s="264"/>
      <c r="H123" s="165"/>
      <c r="I123" s="268"/>
    </row>
    <row r="124" spans="1:9" ht="15" customHeight="1" x14ac:dyDescent="0.25">
      <c r="A124" s="181"/>
      <c r="B124" s="182"/>
      <c r="C124" s="272">
        <v>52</v>
      </c>
      <c r="D124" s="264"/>
      <c r="E124" s="264"/>
      <c r="F124" s="264"/>
      <c r="G124" s="264"/>
      <c r="H124" s="165"/>
      <c r="I124" s="268"/>
    </row>
    <row r="125" spans="1:9" ht="15" customHeight="1" x14ac:dyDescent="0.25">
      <c r="A125" s="181"/>
      <c r="B125" s="182"/>
      <c r="C125" s="272">
        <v>53</v>
      </c>
      <c r="D125" s="264"/>
      <c r="E125" s="264"/>
      <c r="F125" s="264"/>
      <c r="G125" s="264"/>
      <c r="H125" s="165"/>
      <c r="I125" s="268"/>
    </row>
    <row r="126" spans="1:9" ht="15" customHeight="1" x14ac:dyDescent="0.25">
      <c r="A126" s="181"/>
      <c r="B126" s="182"/>
      <c r="C126" s="272">
        <v>54</v>
      </c>
      <c r="D126" s="264"/>
      <c r="E126" s="264"/>
      <c r="F126" s="264"/>
      <c r="G126" s="264"/>
      <c r="H126" s="165"/>
      <c r="I126" s="268"/>
    </row>
    <row r="127" spans="1:9" ht="15" customHeight="1" x14ac:dyDescent="0.25">
      <c r="A127" s="181"/>
      <c r="B127" s="182"/>
      <c r="C127" s="272">
        <v>55</v>
      </c>
      <c r="D127" s="264"/>
      <c r="E127" s="264"/>
      <c r="F127" s="264"/>
      <c r="G127" s="264"/>
      <c r="H127" s="165"/>
      <c r="I127" s="268"/>
    </row>
    <row r="128" spans="1:9" ht="15" customHeight="1" x14ac:dyDescent="0.25">
      <c r="A128" s="181"/>
      <c r="B128" s="182"/>
      <c r="C128" s="272">
        <v>56</v>
      </c>
      <c r="D128" s="264"/>
      <c r="E128" s="264"/>
      <c r="F128" s="264"/>
      <c r="G128" s="264"/>
      <c r="H128" s="165"/>
      <c r="I128" s="268"/>
    </row>
    <row r="129" spans="1:9" ht="15" customHeight="1" x14ac:dyDescent="0.25">
      <c r="A129" s="181"/>
      <c r="B129" s="182"/>
      <c r="C129" s="272">
        <v>57</v>
      </c>
      <c r="D129" s="264"/>
      <c r="E129" s="264"/>
      <c r="F129" s="264"/>
      <c r="G129" s="264"/>
      <c r="H129" s="165"/>
      <c r="I129" s="268"/>
    </row>
    <row r="130" spans="1:9" ht="15" customHeight="1" x14ac:dyDescent="0.25">
      <c r="A130" s="181"/>
      <c r="B130" s="182"/>
      <c r="C130" s="272">
        <v>58</v>
      </c>
      <c r="D130" s="264"/>
      <c r="E130" s="264"/>
      <c r="F130" s="264"/>
      <c r="G130" s="264"/>
      <c r="H130" s="165"/>
      <c r="I130" s="268"/>
    </row>
    <row r="131" spans="1:9" ht="15" customHeight="1" x14ac:dyDescent="0.25">
      <c r="A131" s="181"/>
      <c r="B131" s="182"/>
      <c r="C131" s="272">
        <v>59</v>
      </c>
      <c r="D131" s="264"/>
      <c r="E131" s="264"/>
      <c r="F131" s="264"/>
      <c r="G131" s="264"/>
      <c r="H131" s="165"/>
      <c r="I131" s="268"/>
    </row>
    <row r="132" spans="1:9" ht="15" customHeight="1" x14ac:dyDescent="0.25">
      <c r="A132" s="181"/>
      <c r="B132" s="182"/>
      <c r="C132" s="272">
        <v>60</v>
      </c>
      <c r="D132" s="264"/>
      <c r="E132" s="264"/>
      <c r="F132" s="264"/>
      <c r="G132" s="264"/>
      <c r="H132" s="165"/>
      <c r="I132" s="268"/>
    </row>
    <row r="133" spans="1:9" ht="15" customHeight="1" x14ac:dyDescent="0.25">
      <c r="A133" s="181"/>
      <c r="B133" s="182"/>
      <c r="C133" s="272">
        <v>61</v>
      </c>
      <c r="D133" s="264"/>
      <c r="E133" s="264"/>
      <c r="F133" s="264"/>
      <c r="G133" s="264"/>
      <c r="H133" s="165"/>
      <c r="I133" s="268"/>
    </row>
    <row r="134" spans="1:9" ht="15" customHeight="1" x14ac:dyDescent="0.25">
      <c r="A134" s="181"/>
      <c r="B134" s="182"/>
      <c r="C134" s="272">
        <v>62</v>
      </c>
      <c r="D134" s="264"/>
      <c r="E134" s="264"/>
      <c r="F134" s="264"/>
      <c r="G134" s="264"/>
      <c r="H134" s="165"/>
      <c r="I134" s="268"/>
    </row>
    <row r="135" spans="1:9" ht="15" customHeight="1" x14ac:dyDescent="0.25">
      <c r="A135" s="181"/>
      <c r="B135" s="182"/>
      <c r="C135" s="272">
        <v>63</v>
      </c>
      <c r="D135" s="264"/>
      <c r="E135" s="264"/>
      <c r="F135" s="264"/>
      <c r="G135" s="264"/>
      <c r="H135" s="165"/>
      <c r="I135" s="268"/>
    </row>
    <row r="136" spans="1:9" ht="15" customHeight="1" x14ac:dyDescent="0.25">
      <c r="A136" s="181"/>
      <c r="B136" s="182"/>
      <c r="C136" s="272">
        <v>64</v>
      </c>
      <c r="D136" s="264"/>
      <c r="E136" s="264"/>
      <c r="F136" s="264"/>
      <c r="G136" s="264"/>
      <c r="H136" s="165"/>
      <c r="I136" s="268"/>
    </row>
    <row r="137" spans="1:9" ht="15" customHeight="1" x14ac:dyDescent="0.25">
      <c r="A137" s="181"/>
      <c r="B137" s="182"/>
      <c r="C137" s="272">
        <v>65</v>
      </c>
      <c r="D137" s="264"/>
      <c r="E137" s="264"/>
      <c r="F137" s="264"/>
      <c r="G137" s="264"/>
      <c r="H137" s="165"/>
      <c r="I137" s="268"/>
    </row>
    <row r="138" spans="1:9" ht="15" customHeight="1" x14ac:dyDescent="0.25">
      <c r="A138" s="181"/>
      <c r="B138" s="182"/>
      <c r="C138" s="272">
        <v>66</v>
      </c>
      <c r="D138" s="264"/>
      <c r="E138" s="264"/>
      <c r="F138" s="264"/>
      <c r="G138" s="264"/>
      <c r="H138" s="165"/>
      <c r="I138" s="268"/>
    </row>
    <row r="139" spans="1:9" ht="15" customHeight="1" x14ac:dyDescent="0.25">
      <c r="A139" s="181"/>
      <c r="B139" s="182"/>
      <c r="C139" s="272">
        <v>67</v>
      </c>
      <c r="D139" s="264"/>
      <c r="E139" s="264"/>
      <c r="F139" s="264"/>
      <c r="G139" s="264"/>
      <c r="H139" s="165"/>
      <c r="I139" s="268"/>
    </row>
    <row r="140" spans="1:9" ht="15" customHeight="1" x14ac:dyDescent="0.25">
      <c r="A140" s="181"/>
      <c r="B140" s="182"/>
      <c r="C140" s="272">
        <v>68</v>
      </c>
      <c r="D140" s="264"/>
      <c r="E140" s="264"/>
      <c r="F140" s="264"/>
      <c r="G140" s="264"/>
      <c r="H140" s="165"/>
      <c r="I140" s="268"/>
    </row>
    <row r="141" spans="1:9" ht="15" customHeight="1" x14ac:dyDescent="0.25">
      <c r="A141" s="181"/>
      <c r="B141" s="182"/>
      <c r="C141" s="272">
        <v>69</v>
      </c>
      <c r="D141" s="264"/>
      <c r="E141" s="264"/>
      <c r="F141" s="264"/>
      <c r="G141" s="264"/>
      <c r="H141" s="165"/>
      <c r="I141" s="268"/>
    </row>
    <row r="142" spans="1:9" ht="15" customHeight="1" x14ac:dyDescent="0.25">
      <c r="A142" s="181"/>
      <c r="B142" s="182"/>
      <c r="C142" s="272">
        <v>70</v>
      </c>
      <c r="D142" s="264"/>
      <c r="E142" s="264"/>
      <c r="F142" s="264"/>
      <c r="G142" s="264"/>
      <c r="H142" s="165"/>
      <c r="I142" s="268"/>
    </row>
    <row r="143" spans="1:9" ht="15" customHeight="1" x14ac:dyDescent="0.25">
      <c r="A143" s="181"/>
      <c r="B143" s="182"/>
      <c r="C143" s="272">
        <v>71</v>
      </c>
      <c r="D143" s="264"/>
      <c r="E143" s="264"/>
      <c r="F143" s="264"/>
      <c r="G143" s="264"/>
      <c r="H143" s="165"/>
      <c r="I143" s="268"/>
    </row>
    <row r="144" spans="1:9" ht="15" customHeight="1" x14ac:dyDescent="0.25">
      <c r="A144" s="181"/>
      <c r="B144" s="182"/>
      <c r="C144" s="272">
        <v>72</v>
      </c>
      <c r="D144" s="264"/>
      <c r="E144" s="264"/>
      <c r="F144" s="264"/>
      <c r="G144" s="264"/>
      <c r="H144" s="165"/>
      <c r="I144" s="268"/>
    </row>
    <row r="145" spans="1:9" ht="15" customHeight="1" x14ac:dyDescent="0.25">
      <c r="A145" s="181"/>
      <c r="B145" s="182"/>
      <c r="C145" s="272">
        <v>73</v>
      </c>
      <c r="D145" s="264"/>
      <c r="E145" s="264"/>
      <c r="F145" s="264"/>
      <c r="G145" s="264"/>
      <c r="H145" s="165"/>
      <c r="I145" s="268"/>
    </row>
    <row r="146" spans="1:9" ht="15" customHeight="1" x14ac:dyDescent="0.25">
      <c r="A146" s="181"/>
      <c r="B146" s="182"/>
      <c r="C146" s="272">
        <v>74</v>
      </c>
      <c r="D146" s="264"/>
      <c r="E146" s="264"/>
      <c r="F146" s="264"/>
      <c r="G146" s="264"/>
      <c r="H146" s="165"/>
      <c r="I146" s="268"/>
    </row>
    <row r="147" spans="1:9" ht="15" customHeight="1" x14ac:dyDescent="0.25">
      <c r="A147" s="181"/>
      <c r="B147" s="182"/>
      <c r="C147" s="272">
        <v>75</v>
      </c>
      <c r="D147" s="264"/>
      <c r="E147" s="264"/>
      <c r="F147" s="264"/>
      <c r="G147" s="264"/>
      <c r="H147" s="165"/>
      <c r="I147" s="268"/>
    </row>
    <row r="148" spans="1:9" ht="15" customHeight="1" x14ac:dyDescent="0.25">
      <c r="A148" s="181"/>
      <c r="B148" s="182"/>
      <c r="C148" s="272">
        <v>76</v>
      </c>
      <c r="D148" s="264"/>
      <c r="E148" s="264"/>
      <c r="F148" s="264"/>
      <c r="G148" s="264"/>
      <c r="H148" s="165"/>
      <c r="I148" s="268"/>
    </row>
    <row r="149" spans="1:9" ht="15" customHeight="1" x14ac:dyDescent="0.25">
      <c r="A149" s="181"/>
      <c r="B149" s="182"/>
      <c r="C149" s="272">
        <v>77</v>
      </c>
      <c r="D149" s="264"/>
      <c r="E149" s="264"/>
      <c r="F149" s="264"/>
      <c r="G149" s="264"/>
      <c r="H149" s="165"/>
      <c r="I149" s="268"/>
    </row>
    <row r="150" spans="1:9" ht="15" customHeight="1" x14ac:dyDescent="0.25">
      <c r="A150" s="181"/>
      <c r="B150" s="182"/>
      <c r="C150" s="272">
        <v>78</v>
      </c>
      <c r="D150" s="264"/>
      <c r="E150" s="264"/>
      <c r="F150" s="264"/>
      <c r="G150" s="264"/>
      <c r="H150" s="165"/>
      <c r="I150" s="268"/>
    </row>
    <row r="151" spans="1:9" ht="15" customHeight="1" x14ac:dyDescent="0.25">
      <c r="A151" s="181"/>
      <c r="B151" s="182"/>
      <c r="C151" s="272">
        <v>79</v>
      </c>
      <c r="D151" s="264"/>
      <c r="E151" s="264"/>
      <c r="F151" s="264"/>
      <c r="G151" s="264"/>
      <c r="H151" s="165"/>
      <c r="I151" s="268"/>
    </row>
    <row r="152" spans="1:9" ht="15" customHeight="1" x14ac:dyDescent="0.25">
      <c r="A152" s="181"/>
      <c r="B152" s="182"/>
      <c r="C152" s="272">
        <v>80</v>
      </c>
      <c r="D152" s="264"/>
      <c r="E152" s="264"/>
      <c r="F152" s="264"/>
      <c r="G152" s="264"/>
      <c r="H152" s="165"/>
      <c r="I152" s="268"/>
    </row>
    <row r="153" spans="1:9" ht="15" customHeight="1" x14ac:dyDescent="0.25">
      <c r="A153" s="181"/>
      <c r="B153" s="182"/>
      <c r="C153" s="272">
        <v>81</v>
      </c>
      <c r="D153" s="264"/>
      <c r="E153" s="264"/>
      <c r="F153" s="264"/>
      <c r="G153" s="264"/>
      <c r="H153" s="165"/>
      <c r="I153" s="268"/>
    </row>
    <row r="154" spans="1:9" ht="15" customHeight="1" x14ac:dyDescent="0.25">
      <c r="A154" s="181"/>
      <c r="B154" s="165"/>
      <c r="C154" s="272">
        <v>82</v>
      </c>
      <c r="D154" s="264"/>
      <c r="E154" s="264"/>
      <c r="F154" s="264"/>
      <c r="G154" s="264"/>
      <c r="H154" s="165"/>
      <c r="I154" s="268"/>
    </row>
    <row r="155" spans="1:9" ht="15" customHeight="1" x14ac:dyDescent="0.25">
      <c r="A155" s="181"/>
      <c r="B155" s="165"/>
      <c r="C155" s="272">
        <v>83</v>
      </c>
      <c r="D155" s="264"/>
      <c r="E155" s="264"/>
      <c r="F155" s="264"/>
      <c r="G155" s="264"/>
      <c r="H155" s="165"/>
      <c r="I155" s="268"/>
    </row>
    <row r="156" spans="1:9" ht="15" customHeight="1" x14ac:dyDescent="0.25">
      <c r="A156" s="181"/>
      <c r="B156" s="165"/>
      <c r="C156" s="272">
        <v>84</v>
      </c>
      <c r="D156" s="264"/>
      <c r="E156" s="264"/>
      <c r="F156" s="264"/>
      <c r="G156" s="264"/>
      <c r="H156" s="165"/>
      <c r="I156" s="268"/>
    </row>
    <row r="157" spans="1:9" ht="15" customHeight="1" x14ac:dyDescent="0.25">
      <c r="A157" s="181"/>
      <c r="B157" s="165"/>
      <c r="C157" s="272">
        <v>85</v>
      </c>
      <c r="D157" s="264"/>
      <c r="E157" s="264"/>
      <c r="F157" s="264"/>
      <c r="G157" s="264"/>
      <c r="H157" s="165"/>
      <c r="I157" s="268"/>
    </row>
    <row r="158" spans="1:9" ht="15" customHeight="1" x14ac:dyDescent="0.25">
      <c r="A158" s="181"/>
      <c r="B158" s="165"/>
      <c r="C158" s="272">
        <v>86</v>
      </c>
      <c r="D158" s="264"/>
      <c r="E158" s="264"/>
      <c r="F158" s="264"/>
      <c r="G158" s="264"/>
      <c r="H158" s="165"/>
      <c r="I158" s="268"/>
    </row>
    <row r="159" spans="1:9" ht="15" customHeight="1" x14ac:dyDescent="0.25">
      <c r="A159" s="181"/>
      <c r="B159" s="165"/>
      <c r="C159" s="272">
        <v>87</v>
      </c>
      <c r="D159" s="264"/>
      <c r="E159" s="264"/>
      <c r="F159" s="264"/>
      <c r="G159" s="264"/>
      <c r="H159" s="165"/>
      <c r="I159" s="268"/>
    </row>
    <row r="160" spans="1:9" ht="15" customHeight="1" x14ac:dyDescent="0.25">
      <c r="A160" s="181"/>
      <c r="B160" s="165"/>
      <c r="C160" s="272">
        <v>88</v>
      </c>
      <c r="D160" s="264"/>
      <c r="E160" s="264"/>
      <c r="F160" s="264"/>
      <c r="G160" s="264"/>
      <c r="H160" s="165"/>
      <c r="I160" s="268"/>
    </row>
    <row r="161" spans="1:9" ht="15" customHeight="1" x14ac:dyDescent="0.25">
      <c r="A161" s="181"/>
      <c r="B161" s="165"/>
      <c r="C161" s="272">
        <v>89</v>
      </c>
      <c r="D161" s="264"/>
      <c r="E161" s="264"/>
      <c r="F161" s="264"/>
      <c r="G161" s="264"/>
      <c r="H161" s="165"/>
      <c r="I161" s="268"/>
    </row>
    <row r="162" spans="1:9" ht="15" customHeight="1" x14ac:dyDescent="0.25">
      <c r="A162" s="181"/>
      <c r="B162" s="165"/>
      <c r="C162" s="272">
        <v>90</v>
      </c>
      <c r="D162" s="264"/>
      <c r="E162" s="264"/>
      <c r="F162" s="264"/>
      <c r="G162" s="264"/>
      <c r="H162" s="165"/>
      <c r="I162" s="268"/>
    </row>
    <row r="163" spans="1:9" ht="15" customHeight="1" x14ac:dyDescent="0.25">
      <c r="A163" s="181"/>
      <c r="B163" s="165"/>
      <c r="C163" s="272">
        <v>91</v>
      </c>
      <c r="D163" s="264"/>
      <c r="E163" s="264"/>
      <c r="F163" s="264"/>
      <c r="G163" s="264"/>
      <c r="H163" s="165"/>
      <c r="I163" s="268"/>
    </row>
    <row r="164" spans="1:9" ht="15" customHeight="1" x14ac:dyDescent="0.25">
      <c r="A164" s="181"/>
      <c r="B164" s="165"/>
      <c r="C164" s="272">
        <v>92</v>
      </c>
      <c r="D164" s="264"/>
      <c r="E164" s="264"/>
      <c r="F164" s="264"/>
      <c r="G164" s="264"/>
      <c r="H164" s="165"/>
      <c r="I164" s="268"/>
    </row>
    <row r="165" spans="1:9" ht="15" customHeight="1" x14ac:dyDescent="0.25">
      <c r="A165" s="181"/>
      <c r="B165" s="165"/>
      <c r="C165" s="272">
        <v>93</v>
      </c>
      <c r="D165" s="264"/>
      <c r="E165" s="264"/>
      <c r="F165" s="264"/>
      <c r="G165" s="264"/>
      <c r="H165" s="165"/>
      <c r="I165" s="268"/>
    </row>
    <row r="166" spans="1:9" ht="15" customHeight="1" x14ac:dyDescent="0.25">
      <c r="A166" s="181"/>
      <c r="B166" s="165"/>
      <c r="C166" s="272">
        <v>94</v>
      </c>
      <c r="D166" s="264"/>
      <c r="E166" s="264"/>
      <c r="F166" s="264"/>
      <c r="G166" s="264"/>
      <c r="H166" s="165"/>
      <c r="I166" s="268"/>
    </row>
    <row r="167" spans="1:9" ht="15" customHeight="1" x14ac:dyDescent="0.25">
      <c r="A167" s="181"/>
      <c r="B167" s="165"/>
      <c r="C167" s="272">
        <v>95</v>
      </c>
      <c r="D167" s="264"/>
      <c r="E167" s="264"/>
      <c r="F167" s="264"/>
      <c r="G167" s="264"/>
      <c r="H167" s="165"/>
      <c r="I167" s="268"/>
    </row>
    <row r="168" spans="1:9" ht="15" customHeight="1" x14ac:dyDescent="0.25">
      <c r="A168" s="181"/>
      <c r="B168" s="165"/>
      <c r="C168" s="272">
        <v>96</v>
      </c>
      <c r="D168" s="264"/>
      <c r="E168" s="264"/>
      <c r="F168" s="264"/>
      <c r="G168" s="264"/>
      <c r="H168" s="165"/>
      <c r="I168" s="268"/>
    </row>
    <row r="169" spans="1:9" ht="15" customHeight="1" x14ac:dyDescent="0.25">
      <c r="A169" s="181"/>
      <c r="B169" s="165"/>
      <c r="C169" s="272">
        <v>97</v>
      </c>
      <c r="D169" s="264"/>
      <c r="E169" s="264"/>
      <c r="F169" s="264"/>
      <c r="G169" s="264"/>
      <c r="H169" s="165"/>
      <c r="I169" s="268"/>
    </row>
    <row r="170" spans="1:9" ht="15" customHeight="1" x14ac:dyDescent="0.25">
      <c r="A170" s="181"/>
      <c r="B170" s="165"/>
      <c r="C170" s="272">
        <v>98</v>
      </c>
      <c r="D170" s="264"/>
      <c r="E170" s="264"/>
      <c r="F170" s="264"/>
      <c r="G170" s="264"/>
      <c r="H170" s="165"/>
      <c r="I170" s="268"/>
    </row>
    <row r="171" spans="1:9" ht="15" customHeight="1" x14ac:dyDescent="0.25">
      <c r="A171" s="181"/>
      <c r="B171" s="165"/>
      <c r="C171" s="272">
        <v>99</v>
      </c>
      <c r="D171" s="264"/>
      <c r="E171" s="264"/>
      <c r="F171" s="264"/>
      <c r="G171" s="264"/>
      <c r="H171" s="165"/>
      <c r="I171" s="268"/>
    </row>
    <row r="172" spans="1:9" ht="15" customHeight="1" x14ac:dyDescent="0.25">
      <c r="A172" s="181"/>
      <c r="B172" s="274"/>
      <c r="C172" s="682">
        <v>100</v>
      </c>
      <c r="D172" s="265"/>
      <c r="E172" s="265"/>
      <c r="F172" s="265"/>
      <c r="G172" s="265"/>
      <c r="H172" s="165"/>
      <c r="I172" s="268"/>
    </row>
    <row r="173" spans="1:9" ht="15" customHeight="1" x14ac:dyDescent="0.25">
      <c r="A173" s="181"/>
      <c r="B173" s="414" t="s">
        <v>258</v>
      </c>
      <c r="C173" s="681">
        <v>1</v>
      </c>
      <c r="D173" s="2005" t="s">
        <v>257</v>
      </c>
      <c r="E173" s="266"/>
      <c r="F173" s="266"/>
      <c r="G173" s="266"/>
      <c r="H173" s="165"/>
      <c r="I173" s="268"/>
    </row>
    <row r="174" spans="1:9" ht="15" customHeight="1" x14ac:dyDescent="0.25">
      <c r="A174" s="181"/>
      <c r="B174" s="414"/>
      <c r="C174" s="420">
        <v>2</v>
      </c>
      <c r="D174" s="419" t="s">
        <v>415</v>
      </c>
      <c r="E174" s="159"/>
      <c r="F174" s="159"/>
      <c r="G174" s="159"/>
      <c r="H174" s="165"/>
      <c r="I174" s="268"/>
    </row>
    <row r="175" spans="1:9" ht="15" customHeight="1" x14ac:dyDescent="0.25">
      <c r="A175" s="181"/>
      <c r="B175" s="2018"/>
      <c r="C175" s="682">
        <v>3</v>
      </c>
      <c r="D175" s="2006" t="s">
        <v>416</v>
      </c>
      <c r="E175" s="265"/>
      <c r="F175" s="265"/>
      <c r="G175" s="265"/>
      <c r="H175" s="165"/>
      <c r="I175" s="268"/>
    </row>
    <row r="176" spans="1:9" ht="15" customHeight="1" x14ac:dyDescent="0.25">
      <c r="A176" s="181"/>
      <c r="B176" s="414" t="s">
        <v>412</v>
      </c>
      <c r="C176" s="272">
        <v>1</v>
      </c>
      <c r="D176" s="2004" t="s">
        <v>413</v>
      </c>
      <c r="E176" s="264"/>
      <c r="F176" s="264"/>
      <c r="G176" s="264"/>
      <c r="H176" s="165"/>
      <c r="I176" s="268"/>
    </row>
    <row r="177" spans="1:9" ht="15" customHeight="1" x14ac:dyDescent="0.25">
      <c r="A177" s="181"/>
      <c r="B177" s="2018"/>
      <c r="C177" s="682">
        <v>0</v>
      </c>
      <c r="D177" s="2006" t="s">
        <v>414</v>
      </c>
      <c r="E177" s="265"/>
      <c r="F177" s="265"/>
      <c r="G177" s="265"/>
      <c r="H177" s="165"/>
      <c r="I177" s="268"/>
    </row>
    <row r="178" spans="1:9" ht="15" customHeight="1" x14ac:dyDescent="0.25">
      <c r="A178" s="181"/>
      <c r="B178" s="633" t="s">
        <v>423</v>
      </c>
      <c r="C178" s="681">
        <v>1</v>
      </c>
      <c r="D178" s="2005" t="s">
        <v>424</v>
      </c>
      <c r="E178" s="356"/>
      <c r="F178" s="356"/>
      <c r="G178" s="356"/>
      <c r="H178" s="165"/>
      <c r="I178" s="268"/>
    </row>
    <row r="179" spans="1:9" ht="15" customHeight="1" x14ac:dyDescent="0.25">
      <c r="A179" s="181"/>
      <c r="B179" s="2018"/>
      <c r="C179" s="682">
        <v>2</v>
      </c>
      <c r="D179" s="2006" t="s">
        <v>425</v>
      </c>
      <c r="E179" s="265"/>
      <c r="F179" s="265"/>
      <c r="G179" s="265"/>
      <c r="H179" s="165"/>
      <c r="I179" s="268"/>
    </row>
    <row r="180" spans="1:9" ht="15" customHeight="1" x14ac:dyDescent="0.25">
      <c r="A180" s="181"/>
      <c r="B180" s="633" t="s">
        <v>398</v>
      </c>
      <c r="C180" s="681">
        <v>1</v>
      </c>
      <c r="D180" s="613" t="s">
        <v>399</v>
      </c>
      <c r="E180" s="356"/>
      <c r="F180" s="356"/>
      <c r="G180" s="356"/>
      <c r="H180" s="165"/>
      <c r="I180" s="268"/>
    </row>
    <row r="181" spans="1:9" ht="15" customHeight="1" x14ac:dyDescent="0.25">
      <c r="A181" s="181"/>
      <c r="B181" s="165"/>
      <c r="C181" s="272">
        <v>2</v>
      </c>
      <c r="D181" s="614" t="s">
        <v>400</v>
      </c>
      <c r="E181" s="264"/>
      <c r="F181" s="264"/>
      <c r="G181" s="264"/>
      <c r="H181" s="165"/>
      <c r="I181" s="268"/>
    </row>
    <row r="182" spans="1:9" ht="15" customHeight="1" x14ac:dyDescent="0.25">
      <c r="A182" s="181"/>
      <c r="B182" s="165"/>
      <c r="C182" s="272">
        <v>3</v>
      </c>
      <c r="D182" s="614" t="s">
        <v>14</v>
      </c>
      <c r="E182" s="264"/>
      <c r="F182" s="264"/>
      <c r="G182" s="264"/>
      <c r="H182" s="165"/>
      <c r="I182" s="268"/>
    </row>
    <row r="183" spans="1:9" ht="15" customHeight="1" x14ac:dyDescent="0.25">
      <c r="A183" s="181"/>
      <c r="B183" s="2018"/>
      <c r="C183" s="682">
        <v>4</v>
      </c>
      <c r="D183" s="615" t="s">
        <v>102</v>
      </c>
      <c r="E183" s="265"/>
      <c r="F183" s="265"/>
      <c r="G183" s="265"/>
      <c r="H183" s="165"/>
      <c r="I183" s="268"/>
    </row>
    <row r="184" spans="1:9" ht="15" customHeight="1" x14ac:dyDescent="0.25">
      <c r="A184" s="181"/>
      <c r="B184" s="633" t="s">
        <v>397</v>
      </c>
      <c r="C184" s="681">
        <v>1</v>
      </c>
      <c r="D184" s="613" t="s">
        <v>367</v>
      </c>
      <c r="E184" s="356"/>
      <c r="F184" s="356"/>
      <c r="G184" s="356"/>
      <c r="H184" s="165"/>
      <c r="I184" s="268"/>
    </row>
    <row r="185" spans="1:9" ht="15" customHeight="1" x14ac:dyDescent="0.25">
      <c r="A185" s="181"/>
      <c r="B185" s="165"/>
      <c r="C185" s="272">
        <v>2</v>
      </c>
      <c r="D185" s="614" t="s">
        <v>100</v>
      </c>
      <c r="E185" s="264"/>
      <c r="F185" s="264"/>
      <c r="G185" s="264"/>
      <c r="H185" s="165"/>
      <c r="I185" s="268"/>
    </row>
    <row r="186" spans="1:9" ht="15" customHeight="1" x14ac:dyDescent="0.25">
      <c r="A186" s="181"/>
      <c r="B186" s="165"/>
      <c r="C186" s="272">
        <v>3</v>
      </c>
      <c r="D186" s="614" t="s">
        <v>102</v>
      </c>
      <c r="E186" s="264"/>
      <c r="F186" s="264"/>
      <c r="G186" s="264"/>
      <c r="H186" s="165"/>
      <c r="I186" s="268"/>
    </row>
    <row r="187" spans="1:9" ht="15" customHeight="1" x14ac:dyDescent="0.25">
      <c r="A187" s="181"/>
      <c r="B187" s="2018"/>
      <c r="C187" s="682">
        <v>4</v>
      </c>
      <c r="D187" s="615" t="s">
        <v>245</v>
      </c>
      <c r="E187" s="265"/>
      <c r="F187" s="265"/>
      <c r="G187" s="265"/>
      <c r="H187" s="165"/>
      <c r="I187" s="268"/>
    </row>
    <row r="188" spans="1:9" ht="15" customHeight="1" x14ac:dyDescent="0.25">
      <c r="A188" s="181"/>
      <c r="B188" s="633" t="s">
        <v>401</v>
      </c>
      <c r="C188" s="681">
        <v>1</v>
      </c>
      <c r="D188" s="613" t="s">
        <v>402</v>
      </c>
      <c r="E188" s="356"/>
      <c r="F188" s="356"/>
      <c r="G188" s="356"/>
      <c r="H188" s="165"/>
      <c r="I188" s="268"/>
    </row>
    <row r="189" spans="1:9" ht="15" customHeight="1" x14ac:dyDescent="0.25">
      <c r="A189" s="181"/>
      <c r="B189" s="165"/>
      <c r="C189" s="272">
        <v>2</v>
      </c>
      <c r="D189" s="614" t="s">
        <v>403</v>
      </c>
      <c r="E189" s="264"/>
      <c r="F189" s="264"/>
      <c r="G189" s="264"/>
      <c r="H189" s="165"/>
      <c r="I189" s="268"/>
    </row>
    <row r="190" spans="1:9" ht="15" customHeight="1" x14ac:dyDescent="0.25">
      <c r="A190" s="181"/>
      <c r="B190" s="165"/>
      <c r="C190" s="272">
        <v>3</v>
      </c>
      <c r="D190" s="614" t="s">
        <v>404</v>
      </c>
      <c r="E190" s="264"/>
      <c r="F190" s="264"/>
      <c r="G190" s="264"/>
      <c r="H190" s="165"/>
      <c r="I190" s="268"/>
    </row>
    <row r="191" spans="1:9" ht="15" customHeight="1" x14ac:dyDescent="0.25">
      <c r="A191" s="181"/>
      <c r="B191" s="2018"/>
      <c r="C191" s="682">
        <v>4</v>
      </c>
      <c r="D191" s="615" t="s">
        <v>405</v>
      </c>
      <c r="E191" s="265"/>
      <c r="F191" s="265"/>
      <c r="G191" s="265"/>
      <c r="H191" s="165"/>
      <c r="I191" s="268"/>
    </row>
    <row r="192" spans="1:9" ht="15" customHeight="1" x14ac:dyDescent="0.25">
      <c r="A192" s="181"/>
      <c r="B192" s="633" t="s">
        <v>417</v>
      </c>
      <c r="C192" s="681">
        <v>1</v>
      </c>
      <c r="D192" s="2005" t="s">
        <v>422</v>
      </c>
      <c r="E192" s="356"/>
      <c r="F192" s="356"/>
      <c r="G192" s="356"/>
      <c r="H192" s="165"/>
      <c r="I192" s="268"/>
    </row>
    <row r="193" spans="1:9" ht="15" customHeight="1" x14ac:dyDescent="0.25">
      <c r="A193" s="181"/>
      <c r="B193" s="2018"/>
      <c r="C193" s="635">
        <v>2</v>
      </c>
      <c r="D193" s="2019" t="s">
        <v>418</v>
      </c>
      <c r="E193" s="2020"/>
      <c r="F193" s="2020"/>
      <c r="G193" s="2020"/>
      <c r="H193" s="165"/>
      <c r="I193" s="268"/>
    </row>
    <row r="194" spans="1:9" ht="15" customHeight="1" x14ac:dyDescent="0.25">
      <c r="A194" s="181"/>
      <c r="B194" s="633" t="s">
        <v>419</v>
      </c>
      <c r="C194" s="681">
        <v>1</v>
      </c>
      <c r="D194" s="2005" t="s">
        <v>420</v>
      </c>
      <c r="E194" s="356"/>
      <c r="F194" s="356"/>
      <c r="G194" s="356"/>
      <c r="H194" s="165"/>
      <c r="I194" s="268"/>
    </row>
    <row r="195" spans="1:9" ht="15" customHeight="1" x14ac:dyDescent="0.25">
      <c r="A195" s="181"/>
      <c r="B195" s="2018"/>
      <c r="C195" s="635">
        <v>2</v>
      </c>
      <c r="D195" s="2019" t="s">
        <v>421</v>
      </c>
      <c r="E195" s="2020"/>
      <c r="F195" s="2020"/>
      <c r="G195" s="2020"/>
      <c r="H195" s="165"/>
      <c r="I195" s="268"/>
    </row>
    <row r="196" spans="1:9" ht="15" customHeight="1" x14ac:dyDescent="0.25">
      <c r="A196" s="181"/>
      <c r="B196" s="633" t="s">
        <v>1201</v>
      </c>
      <c r="C196" s="681">
        <v>1</v>
      </c>
      <c r="D196" s="613" t="s">
        <v>1198</v>
      </c>
      <c r="E196" s="356"/>
      <c r="F196" s="356"/>
      <c r="G196" s="356"/>
      <c r="H196" s="165"/>
      <c r="I196" s="268"/>
    </row>
    <row r="197" spans="1:9" ht="15" customHeight="1" x14ac:dyDescent="0.25">
      <c r="A197" s="181"/>
      <c r="B197" s="381"/>
      <c r="C197" s="272">
        <v>2</v>
      </c>
      <c r="D197" s="381" t="s">
        <v>1199</v>
      </c>
      <c r="E197" s="264"/>
      <c r="F197" s="264"/>
      <c r="G197" s="264"/>
      <c r="H197" s="165"/>
      <c r="I197" s="268"/>
    </row>
    <row r="198" spans="1:9" ht="15" customHeight="1" x14ac:dyDescent="0.25">
      <c r="A198" s="181"/>
      <c r="B198" s="165"/>
      <c r="C198" s="272">
        <v>3</v>
      </c>
      <c r="D198" s="614" t="s">
        <v>241</v>
      </c>
      <c r="E198" s="264"/>
      <c r="F198" s="264"/>
      <c r="G198" s="264"/>
      <c r="H198" s="165"/>
      <c r="I198" s="268"/>
    </row>
    <row r="199" spans="1:9" ht="15" customHeight="1" x14ac:dyDescent="0.25">
      <c r="A199" s="181"/>
      <c r="B199" s="2018"/>
      <c r="C199" s="682">
        <v>4</v>
      </c>
      <c r="D199" s="615" t="s">
        <v>1200</v>
      </c>
      <c r="E199" s="265"/>
      <c r="F199" s="265"/>
      <c r="G199" s="265"/>
      <c r="H199" s="165"/>
      <c r="I199" s="268"/>
    </row>
    <row r="200" spans="1:9" ht="15" customHeight="1" x14ac:dyDescent="0.25">
      <c r="A200" s="181"/>
      <c r="B200" s="2031" t="s">
        <v>1317</v>
      </c>
      <c r="C200" s="681">
        <v>1</v>
      </c>
      <c r="D200" s="613" t="s">
        <v>1311</v>
      </c>
      <c r="E200" s="356"/>
      <c r="F200" s="356"/>
      <c r="G200" s="356"/>
      <c r="H200" s="165"/>
      <c r="I200" s="268"/>
    </row>
    <row r="201" spans="1:9" ht="15" customHeight="1" x14ac:dyDescent="0.25">
      <c r="A201" s="181"/>
      <c r="B201" s="2032"/>
      <c r="C201" s="272">
        <v>2</v>
      </c>
      <c r="D201" s="614" t="s">
        <v>1312</v>
      </c>
      <c r="E201" s="264"/>
      <c r="F201" s="264"/>
      <c r="G201" s="264"/>
      <c r="H201" s="165"/>
      <c r="I201" s="268"/>
    </row>
    <row r="202" spans="1:9" ht="15" customHeight="1" x14ac:dyDescent="0.25">
      <c r="A202" s="181"/>
      <c r="B202" s="2032"/>
      <c r="C202" s="272">
        <v>3</v>
      </c>
      <c r="D202" s="614" t="s">
        <v>1313</v>
      </c>
      <c r="E202" s="264"/>
      <c r="F202" s="264"/>
      <c r="G202" s="264"/>
      <c r="H202" s="165"/>
      <c r="I202" s="268"/>
    </row>
    <row r="203" spans="1:9" ht="15" customHeight="1" x14ac:dyDescent="0.25">
      <c r="A203" s="181"/>
      <c r="B203" s="2032"/>
      <c r="C203" s="272">
        <v>4</v>
      </c>
      <c r="D203" s="614" t="s">
        <v>1314</v>
      </c>
      <c r="E203" s="264"/>
      <c r="F203" s="264"/>
      <c r="G203" s="264"/>
      <c r="H203" s="165"/>
      <c r="I203" s="268"/>
    </row>
    <row r="204" spans="1:9" ht="15" customHeight="1" x14ac:dyDescent="0.25">
      <c r="A204" s="181"/>
      <c r="B204" s="2032"/>
      <c r="C204" s="272">
        <v>5</v>
      </c>
      <c r="D204" s="614" t="s">
        <v>1315</v>
      </c>
      <c r="E204" s="264"/>
      <c r="F204" s="264"/>
      <c r="G204" s="264"/>
      <c r="H204" s="165"/>
      <c r="I204" s="268"/>
    </row>
    <row r="205" spans="1:9" ht="15" customHeight="1" x14ac:dyDescent="0.25">
      <c r="A205" s="181"/>
      <c r="B205" s="2033"/>
      <c r="C205" s="682">
        <v>6</v>
      </c>
      <c r="D205" s="615" t="s">
        <v>1316</v>
      </c>
      <c r="E205" s="265"/>
      <c r="F205" s="265"/>
      <c r="G205" s="265"/>
      <c r="H205" s="165"/>
      <c r="I205" s="268"/>
    </row>
    <row r="206" spans="1:9" ht="15" customHeight="1" x14ac:dyDescent="0.25">
      <c r="A206" s="181"/>
      <c r="B206" s="165"/>
      <c r="C206" s="271"/>
      <c r="D206" s="419"/>
      <c r="E206" s="159"/>
      <c r="F206" s="159"/>
      <c r="G206" s="159"/>
      <c r="H206" s="165"/>
      <c r="I206" s="268"/>
    </row>
    <row r="207" spans="1:9" s="275" customFormat="1" ht="45" customHeight="1" x14ac:dyDescent="0.25">
      <c r="A207" s="1540"/>
      <c r="B207" s="694" t="s">
        <v>711</v>
      </c>
      <c r="C207" s="694"/>
      <c r="D207" s="695"/>
      <c r="E207" s="695"/>
      <c r="F207" s="696"/>
      <c r="G207" s="690"/>
      <c r="H207" s="690"/>
      <c r="I207" s="630"/>
    </row>
    <row r="208" spans="1:9" ht="15" customHeight="1" x14ac:dyDescent="0.25">
      <c r="A208" s="181"/>
      <c r="B208" s="633" t="s">
        <v>712</v>
      </c>
      <c r="C208" s="1229">
        <v>0.5</v>
      </c>
      <c r="D208" s="2005" t="s">
        <v>713</v>
      </c>
      <c r="E208" s="356"/>
      <c r="F208" s="356"/>
      <c r="G208" s="356"/>
      <c r="H208" s="165"/>
      <c r="I208" s="268"/>
    </row>
    <row r="209" spans="1:9" ht="15" customHeight="1" x14ac:dyDescent="0.25">
      <c r="A209" s="181"/>
      <c r="B209" s="165"/>
      <c r="C209" s="1230">
        <v>0.4</v>
      </c>
      <c r="D209" s="614" t="s">
        <v>714</v>
      </c>
      <c r="E209" s="264"/>
      <c r="F209" s="264"/>
      <c r="G209" s="264"/>
      <c r="H209" s="165"/>
      <c r="I209" s="268"/>
    </row>
    <row r="210" spans="1:9" ht="15" customHeight="1" x14ac:dyDescent="0.25">
      <c r="A210" s="181"/>
      <c r="B210" s="2018"/>
      <c r="C210" s="1231">
        <v>0.6</v>
      </c>
      <c r="D210" s="2019" t="s">
        <v>715</v>
      </c>
      <c r="E210" s="2020"/>
      <c r="F210" s="2020"/>
      <c r="G210" s="2020"/>
      <c r="H210" s="165"/>
      <c r="I210" s="268"/>
    </row>
    <row r="211" spans="1:9" ht="15" customHeight="1" x14ac:dyDescent="0.25">
      <c r="A211" s="181"/>
      <c r="B211" s="1830" t="s">
        <v>1221</v>
      </c>
      <c r="C211" s="1833">
        <v>0.05</v>
      </c>
      <c r="D211" s="939"/>
      <c r="E211" s="743"/>
      <c r="F211" s="743"/>
      <c r="G211" s="743"/>
      <c r="H211" s="165"/>
      <c r="I211" s="268"/>
    </row>
    <row r="212" spans="1:9" ht="15" customHeight="1" x14ac:dyDescent="0.25">
      <c r="A212" s="2021"/>
      <c r="B212" s="2018"/>
      <c r="C212" s="2022"/>
      <c r="D212" s="2019"/>
      <c r="E212" s="2020"/>
      <c r="F212" s="2020"/>
      <c r="G212" s="2020"/>
      <c r="H212" s="2018"/>
      <c r="I212" s="2023"/>
    </row>
    <row r="213" spans="1:9" ht="15" hidden="1" customHeight="1" x14ac:dyDescent="0.25">
      <c r="A213" s="181"/>
      <c r="B213" s="165"/>
      <c r="C213" s="271"/>
      <c r="D213" s="159"/>
      <c r="E213" s="159"/>
      <c r="F213" s="159"/>
      <c r="G213" s="165"/>
      <c r="H213" s="165"/>
      <c r="I213" s="268"/>
    </row>
    <row r="214" spans="1:9" ht="15" hidden="1" customHeight="1" x14ac:dyDescent="0.25">
      <c r="A214" s="181"/>
      <c r="B214" s="165"/>
      <c r="C214" s="271"/>
      <c r="D214" s="159"/>
      <c r="E214" s="159"/>
      <c r="F214" s="159"/>
      <c r="G214" s="165"/>
      <c r="H214" s="165"/>
      <c r="I214" s="268"/>
    </row>
    <row r="215" spans="1:9" ht="15" hidden="1" customHeight="1" x14ac:dyDescent="0.25">
      <c r="A215" s="181"/>
      <c r="B215" s="165"/>
      <c r="C215" s="271"/>
      <c r="D215" s="159"/>
      <c r="E215" s="159"/>
      <c r="F215" s="159"/>
      <c r="G215" s="165"/>
      <c r="H215" s="165"/>
      <c r="I215" s="268"/>
    </row>
    <row r="216" spans="1:9" ht="15" hidden="1" customHeight="1" x14ac:dyDescent="0.25">
      <c r="A216" s="181"/>
      <c r="B216" s="165"/>
      <c r="C216" s="271"/>
      <c r="D216" s="159"/>
      <c r="E216" s="159"/>
      <c r="F216" s="159"/>
      <c r="G216" s="165"/>
      <c r="H216" s="165"/>
      <c r="I216" s="268"/>
    </row>
    <row r="217" spans="1:9" ht="15" hidden="1" customHeight="1" x14ac:dyDescent="0.25">
      <c r="A217" s="181"/>
      <c r="B217" s="165"/>
      <c r="C217" s="271"/>
      <c r="D217" s="159"/>
      <c r="E217" s="159"/>
      <c r="F217" s="159"/>
      <c r="G217" s="165"/>
      <c r="H217" s="165"/>
      <c r="I217" s="268"/>
    </row>
    <row r="218" spans="1:9" ht="15" hidden="1" customHeight="1" x14ac:dyDescent="0.25">
      <c r="A218" s="181"/>
      <c r="B218" s="165"/>
      <c r="C218" s="271"/>
      <c r="D218" s="159"/>
      <c r="E218" s="159"/>
      <c r="F218" s="159"/>
      <c r="G218" s="165"/>
      <c r="H218" s="165"/>
      <c r="I218" s="268"/>
    </row>
    <row r="219" spans="1:9" ht="15" hidden="1" customHeight="1" x14ac:dyDescent="0.25">
      <c r="A219" s="181"/>
      <c r="B219" s="165"/>
      <c r="C219" s="271"/>
      <c r="D219" s="159"/>
      <c r="E219" s="159"/>
      <c r="F219" s="159"/>
      <c r="G219" s="165"/>
      <c r="H219" s="165"/>
      <c r="I219" s="268"/>
    </row>
    <row r="220" spans="1:9" ht="15" hidden="1" customHeight="1" x14ac:dyDescent="0.25">
      <c r="A220" s="181"/>
      <c r="B220" s="165"/>
      <c r="C220" s="271"/>
      <c r="D220" s="159"/>
      <c r="E220" s="159"/>
      <c r="F220" s="159"/>
      <c r="G220" s="165"/>
      <c r="H220" s="165"/>
      <c r="I220" s="268"/>
    </row>
    <row r="221" spans="1:9" ht="15" hidden="1" customHeight="1" x14ac:dyDescent="0.25">
      <c r="A221" s="181"/>
      <c r="B221" s="165"/>
      <c r="C221" s="271"/>
      <c r="D221" s="159"/>
      <c r="E221" s="159"/>
      <c r="F221" s="159"/>
      <c r="G221" s="165"/>
      <c r="H221" s="165"/>
      <c r="I221" s="268"/>
    </row>
    <row r="222" spans="1:9" ht="15" hidden="1" customHeight="1" x14ac:dyDescent="0.25">
      <c r="A222" s="181"/>
      <c r="B222" s="165"/>
      <c r="C222" s="165"/>
      <c r="D222" s="165"/>
      <c r="E222" s="165"/>
      <c r="F222" s="165"/>
      <c r="G222" s="165"/>
      <c r="H222" s="165"/>
      <c r="I222" s="268"/>
    </row>
    <row r="223" spans="1:9" ht="15" hidden="1" customHeight="1" x14ac:dyDescent="0.25"/>
    <row r="224" spans="1:9"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sheetData>
  <sortState ref="E94:F96">
    <sortCondition ref="E94:E96"/>
  </sortState>
  <mergeCells count="1">
    <mergeCell ref="B46:B48"/>
  </mergeCells>
  <phoneticPr fontId="4" type="noConversion"/>
  <printOptions headings="1"/>
  <pageMargins left="0.59055118110236227" right="0.59055118110236227" top="0.98425196850393704" bottom="0.98425196850393704" header="0.51181102362204722" footer="0.51181102362204722"/>
  <pageSetup paperSize="9" scale="50" fitToHeight="3"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4" manualBreakCount="4">
    <brk id="48" max="8" man="1"/>
    <brk id="99" max="8" man="1"/>
    <brk id="150" max="8" man="1"/>
    <brk id="19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EC72"/>
  </sheetPr>
  <dimension ref="A1:K113"/>
  <sheetViews>
    <sheetView zoomScale="75" zoomScaleNormal="75" workbookViewId="0">
      <pane ySplit="4" topLeftCell="A93" activePane="bottomLeft" state="frozen"/>
      <selection activeCell="A24" sqref="A24"/>
      <selection pane="bottomLeft" activeCell="A24" sqref="A24"/>
    </sheetView>
  </sheetViews>
  <sheetFormatPr defaultColWidth="0" defaultRowHeight="0" customHeight="1" zeroHeight="1" x14ac:dyDescent="0.25"/>
  <cols>
    <col min="1" max="1" width="1.7109375" style="204" customWidth="1"/>
    <col min="2" max="2" width="10.7109375" style="299" customWidth="1"/>
    <col min="3" max="3" width="150.7109375" style="299" customWidth="1"/>
    <col min="4" max="6" width="16.7109375" style="299" customWidth="1"/>
    <col min="7" max="7" width="1.7109375" style="158" customWidth="1"/>
    <col min="8" max="16384" width="16.7109375" style="158" hidden="1"/>
  </cols>
  <sheetData>
    <row r="1" spans="1:7" s="160" customFormat="1" ht="30" customHeight="1" x14ac:dyDescent="0.55000000000000004">
      <c r="A1" s="248" t="s">
        <v>146</v>
      </c>
      <c r="B1" s="249"/>
      <c r="C1" s="249"/>
      <c r="D1" s="350" t="str">
        <f>CONCATENATE("Reporting unit: ", 'General Info'!$C$47, " ", 'General Info'!$C$46)</f>
        <v xml:space="preserve">Reporting unit: 1 </v>
      </c>
      <c r="E1" s="250"/>
      <c r="F1" s="250"/>
      <c r="G1" s="184"/>
    </row>
    <row r="2" spans="1:7" s="168" customFormat="1" ht="15" customHeight="1" x14ac:dyDescent="0.25">
      <c r="A2" s="342"/>
      <c r="B2" s="343"/>
      <c r="C2" s="343"/>
      <c r="D2" s="344"/>
      <c r="E2" s="344"/>
      <c r="F2" s="345"/>
      <c r="G2" s="64"/>
    </row>
    <row r="3" spans="1:7" s="168" customFormat="1" ht="15" customHeight="1" x14ac:dyDescent="0.25">
      <c r="A3" s="60"/>
      <c r="B3" s="349"/>
      <c r="C3" s="346" t="s">
        <v>236</v>
      </c>
      <c r="D3" s="347" t="e">
        <f>Parameters!#REF!</f>
        <v>#REF!</v>
      </c>
      <c r="E3" s="347" t="e">
        <f>Parameters!#REF!</f>
        <v>#REF!</v>
      </c>
      <c r="F3" s="348" t="e">
        <f>Parameters!#REF!</f>
        <v>#REF!</v>
      </c>
      <c r="G3" s="64"/>
    </row>
    <row r="4" spans="1:7" s="168" customFormat="1" ht="15" customHeight="1" x14ac:dyDescent="0.25">
      <c r="A4" s="342"/>
      <c r="B4" s="343"/>
      <c r="C4" s="343"/>
      <c r="D4" s="344"/>
      <c r="E4" s="344"/>
      <c r="F4" s="345"/>
      <c r="G4" s="64"/>
    </row>
    <row r="5" spans="1:7" s="55" customFormat="1" ht="60" customHeight="1" x14ac:dyDescent="0.25">
      <c r="A5" s="582" t="s">
        <v>147</v>
      </c>
      <c r="B5" s="53"/>
      <c r="C5" s="53"/>
      <c r="D5" s="53"/>
      <c r="E5" s="53"/>
      <c r="F5" s="130"/>
      <c r="G5" s="54"/>
    </row>
    <row r="6" spans="1:7" ht="30" customHeight="1" x14ac:dyDescent="0.25">
      <c r="B6" s="251" t="s">
        <v>38</v>
      </c>
      <c r="C6" s="252" t="s">
        <v>37</v>
      </c>
      <c r="D6" s="196" t="s">
        <v>154</v>
      </c>
      <c r="E6" s="196" t="s">
        <v>199</v>
      </c>
      <c r="F6" s="131"/>
      <c r="G6" s="161"/>
    </row>
    <row r="7" spans="1:7" s="168" customFormat="1" ht="15" customHeight="1" x14ac:dyDescent="0.25">
      <c r="A7" s="60"/>
      <c r="B7" s="340"/>
      <c r="C7" s="341" t="s">
        <v>49</v>
      </c>
      <c r="D7" s="26"/>
      <c r="E7" s="26"/>
      <c r="F7" s="131"/>
      <c r="G7" s="64"/>
    </row>
    <row r="8" spans="1:7" s="168" customFormat="1" ht="30" customHeight="1" x14ac:dyDescent="0.25">
      <c r="A8" s="60"/>
      <c r="B8" s="353">
        <v>73</v>
      </c>
      <c r="C8" s="362" t="s">
        <v>148</v>
      </c>
      <c r="D8" s="48"/>
      <c r="E8" s="26"/>
      <c r="F8" s="131"/>
      <c r="G8" s="64"/>
    </row>
    <row r="9" spans="1:7" s="168" customFormat="1" ht="30" customHeight="1" x14ac:dyDescent="0.25">
      <c r="A9" s="60"/>
      <c r="B9" s="353">
        <v>73</v>
      </c>
      <c r="C9" s="362" t="s">
        <v>149</v>
      </c>
      <c r="D9" s="48"/>
      <c r="E9" s="26"/>
      <c r="F9" s="131"/>
      <c r="G9" s="64"/>
    </row>
    <row r="10" spans="1:7" s="168" customFormat="1" ht="30" customHeight="1" x14ac:dyDescent="0.25">
      <c r="A10" s="60"/>
      <c r="B10" s="353" t="s">
        <v>150</v>
      </c>
      <c r="C10" s="362" t="s">
        <v>205</v>
      </c>
      <c r="D10" s="276"/>
      <c r="E10" s="26"/>
      <c r="F10" s="131"/>
      <c r="G10" s="64"/>
    </row>
    <row r="11" spans="1:7" s="168" customFormat="1" ht="30" customHeight="1" x14ac:dyDescent="0.25">
      <c r="A11" s="60"/>
      <c r="B11" s="353" t="s">
        <v>150</v>
      </c>
      <c r="C11" s="362" t="s">
        <v>206</v>
      </c>
      <c r="D11" s="276"/>
      <c r="E11" s="26"/>
      <c r="F11" s="131"/>
      <c r="G11" s="64"/>
    </row>
    <row r="12" spans="1:7" s="168" customFormat="1" ht="15" customHeight="1" x14ac:dyDescent="0.25">
      <c r="A12" s="60"/>
      <c r="B12" s="56"/>
      <c r="C12" s="362" t="s">
        <v>60</v>
      </c>
      <c r="D12" s="48"/>
      <c r="E12" s="48"/>
      <c r="G12" s="64"/>
    </row>
    <row r="13" spans="1:7" s="168" customFormat="1" ht="15" customHeight="1" x14ac:dyDescent="0.25">
      <c r="A13" s="60"/>
      <c r="B13" s="353">
        <v>61</v>
      </c>
      <c r="C13" s="362" t="s">
        <v>61</v>
      </c>
      <c r="D13" s="48"/>
      <c r="E13" s="26"/>
      <c r="G13" s="64"/>
    </row>
    <row r="14" spans="1:7" s="168" customFormat="1" ht="15" customHeight="1" x14ac:dyDescent="0.25">
      <c r="A14" s="60"/>
      <c r="B14" s="56"/>
      <c r="C14" s="362" t="s">
        <v>62</v>
      </c>
      <c r="D14" s="48"/>
      <c r="E14" s="48"/>
      <c r="G14" s="64"/>
    </row>
    <row r="15" spans="1:7" s="168" customFormat="1" ht="15" customHeight="1" x14ac:dyDescent="0.25">
      <c r="A15" s="60"/>
      <c r="B15" s="56"/>
      <c r="C15" s="253" t="s">
        <v>8</v>
      </c>
      <c r="D15" s="38"/>
      <c r="E15" s="26"/>
      <c r="G15" s="64"/>
    </row>
    <row r="16" spans="1:7" s="168" customFormat="1" ht="15" customHeight="1" x14ac:dyDescent="0.25">
      <c r="A16" s="60"/>
      <c r="B16" s="353">
        <v>60</v>
      </c>
      <c r="C16" s="362" t="s">
        <v>46</v>
      </c>
      <c r="D16" s="624"/>
      <c r="E16" s="26"/>
      <c r="G16" s="64"/>
    </row>
    <row r="17" spans="1:7" s="168" customFormat="1" ht="15" customHeight="1" x14ac:dyDescent="0.25">
      <c r="A17" s="60"/>
      <c r="B17" s="353">
        <v>60</v>
      </c>
      <c r="C17" s="362" t="s">
        <v>63</v>
      </c>
      <c r="D17" s="48"/>
      <c r="E17" s="26"/>
      <c r="G17" s="64"/>
    </row>
    <row r="18" spans="1:7" s="168" customFormat="1" ht="15" customHeight="1" x14ac:dyDescent="0.25">
      <c r="A18" s="60"/>
      <c r="B18" s="56"/>
      <c r="C18" s="362" t="s">
        <v>64</v>
      </c>
      <c r="D18" s="48"/>
      <c r="E18" s="26"/>
      <c r="G18" s="64"/>
    </row>
    <row r="19" spans="1:7" s="168" customFormat="1" ht="15" customHeight="1" x14ac:dyDescent="0.25">
      <c r="A19" s="60"/>
      <c r="B19" s="56"/>
      <c r="C19" s="253" t="s">
        <v>7</v>
      </c>
      <c r="D19" s="38"/>
      <c r="E19" s="26"/>
      <c r="G19" s="64"/>
    </row>
    <row r="20" spans="1:7" s="168" customFormat="1" ht="15" customHeight="1" x14ac:dyDescent="0.25">
      <c r="A20" s="60"/>
      <c r="B20" s="56"/>
      <c r="C20" s="362" t="s">
        <v>46</v>
      </c>
      <c r="D20" s="48"/>
      <c r="E20" s="26"/>
      <c r="G20" s="64"/>
    </row>
    <row r="21" spans="1:7" s="168" customFormat="1" ht="15" customHeight="1" x14ac:dyDescent="0.25">
      <c r="A21" s="60"/>
      <c r="B21" s="56"/>
      <c r="C21" s="362" t="s">
        <v>63</v>
      </c>
      <c r="D21" s="48"/>
      <c r="E21" s="26"/>
      <c r="G21" s="64"/>
    </row>
    <row r="22" spans="1:7" s="168" customFormat="1" ht="15" customHeight="1" x14ac:dyDescent="0.25">
      <c r="A22" s="60"/>
      <c r="B22" s="56"/>
      <c r="C22" s="362" t="s">
        <v>65</v>
      </c>
      <c r="D22" s="48"/>
      <c r="E22" s="34"/>
      <c r="G22" s="64"/>
    </row>
    <row r="23" spans="1:7" s="168" customFormat="1" ht="15" customHeight="1" x14ac:dyDescent="0.25">
      <c r="A23" s="60"/>
      <c r="B23" s="58"/>
      <c r="C23" s="59" t="s">
        <v>151</v>
      </c>
      <c r="D23" s="120" t="str">
        <f>IF(AND(ISNUMBER(D14),ISNUMBER(D18),ISNUMBER(D22)),D14+D18+D22,"")</f>
        <v/>
      </c>
      <c r="E23" s="41"/>
      <c r="F23" s="131"/>
      <c r="G23" s="64"/>
    </row>
    <row r="24" spans="1:7" s="168" customFormat="1" ht="15" customHeight="1" x14ac:dyDescent="0.25">
      <c r="A24" s="60"/>
      <c r="B24" s="61"/>
      <c r="C24" s="62"/>
      <c r="D24" s="63"/>
      <c r="E24" s="63"/>
      <c r="F24" s="63"/>
      <c r="G24" s="64"/>
    </row>
    <row r="25" spans="1:7" s="55" customFormat="1" ht="60" customHeight="1" x14ac:dyDescent="0.25">
      <c r="A25" s="582" t="s">
        <v>152</v>
      </c>
      <c r="B25" s="53"/>
      <c r="C25" s="53"/>
      <c r="D25" s="53"/>
      <c r="E25" s="53"/>
      <c r="F25" s="53"/>
      <c r="G25" s="54"/>
    </row>
    <row r="26" spans="1:7" s="55" customFormat="1" ht="30" customHeight="1" x14ac:dyDescent="0.25">
      <c r="A26" s="583" t="s">
        <v>153</v>
      </c>
      <c r="B26" s="67"/>
      <c r="C26" s="67"/>
      <c r="D26" s="67"/>
      <c r="E26" s="67"/>
      <c r="F26" s="67"/>
      <c r="G26" s="68"/>
    </row>
    <row r="27" spans="1:7" ht="30" customHeight="1" x14ac:dyDescent="0.25">
      <c r="B27" s="205" t="s">
        <v>38</v>
      </c>
      <c r="C27" s="206" t="s">
        <v>37</v>
      </c>
      <c r="D27" s="207" t="s">
        <v>154</v>
      </c>
      <c r="E27" s="208" t="s">
        <v>199</v>
      </c>
      <c r="F27" s="67"/>
      <c r="G27" s="161"/>
    </row>
    <row r="28" spans="1:7" s="168" customFormat="1" ht="60" customHeight="1" x14ac:dyDescent="0.25">
      <c r="A28" s="60"/>
      <c r="B28" s="209" t="s">
        <v>110</v>
      </c>
      <c r="C28" s="254" t="s">
        <v>155</v>
      </c>
      <c r="D28" s="73"/>
      <c r="E28" s="74"/>
      <c r="F28" s="67"/>
      <c r="G28" s="64"/>
    </row>
    <row r="29" spans="1:7" s="168" customFormat="1" ht="15" customHeight="1" x14ac:dyDescent="0.25">
      <c r="A29" s="60"/>
      <c r="B29" s="212" t="s">
        <v>110</v>
      </c>
      <c r="C29" s="200" t="s">
        <v>156</v>
      </c>
      <c r="D29" s="35"/>
      <c r="E29" s="48"/>
      <c r="F29" s="67"/>
      <c r="G29" s="64"/>
    </row>
    <row r="30" spans="1:7" s="168" customFormat="1" ht="15" customHeight="1" x14ac:dyDescent="0.25">
      <c r="A30" s="60"/>
      <c r="B30" s="56"/>
      <c r="C30" s="200" t="s">
        <v>157</v>
      </c>
      <c r="D30" s="40"/>
      <c r="E30" s="57"/>
      <c r="F30" s="67"/>
      <c r="G30" s="64"/>
    </row>
    <row r="31" spans="1:7" s="168" customFormat="1" ht="15" customHeight="1" x14ac:dyDescent="0.25">
      <c r="A31" s="60"/>
      <c r="B31" s="56"/>
      <c r="C31" s="213" t="s">
        <v>58</v>
      </c>
      <c r="D31" s="214" t="str">
        <f>IF(AND(ISNUMBER(D28),ISNUMBER(D29),ISNUMBER(D30)),SUM(D28:D30),"")</f>
        <v/>
      </c>
      <c r="E31" s="191" t="str">
        <f>IF(AND(ISNUMBER(E28),ISNUMBER(E29),ISNUMBER(E30)),SUM(E28:E30),"")</f>
        <v/>
      </c>
      <c r="F31" s="67"/>
      <c r="G31" s="64"/>
    </row>
    <row r="32" spans="1:7" s="168" customFormat="1" ht="15" customHeight="1" x14ac:dyDescent="0.25">
      <c r="A32" s="60"/>
      <c r="B32" s="210" t="s">
        <v>111</v>
      </c>
      <c r="C32" s="203" t="s">
        <v>158</v>
      </c>
      <c r="D32" s="122"/>
      <c r="E32" s="123"/>
      <c r="F32" s="67"/>
      <c r="G32" s="64"/>
    </row>
    <row r="33" spans="1:7" s="168" customFormat="1" ht="15" customHeight="1" x14ac:dyDescent="0.25">
      <c r="A33" s="60"/>
      <c r="B33" s="58"/>
      <c r="C33" s="77" t="s">
        <v>39</v>
      </c>
      <c r="D33" s="119" t="str">
        <f>IF(AND(ISNUMBER(D31),ISNUMBER(D32)),SUM(D31:D32),"")</f>
        <v/>
      </c>
      <c r="E33" s="120" t="str">
        <f>IF(AND(ISNUMBER(E31),ISNUMBER(E32)),SUM(E31:E32),"")</f>
        <v/>
      </c>
      <c r="F33" s="67"/>
      <c r="G33" s="64"/>
    </row>
    <row r="34" spans="1:7" s="55" customFormat="1" ht="45" customHeight="1" x14ac:dyDescent="0.25">
      <c r="A34" s="587" t="s">
        <v>159</v>
      </c>
      <c r="B34" s="67"/>
      <c r="C34" s="67"/>
      <c r="D34" s="67"/>
      <c r="E34" s="67"/>
      <c r="F34" s="67"/>
      <c r="G34" s="68"/>
    </row>
    <row r="35" spans="1:7" ht="30" customHeight="1" x14ac:dyDescent="0.25">
      <c r="B35" s="205" t="s">
        <v>38</v>
      </c>
      <c r="C35" s="206" t="s">
        <v>37</v>
      </c>
      <c r="D35" s="207" t="s">
        <v>154</v>
      </c>
      <c r="E35" s="208" t="s">
        <v>199</v>
      </c>
      <c r="F35" s="196" t="s">
        <v>201</v>
      </c>
      <c r="G35" s="161"/>
    </row>
    <row r="36" spans="1:7" s="168" customFormat="1" ht="15" customHeight="1" x14ac:dyDescent="0.25">
      <c r="A36" s="60"/>
      <c r="B36" s="354" t="s">
        <v>113</v>
      </c>
      <c r="C36" s="255" t="s">
        <v>160</v>
      </c>
      <c r="D36" s="73"/>
      <c r="E36" s="74"/>
      <c r="F36" s="74"/>
      <c r="G36" s="64"/>
    </row>
    <row r="37" spans="1:7" s="168" customFormat="1" ht="15" customHeight="1" x14ac:dyDescent="0.25">
      <c r="A37" s="60"/>
      <c r="B37" s="353" t="s">
        <v>113</v>
      </c>
      <c r="C37" s="199" t="s">
        <v>161</v>
      </c>
      <c r="D37" s="35"/>
      <c r="E37" s="48"/>
      <c r="F37" s="48"/>
      <c r="G37" s="64"/>
    </row>
    <row r="38" spans="1:7" s="168" customFormat="1" ht="15" customHeight="1" x14ac:dyDescent="0.25">
      <c r="A38" s="60"/>
      <c r="B38" s="353">
        <v>69</v>
      </c>
      <c r="C38" s="211" t="s">
        <v>162</v>
      </c>
      <c r="D38" s="35"/>
      <c r="E38" s="48"/>
      <c r="F38" s="48"/>
      <c r="G38" s="64"/>
    </row>
    <row r="39" spans="1:7" s="168" customFormat="1" ht="15" customHeight="1" x14ac:dyDescent="0.25">
      <c r="A39" s="60"/>
      <c r="B39" s="353">
        <v>78</v>
      </c>
      <c r="C39" s="211" t="s">
        <v>163</v>
      </c>
      <c r="D39" s="35"/>
      <c r="E39" s="48"/>
      <c r="F39" s="48"/>
      <c r="G39" s="64"/>
    </row>
    <row r="40" spans="1:7" s="168" customFormat="1" ht="15" customHeight="1" x14ac:dyDescent="0.25">
      <c r="A40" s="60"/>
      <c r="B40" s="353">
        <v>79</v>
      </c>
      <c r="C40" s="211" t="s">
        <v>164</v>
      </c>
      <c r="D40" s="40"/>
      <c r="E40" s="57"/>
      <c r="F40" s="48"/>
      <c r="G40" s="64"/>
    </row>
    <row r="41" spans="1:7" s="168" customFormat="1" ht="15" customHeight="1" x14ac:dyDescent="0.25">
      <c r="A41" s="60"/>
      <c r="B41" s="256">
        <v>73</v>
      </c>
      <c r="C41" s="200" t="s">
        <v>165</v>
      </c>
      <c r="D41" s="202" t="str">
        <f>IF(ISNUMBER(D12),D12,"")</f>
        <v/>
      </c>
      <c r="E41" s="202" t="str">
        <f>IF(ISNUMBER(E12),E12,"")</f>
        <v/>
      </c>
      <c r="F41" s="48"/>
      <c r="G41" s="64"/>
    </row>
    <row r="42" spans="1:7" s="168" customFormat="1" ht="15" customHeight="1" x14ac:dyDescent="0.25">
      <c r="A42" s="60"/>
      <c r="B42" s="256" t="s">
        <v>166</v>
      </c>
      <c r="C42" s="175" t="s">
        <v>167</v>
      </c>
      <c r="D42" s="40"/>
      <c r="E42" s="57"/>
      <c r="F42" s="48"/>
      <c r="G42" s="64"/>
    </row>
    <row r="43" spans="1:7" s="168" customFormat="1" ht="30" customHeight="1" x14ac:dyDescent="0.25">
      <c r="A43" s="60"/>
      <c r="B43" s="353">
        <v>75</v>
      </c>
      <c r="C43" s="257" t="s">
        <v>168</v>
      </c>
      <c r="D43" s="40"/>
      <c r="E43" s="57"/>
      <c r="F43" s="48"/>
      <c r="G43" s="64"/>
    </row>
    <row r="44" spans="1:7" s="168" customFormat="1" ht="15" customHeight="1" x14ac:dyDescent="0.25">
      <c r="A44" s="60"/>
      <c r="B44" s="256" t="s">
        <v>169</v>
      </c>
      <c r="C44" s="258" t="s">
        <v>170</v>
      </c>
      <c r="D44" s="40"/>
      <c r="E44" s="57"/>
      <c r="F44" s="48"/>
      <c r="G44" s="64"/>
    </row>
    <row r="45" spans="1:7" s="168" customFormat="1" ht="15" customHeight="1" x14ac:dyDescent="0.25">
      <c r="A45" s="60"/>
      <c r="B45" s="353">
        <v>74</v>
      </c>
      <c r="C45" s="199" t="s">
        <v>171</v>
      </c>
      <c r="D45" s="40"/>
      <c r="E45" s="57"/>
      <c r="F45" s="48"/>
      <c r="G45" s="64"/>
    </row>
    <row r="46" spans="1:7" s="168" customFormat="1" ht="15" customHeight="1" x14ac:dyDescent="0.25">
      <c r="A46" s="60"/>
      <c r="B46" s="289" t="s">
        <v>232</v>
      </c>
      <c r="C46" s="199" t="s">
        <v>172</v>
      </c>
      <c r="D46" s="40"/>
      <c r="E46" s="40"/>
      <c r="F46" s="48"/>
      <c r="G46" s="64"/>
    </row>
    <row r="47" spans="1:7" s="168" customFormat="1" ht="15" customHeight="1" x14ac:dyDescent="0.25">
      <c r="A47" s="60"/>
      <c r="B47" s="353" t="s">
        <v>150</v>
      </c>
      <c r="C47" s="199" t="s">
        <v>207</v>
      </c>
      <c r="D47" s="27"/>
      <c r="E47" s="38"/>
      <c r="F47" s="191" t="str">
        <f>IF(ISNUMBER(D47),12.5*D47,"")</f>
        <v/>
      </c>
      <c r="G47" s="64"/>
    </row>
    <row r="48" spans="1:7" s="168" customFormat="1" ht="15" customHeight="1" x14ac:dyDescent="0.25">
      <c r="A48" s="60"/>
      <c r="B48" s="353" t="s">
        <v>150</v>
      </c>
      <c r="C48" s="199" t="s">
        <v>208</v>
      </c>
      <c r="D48" s="27"/>
      <c r="E48" s="38"/>
      <c r="F48" s="191" t="str">
        <f>IF(ISNUMBER(D48),12.5*D48,"")</f>
        <v/>
      </c>
      <c r="G48" s="64"/>
    </row>
    <row r="49" spans="1:7" s="168" customFormat="1" ht="15" customHeight="1" x14ac:dyDescent="0.25">
      <c r="A49" s="60"/>
      <c r="B49" s="353" t="s">
        <v>150</v>
      </c>
      <c r="C49" s="199" t="s">
        <v>209</v>
      </c>
      <c r="D49" s="27"/>
      <c r="E49" s="38"/>
      <c r="F49" s="191" t="str">
        <f>IF(ISNUMBER(D49),12.5*D49,"")</f>
        <v/>
      </c>
      <c r="G49" s="64"/>
    </row>
    <row r="50" spans="1:7" s="168" customFormat="1" ht="15" customHeight="1" x14ac:dyDescent="0.25">
      <c r="A50" s="60"/>
      <c r="B50" s="353" t="s">
        <v>150</v>
      </c>
      <c r="C50" s="199" t="s">
        <v>210</v>
      </c>
      <c r="D50" s="27"/>
      <c r="E50" s="38"/>
      <c r="F50" s="191" t="str">
        <f>IF(ISNUMBER(D50),12.5*D50,"")</f>
        <v/>
      </c>
      <c r="G50" s="64"/>
    </row>
    <row r="51" spans="1:7" s="168" customFormat="1" ht="15" customHeight="1" x14ac:dyDescent="0.25">
      <c r="A51" s="60"/>
      <c r="B51" s="56"/>
      <c r="C51" s="288" t="s">
        <v>230</v>
      </c>
      <c r="D51" s="82"/>
      <c r="E51" s="39"/>
      <c r="F51" s="276"/>
      <c r="G51" s="64"/>
    </row>
    <row r="52" spans="1:7" s="168" customFormat="1" ht="15" customHeight="1" x14ac:dyDescent="0.25">
      <c r="A52" s="60"/>
      <c r="B52" s="56"/>
      <c r="C52" s="363" t="s">
        <v>17</v>
      </c>
      <c r="D52" s="126" t="str">
        <f>IF(AND(ISNUMBER(D33),ISNUMBER(D36),ISNUMBER(D37),ISNUMBER(D38),ISNUMBER(D39),ISNUMBER(D40),ISNUMBER(D41),ISNUMBER(D42),ISNUMBER(D43),ISNUMBER(D44),ISNUMBER(D45),ISNUMBER(D46)),D33-SUM(D36:D51),"")</f>
        <v/>
      </c>
      <c r="E52" s="127" t="str">
        <f>IF(AND(ISNUMBER(E33),ISNUMBER(E36),ISNUMBER(E37),ISNUMBER(E38),ISNUMBER(E39),ISNUMBER(E40),ISNUMBER(E41),ISNUMBER(E42),ISNUMBER(E43),ISNUMBER(E44),ISNUMBER(E45),ISNUMBER(E46)),E33-SUM(E36:E46),"")</f>
        <v/>
      </c>
      <c r="F52" s="127" t="str">
        <f>IF(AND(ISNUMBER(F36),ISNUMBER(F37),ISNUMBER(F38),ISNUMBER(F39),ISNUMBER(F40),ISNUMBER(F41),ISNUMBER(F42),ISNUMBER(F43),ISNUMBER(F44),ISNUMBER(F45),ISNUMBER(F46)),SUM(F36:F51),"")</f>
        <v/>
      </c>
      <c r="G52" s="64"/>
    </row>
    <row r="53" spans="1:7" s="168" customFormat="1" ht="28.5" x14ac:dyDescent="0.25">
      <c r="A53" s="60"/>
      <c r="B53" s="353" t="s">
        <v>174</v>
      </c>
      <c r="C53" s="200" t="s">
        <v>175</v>
      </c>
      <c r="D53" s="122"/>
      <c r="E53" s="123"/>
      <c r="F53" s="134"/>
      <c r="G53" s="64"/>
    </row>
    <row r="54" spans="1:7" s="168" customFormat="1" ht="15" customHeight="1" x14ac:dyDescent="0.25">
      <c r="A54" s="60"/>
      <c r="B54" s="56"/>
      <c r="C54" s="363" t="s">
        <v>17</v>
      </c>
      <c r="D54" s="126" t="str">
        <f>IF(AND(ISNUMBER(D52),ISNUMBER(D53)),D52-D53,"")</f>
        <v/>
      </c>
      <c r="E54" s="127" t="str">
        <f>IF(AND(ISNUMBER(E52),ISNUMBER(E53)),E52-E53,"")</f>
        <v/>
      </c>
      <c r="F54" s="127" t="str">
        <f>IF(AND(ISNUMBER(F52),ISNUMBER(F53)),F52+F53,"")</f>
        <v/>
      </c>
      <c r="G54" s="64"/>
    </row>
    <row r="55" spans="1:7" s="168" customFormat="1" ht="42.75" x14ac:dyDescent="0.25">
      <c r="A55" s="60"/>
      <c r="B55" s="353" t="s">
        <v>176</v>
      </c>
      <c r="C55" s="200" t="s">
        <v>177</v>
      </c>
      <c r="D55" s="40"/>
      <c r="E55" s="57"/>
      <c r="F55" s="134"/>
      <c r="G55" s="64"/>
    </row>
    <row r="56" spans="1:7" s="168" customFormat="1" ht="15" customHeight="1" x14ac:dyDescent="0.25">
      <c r="A56" s="60"/>
      <c r="B56" s="353">
        <v>87</v>
      </c>
      <c r="C56" s="175" t="s">
        <v>178</v>
      </c>
      <c r="D56" s="40"/>
      <c r="E56" s="57"/>
      <c r="F56" s="134"/>
      <c r="G56" s="64"/>
    </row>
    <row r="57" spans="1:7" s="168" customFormat="1" ht="15" customHeight="1" x14ac:dyDescent="0.25">
      <c r="A57" s="60"/>
      <c r="B57" s="56"/>
      <c r="C57" s="175" t="s">
        <v>179</v>
      </c>
      <c r="D57" s="40"/>
      <c r="E57" s="57"/>
      <c r="F57" s="134"/>
      <c r="G57" s="64"/>
    </row>
    <row r="58" spans="1:7" s="168" customFormat="1" ht="15" customHeight="1" x14ac:dyDescent="0.25">
      <c r="A58" s="60"/>
      <c r="B58" s="56"/>
      <c r="C58" s="363" t="s">
        <v>18</v>
      </c>
      <c r="D58" s="126" t="str">
        <f>IF(AND(ISNUMBER(D54),ISNUMBER(D55),ISNUMBER(D56),ISNUMBER(D57)),D54-SUM(D55:D57),"")</f>
        <v/>
      </c>
      <c r="E58" s="127" t="str">
        <f>IF(AND(ISNUMBER(E54),ISNUMBER(E55),ISNUMBER(E56),ISNUMBER(E57)), E54-SUM(E55:E57),"")</f>
        <v/>
      </c>
      <c r="F58" s="127" t="str">
        <f>IF(AND(ISNUMBER(F54),ISNUMBER(F55),ISNUMBER(F56),ISNUMBER(F57)), F54+SUM(F55:F57),"")</f>
        <v/>
      </c>
      <c r="G58" s="64"/>
    </row>
    <row r="59" spans="1:7" s="168" customFormat="1" ht="15" customHeight="1" x14ac:dyDescent="0.25">
      <c r="A59" s="60"/>
      <c r="B59" s="56"/>
      <c r="C59" s="200" t="s">
        <v>40</v>
      </c>
      <c r="D59" s="201" t="str">
        <f>IF(AND(ISNUMBER(D80),ISNUMBER(D81)),D80-D81,"")</f>
        <v/>
      </c>
      <c r="E59" s="202" t="str">
        <f>IF(AND(ISNUMBER(E80),ISNUMBER(E81)),E80-E81,"")</f>
        <v/>
      </c>
      <c r="F59" s="38"/>
      <c r="G59" s="64"/>
    </row>
    <row r="60" spans="1:7" s="168" customFormat="1" ht="15" customHeight="1" x14ac:dyDescent="0.25">
      <c r="A60" s="60"/>
      <c r="B60" s="81"/>
      <c r="C60" s="203" t="s">
        <v>180</v>
      </c>
      <c r="D60" s="122"/>
      <c r="E60" s="123"/>
      <c r="F60" s="134"/>
      <c r="G60" s="64"/>
    </row>
    <row r="61" spans="1:7" s="168" customFormat="1" ht="15" customHeight="1" x14ac:dyDescent="0.25">
      <c r="A61" s="60"/>
      <c r="B61" s="170" t="s">
        <v>150</v>
      </c>
      <c r="C61" s="203" t="s">
        <v>223</v>
      </c>
      <c r="D61" s="82"/>
      <c r="E61" s="38"/>
      <c r="F61" s="191" t="str">
        <f>IF(ISNUMBER(D61),-12.5*D61,"")</f>
        <v/>
      </c>
      <c r="G61" s="64"/>
    </row>
    <row r="62" spans="1:7" s="168" customFormat="1" ht="15" customHeight="1" x14ac:dyDescent="0.25">
      <c r="A62" s="60"/>
      <c r="B62" s="81"/>
      <c r="C62" s="290" t="s">
        <v>173</v>
      </c>
      <c r="D62" s="82"/>
      <c r="E62" s="39"/>
      <c r="F62" s="45"/>
      <c r="G62" s="64"/>
    </row>
    <row r="63" spans="1:7" s="168" customFormat="1" ht="15" customHeight="1" x14ac:dyDescent="0.25">
      <c r="A63" s="60"/>
      <c r="B63" s="140"/>
      <c r="C63" s="141" t="s">
        <v>181</v>
      </c>
      <c r="D63" s="115" t="str">
        <f>IF(AND(ISNUMBER(D33),ISNUMBER(D64)),D33-D64,"")</f>
        <v/>
      </c>
      <c r="E63" s="116" t="str">
        <f>IF(AND(ISNUMBER(E33),ISNUMBER(E64)),E33-E64,"")</f>
        <v/>
      </c>
      <c r="F63" s="116" t="str">
        <f>IF(AND(ISNUMBER(F58),ISNUMBER(F60)),SUM(F58,F60:F62),"")</f>
        <v/>
      </c>
      <c r="G63" s="64"/>
    </row>
    <row r="64" spans="1:7" s="168" customFormat="1" ht="15" customHeight="1" x14ac:dyDescent="0.25">
      <c r="A64" s="60"/>
      <c r="B64" s="83"/>
      <c r="C64" s="142" t="s">
        <v>182</v>
      </c>
      <c r="D64" s="117" t="str">
        <f>IF(AND(ISNUMBER(D58),ISNUMBER(D59),ISNUMBER(D60)),D58-SUM(D59:D62),"")</f>
        <v/>
      </c>
      <c r="E64" s="118" t="str">
        <f>IF(AND(ISNUMBER(E58),ISNUMBER(E59),ISNUMBER(E60)),E58-SUM(E59:E60),"")</f>
        <v/>
      </c>
      <c r="F64" s="32"/>
      <c r="G64" s="64"/>
    </row>
    <row r="65" spans="1:7" s="168" customFormat="1" ht="15" customHeight="1" x14ac:dyDescent="0.25">
      <c r="A65" s="60"/>
      <c r="B65" s="84"/>
      <c r="C65" s="84"/>
      <c r="D65" s="422"/>
      <c r="E65" s="422"/>
      <c r="F65" s="422"/>
      <c r="G65" s="64"/>
    </row>
    <row r="66" spans="1:7" s="55" customFormat="1" ht="60" customHeight="1" x14ac:dyDescent="0.25">
      <c r="A66" s="582" t="s">
        <v>183</v>
      </c>
      <c r="B66" s="53"/>
      <c r="C66" s="53"/>
      <c r="D66" s="53"/>
      <c r="E66" s="53"/>
      <c r="F66" s="53"/>
      <c r="G66" s="54"/>
    </row>
    <row r="67" spans="1:7" s="55" customFormat="1" ht="30" customHeight="1" x14ac:dyDescent="0.25">
      <c r="A67" s="583" t="s">
        <v>184</v>
      </c>
      <c r="B67" s="67"/>
      <c r="C67" s="67"/>
      <c r="D67" s="67"/>
      <c r="E67" s="67"/>
      <c r="F67" s="67"/>
      <c r="G67" s="68"/>
    </row>
    <row r="68" spans="1:7" ht="30" customHeight="1" x14ac:dyDescent="0.25">
      <c r="B68" s="69" t="s">
        <v>38</v>
      </c>
      <c r="C68" s="70" t="s">
        <v>37</v>
      </c>
      <c r="D68" s="71" t="s">
        <v>154</v>
      </c>
      <c r="E68" s="124" t="s">
        <v>199</v>
      </c>
      <c r="F68" s="67"/>
      <c r="G68" s="161"/>
    </row>
    <row r="69" spans="1:7" s="168" customFormat="1" ht="30" customHeight="1" x14ac:dyDescent="0.25">
      <c r="A69" s="60"/>
      <c r="B69" s="72" t="s">
        <v>112</v>
      </c>
      <c r="C69" s="360" t="s">
        <v>127</v>
      </c>
      <c r="D69" s="86"/>
      <c r="E69" s="87"/>
      <c r="F69" s="67"/>
      <c r="G69" s="64"/>
    </row>
    <row r="70" spans="1:7" s="168" customFormat="1" ht="15" customHeight="1" x14ac:dyDescent="0.25">
      <c r="A70" s="60"/>
      <c r="B70" s="76" t="s">
        <v>111</v>
      </c>
      <c r="C70" s="361" t="s">
        <v>229</v>
      </c>
      <c r="D70" s="40"/>
      <c r="E70" s="57"/>
      <c r="F70" s="67"/>
      <c r="G70" s="64"/>
    </row>
    <row r="71" spans="1:7" s="168" customFormat="1" ht="15" customHeight="1" x14ac:dyDescent="0.25">
      <c r="A71" s="60"/>
      <c r="B71" s="58"/>
      <c r="C71" s="59" t="s">
        <v>228</v>
      </c>
      <c r="D71" s="119" t="str">
        <f>IF(AND(ISNUMBER(D69),ISNUMBER(D70)),SUM(D69:D70),"")</f>
        <v/>
      </c>
      <c r="E71" s="120" t="str">
        <f>IF(AND(ISNUMBER(E69),ISNUMBER(E70)),SUM(E69:E70),"")</f>
        <v/>
      </c>
      <c r="F71" s="67"/>
      <c r="G71" s="64"/>
    </row>
    <row r="72" spans="1:7" s="55" customFormat="1" ht="60" customHeight="1" x14ac:dyDescent="0.25">
      <c r="A72" s="587" t="s">
        <v>185</v>
      </c>
      <c r="B72" s="67"/>
      <c r="C72" s="67"/>
      <c r="D72" s="67"/>
      <c r="E72" s="67"/>
      <c r="F72" s="67"/>
      <c r="G72" s="68"/>
    </row>
    <row r="73" spans="1:7" ht="30" customHeight="1" x14ac:dyDescent="0.25">
      <c r="B73" s="69" t="s">
        <v>38</v>
      </c>
      <c r="C73" s="70" t="s">
        <v>37</v>
      </c>
      <c r="D73" s="71" t="s">
        <v>154</v>
      </c>
      <c r="E73" s="124" t="s">
        <v>199</v>
      </c>
      <c r="F73" s="291" t="s">
        <v>201</v>
      </c>
      <c r="G73" s="161"/>
    </row>
    <row r="74" spans="1:7" s="168" customFormat="1" ht="15" customHeight="1" x14ac:dyDescent="0.25">
      <c r="A74" s="60"/>
      <c r="B74" s="359">
        <v>78</v>
      </c>
      <c r="C74" s="88" t="s">
        <v>211</v>
      </c>
      <c r="D74" s="86"/>
      <c r="E74" s="87"/>
      <c r="F74" s="87"/>
      <c r="G74" s="64"/>
    </row>
    <row r="75" spans="1:7" s="168" customFormat="1" ht="15" customHeight="1" x14ac:dyDescent="0.25">
      <c r="A75" s="60"/>
      <c r="B75" s="357">
        <v>79</v>
      </c>
      <c r="C75" s="79" t="s">
        <v>194</v>
      </c>
      <c r="D75" s="40"/>
      <c r="E75" s="57"/>
      <c r="F75" s="57"/>
      <c r="G75" s="64"/>
    </row>
    <row r="76" spans="1:7" s="168" customFormat="1" ht="30" customHeight="1" x14ac:dyDescent="0.25">
      <c r="A76" s="60"/>
      <c r="B76" s="357" t="s">
        <v>174</v>
      </c>
      <c r="C76" s="358" t="s">
        <v>175</v>
      </c>
      <c r="D76" s="40"/>
      <c r="E76" s="57"/>
      <c r="F76" s="57"/>
      <c r="G76" s="64"/>
    </row>
    <row r="77" spans="1:7" s="168" customFormat="1" ht="30" customHeight="1" x14ac:dyDescent="0.25">
      <c r="A77" s="60"/>
      <c r="B77" s="357" t="s">
        <v>176</v>
      </c>
      <c r="C77" s="358" t="s">
        <v>177</v>
      </c>
      <c r="D77" s="40"/>
      <c r="E77" s="57"/>
      <c r="F77" s="57"/>
      <c r="G77" s="64"/>
    </row>
    <row r="78" spans="1:7" s="168" customFormat="1" ht="15" customHeight="1" x14ac:dyDescent="0.25">
      <c r="A78" s="60"/>
      <c r="B78" s="56"/>
      <c r="C78" s="78" t="s">
        <v>187</v>
      </c>
      <c r="D78" s="82"/>
      <c r="E78" s="39"/>
      <c r="F78" s="276"/>
      <c r="G78" s="64"/>
    </row>
    <row r="79" spans="1:7" s="168" customFormat="1" ht="15" customHeight="1" x14ac:dyDescent="0.25">
      <c r="A79" s="60"/>
      <c r="B79" s="81"/>
      <c r="C79" s="125" t="s">
        <v>43</v>
      </c>
      <c r="D79" s="279" t="str">
        <f>IF(AND(ISNUMBER(D99),ISNUMBER(D100)),D99-D100,"")</f>
        <v/>
      </c>
      <c r="E79" s="49" t="str">
        <f>IF(AND(ISNUMBER(E99),ISNUMBER(E100)),E99-E100,"")</f>
        <v/>
      </c>
      <c r="F79" s="38"/>
      <c r="G79" s="64"/>
    </row>
    <row r="80" spans="1:7" s="168" customFormat="1" ht="15" customHeight="1" x14ac:dyDescent="0.25">
      <c r="A80" s="60"/>
      <c r="B80" s="89"/>
      <c r="C80" s="90" t="s">
        <v>19</v>
      </c>
      <c r="D80" s="115" t="str">
        <f>IF(AND(ISNUMBER(D74),ISNUMBER(D75),ISNUMBER(D76),ISNUMBER(D77),ISNUMBER(D79)),SUM(D74:D79),"")</f>
        <v/>
      </c>
      <c r="E80" s="116" t="str">
        <f>IF(AND(ISNUMBER(E74),ISNUMBER(E75),ISNUMBER(E76),ISNUMBER(E77),ISNUMBER(E79)),SUM(E74:E77,E79),"")</f>
        <v/>
      </c>
      <c r="F80" s="116" t="str">
        <f>IF(AND(ISNUMBER(F74),ISNUMBER(F75),ISNUMBER(F76),ISNUMBER(F77)),SUM(F74:F78),"")</f>
        <v/>
      </c>
      <c r="G80" s="64"/>
    </row>
    <row r="81" spans="1:7" s="168" customFormat="1" ht="15" customHeight="1" x14ac:dyDescent="0.25">
      <c r="A81" s="60"/>
      <c r="B81" s="81"/>
      <c r="C81" s="143" t="s">
        <v>44</v>
      </c>
      <c r="D81" s="144" t="str">
        <f>IF(AND(ISNUMBER(D71),ISNUMBER(D80)),MIN(D71,D80),"")</f>
        <v/>
      </c>
      <c r="E81" s="145" t="str">
        <f>IF(AND(ISNUMBER(E71),ISNUMBER(E80)),MIN(E71,E80),"")</f>
        <v/>
      </c>
      <c r="F81" s="39"/>
      <c r="G81" s="64"/>
    </row>
    <row r="82" spans="1:7" s="168" customFormat="1" ht="15" customHeight="1" x14ac:dyDescent="0.25">
      <c r="A82" s="60"/>
      <c r="B82" s="83"/>
      <c r="C82" s="142" t="s">
        <v>188</v>
      </c>
      <c r="D82" s="117" t="str">
        <f>IF(AND(ISNUMBER(D71),ISNUMBER(D81)),D71-D81,"")</f>
        <v/>
      </c>
      <c r="E82" s="118" t="str">
        <f>IF(AND(ISNUMBER(E71),ISNUMBER(E81)),E71-E81,"")</f>
        <v/>
      </c>
      <c r="F82" s="32"/>
      <c r="G82" s="64"/>
    </row>
    <row r="83" spans="1:7" s="168" customFormat="1" ht="15" customHeight="1" x14ac:dyDescent="0.25">
      <c r="A83" s="60"/>
      <c r="B83" s="84"/>
      <c r="C83" s="85"/>
      <c r="D83" s="422"/>
      <c r="E83" s="422"/>
      <c r="F83" s="422"/>
      <c r="G83" s="64"/>
    </row>
    <row r="84" spans="1:7" s="55" customFormat="1" ht="60" customHeight="1" x14ac:dyDescent="0.25">
      <c r="A84" s="582" t="s">
        <v>189</v>
      </c>
      <c r="B84" s="53"/>
      <c r="C84" s="53"/>
      <c r="D84" s="53"/>
      <c r="E84" s="53"/>
      <c r="F84" s="53"/>
      <c r="G84" s="54"/>
    </row>
    <row r="85" spans="1:7" s="55" customFormat="1" ht="30" customHeight="1" x14ac:dyDescent="0.25">
      <c r="A85" s="583" t="s">
        <v>190</v>
      </c>
      <c r="B85" s="67"/>
      <c r="C85" s="67"/>
      <c r="D85" s="67"/>
      <c r="E85" s="67"/>
      <c r="F85" s="67"/>
      <c r="G85" s="68"/>
    </row>
    <row r="86" spans="1:7" ht="30" customHeight="1" x14ac:dyDescent="0.25">
      <c r="B86" s="69" t="s">
        <v>38</v>
      </c>
      <c r="C86" s="70" t="s">
        <v>37</v>
      </c>
      <c r="D86" s="71" t="s">
        <v>154</v>
      </c>
      <c r="E86" s="124" t="s">
        <v>199</v>
      </c>
      <c r="F86" s="67"/>
      <c r="G86" s="161"/>
    </row>
    <row r="87" spans="1:7" s="168" customFormat="1" ht="30" customHeight="1" x14ac:dyDescent="0.25">
      <c r="A87" s="60"/>
      <c r="B87" s="75" t="s">
        <v>45</v>
      </c>
      <c r="C87" s="358" t="s">
        <v>128</v>
      </c>
      <c r="D87" s="40"/>
      <c r="E87" s="57"/>
      <c r="F87" s="67"/>
      <c r="G87" s="64"/>
    </row>
    <row r="88" spans="1:7" s="168" customFormat="1" ht="15" customHeight="1" x14ac:dyDescent="0.25">
      <c r="A88" s="60"/>
      <c r="B88" s="75" t="s">
        <v>111</v>
      </c>
      <c r="C88" s="358" t="s">
        <v>191</v>
      </c>
      <c r="D88" s="40"/>
      <c r="E88" s="57"/>
      <c r="F88" s="67"/>
      <c r="G88" s="64"/>
    </row>
    <row r="89" spans="1:7" s="168" customFormat="1" ht="15" customHeight="1" x14ac:dyDescent="0.25">
      <c r="A89" s="60"/>
      <c r="B89" s="37"/>
      <c r="C89" s="121" t="s">
        <v>94</v>
      </c>
      <c r="D89" s="42" t="str">
        <f>IF(ISNUMBER($D23),$D23,"")</f>
        <v/>
      </c>
      <c r="E89" s="15" t="str">
        <f>IF(ISNUMBER($D23),$D23,"")</f>
        <v/>
      </c>
      <c r="F89" s="67"/>
      <c r="G89" s="64"/>
    </row>
    <row r="90" spans="1:7" s="168" customFormat="1" ht="15" customHeight="1" x14ac:dyDescent="0.25">
      <c r="A90" s="60"/>
      <c r="B90" s="138"/>
      <c r="C90" s="139" t="s">
        <v>213</v>
      </c>
      <c r="D90" s="36"/>
      <c r="E90" s="45"/>
      <c r="F90" s="4"/>
      <c r="G90" s="64"/>
    </row>
    <row r="91" spans="1:7" s="168" customFormat="1" ht="15" customHeight="1" x14ac:dyDescent="0.25">
      <c r="A91" s="60"/>
      <c r="B91" s="58"/>
      <c r="C91" s="77" t="s">
        <v>192</v>
      </c>
      <c r="D91" s="136" t="str">
        <f>IF(AND(ISNUMBER(D87),ISNUMBER(D88),ISNUMBER(D89)),SUM(D87:D90),"")</f>
        <v/>
      </c>
      <c r="E91" s="137" t="str">
        <f>IF(AND(ISNUMBER(E87),ISNUMBER(E88),ISNUMBER(E89)),SUM(E87:E90),"")</f>
        <v/>
      </c>
      <c r="F91" s="67"/>
      <c r="G91" s="64"/>
    </row>
    <row r="92" spans="1:7" s="55" customFormat="1" ht="60" customHeight="1" x14ac:dyDescent="0.25">
      <c r="A92" s="587" t="s">
        <v>193</v>
      </c>
      <c r="B92" s="67"/>
      <c r="C92" s="67"/>
      <c r="D92" s="67"/>
      <c r="E92" s="67"/>
      <c r="F92" s="67"/>
      <c r="G92" s="68"/>
    </row>
    <row r="93" spans="1:7" ht="30" customHeight="1" x14ac:dyDescent="0.25">
      <c r="B93" s="69" t="s">
        <v>38</v>
      </c>
      <c r="C93" s="70" t="s">
        <v>37</v>
      </c>
      <c r="D93" s="71" t="s">
        <v>154</v>
      </c>
      <c r="E93" s="124" t="s">
        <v>199</v>
      </c>
      <c r="F93" s="291" t="s">
        <v>201</v>
      </c>
      <c r="G93" s="161"/>
    </row>
    <row r="94" spans="1:7" s="168" customFormat="1" ht="15" customHeight="1" x14ac:dyDescent="0.25">
      <c r="A94" s="60"/>
      <c r="B94" s="359">
        <v>78</v>
      </c>
      <c r="C94" s="88" t="s">
        <v>212</v>
      </c>
      <c r="D94" s="86"/>
      <c r="E94" s="87"/>
      <c r="F94" s="87"/>
      <c r="G94" s="64"/>
    </row>
    <row r="95" spans="1:7" s="168" customFormat="1" ht="15" customHeight="1" x14ac:dyDescent="0.25">
      <c r="A95" s="60"/>
      <c r="B95" s="357">
        <v>79</v>
      </c>
      <c r="C95" s="79" t="s">
        <v>186</v>
      </c>
      <c r="D95" s="40"/>
      <c r="E95" s="57"/>
      <c r="F95" s="57"/>
      <c r="G95" s="64"/>
    </row>
    <row r="96" spans="1:7" s="168" customFormat="1" ht="30" customHeight="1" x14ac:dyDescent="0.25">
      <c r="A96" s="60"/>
      <c r="B96" s="357" t="s">
        <v>174</v>
      </c>
      <c r="C96" s="358" t="s">
        <v>175</v>
      </c>
      <c r="D96" s="40"/>
      <c r="E96" s="57"/>
      <c r="F96" s="57"/>
      <c r="G96" s="64"/>
    </row>
    <row r="97" spans="1:11" s="168" customFormat="1" ht="45" customHeight="1" x14ac:dyDescent="0.25">
      <c r="A97" s="60"/>
      <c r="B97" s="357" t="s">
        <v>176</v>
      </c>
      <c r="C97" s="358" t="s">
        <v>177</v>
      </c>
      <c r="D97" s="40"/>
      <c r="E97" s="57"/>
      <c r="F97" s="57"/>
      <c r="G97" s="64"/>
    </row>
    <row r="98" spans="1:11" s="168" customFormat="1" ht="15" customHeight="1" x14ac:dyDescent="0.25">
      <c r="A98" s="60"/>
      <c r="B98" s="56"/>
      <c r="C98" s="78" t="s">
        <v>195</v>
      </c>
      <c r="D98" s="82"/>
      <c r="E98" s="39"/>
      <c r="F98" s="57"/>
      <c r="G98" s="64"/>
    </row>
    <row r="99" spans="1:11" s="168" customFormat="1" ht="15" customHeight="1" x14ac:dyDescent="0.25">
      <c r="A99" s="60"/>
      <c r="B99" s="89"/>
      <c r="C99" s="90" t="s">
        <v>196</v>
      </c>
      <c r="D99" s="115" t="str">
        <f>IF(AND(ISNUMBER(D94),ISNUMBER(D95),ISNUMBER(D96),ISNUMBER(D97)),SUM(D94:D98),"")</f>
        <v/>
      </c>
      <c r="E99" s="116" t="str">
        <f>IF(AND(ISNUMBER(E94),ISNUMBER(E95),ISNUMBER(E96),ISNUMBER(E97)),SUM(E94:E97),"")</f>
        <v/>
      </c>
      <c r="F99" s="129" t="str">
        <f>IF(AND(ISNUMBER(F94),ISNUMBER(F95),ISNUMBER(F96),ISNUMBER(F97),ISNUMBER(F98)), SUM(F94:F98), "")</f>
        <v/>
      </c>
      <c r="G99" s="64"/>
    </row>
    <row r="100" spans="1:11" s="168" customFormat="1" ht="15" customHeight="1" x14ac:dyDescent="0.25">
      <c r="A100" s="60"/>
      <c r="B100" s="81"/>
      <c r="C100" s="146" t="s">
        <v>197</v>
      </c>
      <c r="D100" s="144" t="str">
        <f>IF(AND(ISNUMBER(D91),ISNUMBER(D99)),MIN(D91,D99),"")</f>
        <v/>
      </c>
      <c r="E100" s="145" t="str">
        <f>IF(AND(ISNUMBER(E91),ISNUMBER(E99)),MIN(E91,E99),"")</f>
        <v/>
      </c>
      <c r="F100" s="39"/>
      <c r="G100" s="64"/>
    </row>
    <row r="101" spans="1:11" s="168" customFormat="1" ht="15" customHeight="1" x14ac:dyDescent="0.25">
      <c r="A101" s="60"/>
      <c r="B101" s="83"/>
      <c r="C101" s="147" t="s">
        <v>198</v>
      </c>
      <c r="D101" s="117" t="str">
        <f>IF(AND(ISNUMBER(D91),ISNUMBER(D100)),D91-D100,"")</f>
        <v/>
      </c>
      <c r="E101" s="118" t="str">
        <f>IF(AND(ISNUMBER(E91),ISNUMBER(E100)),E91-E100,"")</f>
        <v/>
      </c>
      <c r="F101" s="32"/>
      <c r="G101" s="64"/>
    </row>
    <row r="102" spans="1:11" s="168" customFormat="1" ht="15" customHeight="1" x14ac:dyDescent="0.25">
      <c r="A102" s="60"/>
      <c r="B102" s="84"/>
      <c r="C102" s="85"/>
      <c r="D102" s="422"/>
      <c r="E102" s="422"/>
      <c r="F102" s="422"/>
      <c r="G102" s="64"/>
    </row>
    <row r="103" spans="1:11" s="55" customFormat="1" ht="60" customHeight="1" x14ac:dyDescent="0.25">
      <c r="A103" s="2116" t="s">
        <v>233</v>
      </c>
      <c r="B103" s="2117"/>
      <c r="C103" s="2117"/>
      <c r="D103" s="2117"/>
      <c r="E103" s="2117"/>
      <c r="F103" s="2117"/>
      <c r="G103" s="54"/>
    </row>
    <row r="104" spans="1:11" s="299" customFormat="1" ht="30" customHeight="1" x14ac:dyDescent="0.25">
      <c r="A104" s="51"/>
      <c r="B104" s="69" t="s">
        <v>38</v>
      </c>
      <c r="C104" s="352"/>
      <c r="D104" s="71" t="s">
        <v>154</v>
      </c>
      <c r="E104" s="124" t="s">
        <v>199</v>
      </c>
      <c r="G104" s="304"/>
      <c r="K104" s="304"/>
    </row>
    <row r="105" spans="1:11" s="299" customFormat="1" ht="15" customHeight="1" x14ac:dyDescent="0.25">
      <c r="A105" s="51"/>
      <c r="B105" s="140"/>
      <c r="C105" s="281" t="s">
        <v>234</v>
      </c>
      <c r="D105" s="24"/>
      <c r="E105" s="24"/>
      <c r="G105" s="304"/>
      <c r="K105" s="304"/>
    </row>
    <row r="106" spans="1:11" s="299" customFormat="1" ht="15" customHeight="1" x14ac:dyDescent="0.25">
      <c r="A106" s="51"/>
      <c r="B106" s="56"/>
      <c r="C106" s="317" t="s">
        <v>224</v>
      </c>
      <c r="D106" s="48"/>
      <c r="E106" s="48"/>
      <c r="G106" s="304"/>
      <c r="K106" s="304"/>
    </row>
    <row r="107" spans="1:11" s="299" customFormat="1" ht="15" customHeight="1" x14ac:dyDescent="0.25">
      <c r="A107" s="51"/>
      <c r="B107" s="56"/>
      <c r="C107" s="317" t="s">
        <v>225</v>
      </c>
      <c r="D107" s="48"/>
      <c r="E107" s="48"/>
      <c r="G107" s="304"/>
      <c r="K107" s="304"/>
    </row>
    <row r="108" spans="1:11" s="299" customFormat="1" ht="15" customHeight="1" x14ac:dyDescent="0.25">
      <c r="A108" s="51"/>
      <c r="B108" s="83"/>
      <c r="C108" s="22" t="s">
        <v>226</v>
      </c>
      <c r="D108" s="133"/>
      <c r="E108" s="133"/>
      <c r="G108" s="304"/>
      <c r="K108" s="304"/>
    </row>
    <row r="109" spans="1:11" s="55" customFormat="1" ht="15" customHeight="1" x14ac:dyDescent="0.25">
      <c r="A109" s="66"/>
      <c r="B109" s="140"/>
      <c r="C109" s="281" t="s">
        <v>235</v>
      </c>
      <c r="D109" s="24"/>
      <c r="E109" s="24"/>
      <c r="F109" s="67"/>
      <c r="G109" s="68"/>
    </row>
    <row r="110" spans="1:11" s="55" customFormat="1" ht="15" customHeight="1" x14ac:dyDescent="0.25">
      <c r="A110" s="66"/>
      <c r="B110" s="56"/>
      <c r="C110" s="317" t="s">
        <v>224</v>
      </c>
      <c r="D110" s="48"/>
      <c r="E110" s="48"/>
      <c r="F110" s="67"/>
      <c r="G110" s="68"/>
    </row>
    <row r="111" spans="1:11" s="55" customFormat="1" ht="15" customHeight="1" x14ac:dyDescent="0.25">
      <c r="A111" s="66"/>
      <c r="B111" s="56"/>
      <c r="C111" s="317" t="s">
        <v>225</v>
      </c>
      <c r="D111" s="48"/>
      <c r="E111" s="48"/>
      <c r="F111" s="67"/>
      <c r="G111" s="68"/>
    </row>
    <row r="112" spans="1:11" s="55" customFormat="1" ht="15" customHeight="1" x14ac:dyDescent="0.25">
      <c r="A112" s="66"/>
      <c r="B112" s="83"/>
      <c r="C112" s="22" t="s">
        <v>226</v>
      </c>
      <c r="D112" s="133"/>
      <c r="E112" s="133"/>
      <c r="F112" s="67"/>
      <c r="G112" s="68"/>
    </row>
    <row r="113" spans="1:7" s="168" customFormat="1" ht="15" customHeight="1" x14ac:dyDescent="0.25">
      <c r="A113" s="91"/>
      <c r="B113" s="92"/>
      <c r="C113" s="93"/>
      <c r="D113" s="423"/>
      <c r="E113" s="423"/>
      <c r="F113" s="423"/>
      <c r="G113" s="94"/>
    </row>
  </sheetData>
  <dataConsolidate link="1"/>
  <mergeCells count="1">
    <mergeCell ref="A103:F103"/>
  </mergeCells>
  <conditionalFormatting sqref="D8:D14 E12 E14 D16:D18 D20:D22 D28:E29 D32:E32 D36:E40 D44:E46 D47:D51 D53:E53 D55:E57 D60:E60 D61:D62 D69:E70 D74:E77 D78 D87:E88 D90:E90 D94:E97 D98 D106:E108 D110:E112">
    <cfRule type="cellIs" dxfId="131" priority="2"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3" manualBreakCount="3">
    <brk id="33" max="5" man="1"/>
    <brk id="65" max="5" man="1"/>
    <brk id="8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sheetPr>
  <dimension ref="A1:AI32"/>
  <sheetViews>
    <sheetView zoomScale="75" zoomScaleNormal="75" workbookViewId="0">
      <pane ySplit="1" topLeftCell="A2" activePane="bottomLeft" state="frozen"/>
      <selection activeCell="A24" sqref="A24"/>
      <selection pane="bottomLeft" activeCell="A24" sqref="A24"/>
    </sheetView>
  </sheetViews>
  <sheetFormatPr defaultColWidth="0" defaultRowHeight="0" customHeight="1" zeroHeight="1" x14ac:dyDescent="0.25"/>
  <cols>
    <col min="1" max="1" width="1.7109375" style="294" customWidth="1"/>
    <col min="2" max="2" width="10.7109375" style="294" customWidth="1"/>
    <col min="3" max="3" width="200.7109375" style="294" customWidth="1"/>
    <col min="4" max="34" width="16.7109375" style="294" customWidth="1"/>
    <col min="35" max="35" width="1.7109375" style="294" customWidth="1"/>
    <col min="36" max="16384" width="16.7109375" style="294" hidden="1"/>
  </cols>
  <sheetData>
    <row r="1" spans="1:35" ht="30" customHeight="1" x14ac:dyDescent="0.55000000000000004">
      <c r="A1" s="285" t="s">
        <v>231</v>
      </c>
      <c r="B1" s="286"/>
      <c r="C1" s="286"/>
      <c r="D1" s="350" t="str">
        <f>CONCATENATE("Reporting unit: ", 'General Info'!$C$47, " ", 'General Info'!$C$46)</f>
        <v xml:space="preserve">Reporting unit: 1 </v>
      </c>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3"/>
    </row>
    <row r="2" spans="1:35" s="299" customFormat="1" ht="30" customHeight="1" x14ac:dyDescent="0.35">
      <c r="A2" s="588" t="s">
        <v>237</v>
      </c>
      <c r="B2" s="295"/>
      <c r="C2" s="296"/>
      <c r="D2" s="296"/>
      <c r="E2" s="296"/>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row>
    <row r="3" spans="1:35" ht="45" customHeight="1" x14ac:dyDescent="0.25">
      <c r="A3" s="300"/>
      <c r="B3" s="301" t="s">
        <v>52</v>
      </c>
      <c r="C3" s="302"/>
      <c r="D3" s="301"/>
      <c r="E3" s="303"/>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04"/>
    </row>
    <row r="4" spans="1:35" ht="30" customHeight="1" x14ac:dyDescent="0.25">
      <c r="A4" s="300"/>
      <c r="B4" s="305" t="s">
        <v>38</v>
      </c>
      <c r="C4" s="305" t="s">
        <v>37</v>
      </c>
      <c r="D4" s="306" t="s">
        <v>109</v>
      </c>
      <c r="E4" s="107">
        <v>1</v>
      </c>
      <c r="F4" s="107">
        <v>2</v>
      </c>
      <c r="G4" s="107">
        <v>3</v>
      </c>
      <c r="H4" s="107">
        <v>4</v>
      </c>
      <c r="I4" s="107">
        <v>5</v>
      </c>
      <c r="J4" s="107">
        <v>6</v>
      </c>
      <c r="K4" s="107">
        <v>7</v>
      </c>
      <c r="L4" s="107">
        <v>8</v>
      </c>
      <c r="M4" s="107">
        <v>9</v>
      </c>
      <c r="N4" s="107">
        <v>10</v>
      </c>
      <c r="O4" s="107">
        <v>11</v>
      </c>
      <c r="P4" s="107">
        <v>12</v>
      </c>
      <c r="Q4" s="107">
        <v>13</v>
      </c>
      <c r="R4" s="107">
        <v>14</v>
      </c>
      <c r="S4" s="107">
        <v>15</v>
      </c>
      <c r="T4" s="107">
        <v>16</v>
      </c>
      <c r="U4" s="107">
        <v>17</v>
      </c>
      <c r="V4" s="107">
        <v>18</v>
      </c>
      <c r="W4" s="107">
        <v>19</v>
      </c>
      <c r="X4" s="107">
        <v>20</v>
      </c>
      <c r="Y4" s="107">
        <v>21</v>
      </c>
      <c r="Z4" s="107">
        <v>22</v>
      </c>
      <c r="AA4" s="107">
        <v>23</v>
      </c>
      <c r="AB4" s="107">
        <v>24</v>
      </c>
      <c r="AC4" s="107">
        <v>25</v>
      </c>
      <c r="AD4" s="107">
        <v>26</v>
      </c>
      <c r="AE4" s="107">
        <v>27</v>
      </c>
      <c r="AF4" s="107">
        <v>28</v>
      </c>
      <c r="AG4" s="107">
        <v>29</v>
      </c>
      <c r="AH4" s="108">
        <v>30</v>
      </c>
      <c r="AI4" s="304"/>
    </row>
    <row r="5" spans="1:35" s="311" customFormat="1" ht="30" customHeight="1" x14ac:dyDescent="0.25">
      <c r="A5" s="307"/>
      <c r="B5" s="308">
        <v>62</v>
      </c>
      <c r="C5" s="309" t="s">
        <v>124</v>
      </c>
      <c r="D5" s="109"/>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277"/>
      <c r="AI5" s="310"/>
    </row>
    <row r="6" spans="1:35" s="311" customFormat="1" ht="15" customHeight="1" x14ac:dyDescent="0.25">
      <c r="A6" s="307"/>
      <c r="B6" s="312">
        <v>62</v>
      </c>
      <c r="C6" s="313" t="s">
        <v>11</v>
      </c>
      <c r="D6" s="110"/>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6"/>
      <c r="AI6" s="310"/>
    </row>
    <row r="7" spans="1:35" s="311" customFormat="1" ht="15" customHeight="1" x14ac:dyDescent="0.25">
      <c r="A7" s="307"/>
      <c r="B7" s="312">
        <v>62</v>
      </c>
      <c r="C7" s="313" t="s">
        <v>12</v>
      </c>
      <c r="D7" s="110"/>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6"/>
      <c r="AI7" s="310"/>
    </row>
    <row r="8" spans="1:35" s="311" customFormat="1" ht="15" customHeight="1" x14ac:dyDescent="0.25">
      <c r="A8" s="307"/>
      <c r="B8" s="312">
        <v>63</v>
      </c>
      <c r="C8" s="314" t="s">
        <v>125</v>
      </c>
      <c r="D8" s="110"/>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6"/>
      <c r="AI8" s="310"/>
    </row>
    <row r="9" spans="1:35" s="311" customFormat="1" ht="15" customHeight="1" x14ac:dyDescent="0.25">
      <c r="A9" s="307"/>
      <c r="B9" s="312">
        <v>63</v>
      </c>
      <c r="C9" s="313" t="s">
        <v>11</v>
      </c>
      <c r="D9" s="110"/>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6"/>
      <c r="AI9" s="310"/>
    </row>
    <row r="10" spans="1:35" s="311" customFormat="1" ht="15" customHeight="1" x14ac:dyDescent="0.25">
      <c r="A10" s="307"/>
      <c r="B10" s="312">
        <v>63</v>
      </c>
      <c r="C10" s="313" t="s">
        <v>12</v>
      </c>
      <c r="D10" s="110"/>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6"/>
      <c r="AI10" s="310"/>
    </row>
    <row r="11" spans="1:35" s="311" customFormat="1" ht="15" customHeight="1" x14ac:dyDescent="0.25">
      <c r="A11" s="307"/>
      <c r="B11" s="312">
        <v>64</v>
      </c>
      <c r="C11" s="314" t="s">
        <v>126</v>
      </c>
      <c r="D11" s="110"/>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6"/>
      <c r="AI11" s="310"/>
    </row>
    <row r="12" spans="1:35" s="311" customFormat="1" ht="15" customHeight="1" x14ac:dyDescent="0.25">
      <c r="A12" s="307"/>
      <c r="B12" s="312">
        <v>64</v>
      </c>
      <c r="C12" s="313" t="s">
        <v>11</v>
      </c>
      <c r="D12" s="110"/>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6"/>
      <c r="AI12" s="310"/>
    </row>
    <row r="13" spans="1:35" s="311" customFormat="1" ht="15" customHeight="1" x14ac:dyDescent="0.25">
      <c r="A13" s="307"/>
      <c r="B13" s="312">
        <v>64</v>
      </c>
      <c r="C13" s="313" t="s">
        <v>12</v>
      </c>
      <c r="D13" s="110"/>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6"/>
      <c r="AI13" s="310"/>
    </row>
    <row r="14" spans="1:35" s="311" customFormat="1" ht="15" customHeight="1" x14ac:dyDescent="0.25">
      <c r="A14" s="307"/>
      <c r="B14" s="312" t="s">
        <v>111</v>
      </c>
      <c r="C14" s="314" t="s">
        <v>77</v>
      </c>
      <c r="D14" s="110"/>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6"/>
      <c r="AI14" s="310"/>
    </row>
    <row r="15" spans="1:35" s="311" customFormat="1" ht="15" customHeight="1" x14ac:dyDescent="0.25">
      <c r="A15" s="307"/>
      <c r="B15" s="312" t="s">
        <v>111</v>
      </c>
      <c r="C15" s="315" t="s">
        <v>80</v>
      </c>
      <c r="D15" s="110"/>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46"/>
      <c r="AI15" s="310"/>
    </row>
    <row r="16" spans="1:35" s="311" customFormat="1" ht="15" customHeight="1" x14ac:dyDescent="0.25">
      <c r="A16" s="307"/>
      <c r="B16" s="111"/>
      <c r="C16" s="315" t="s">
        <v>81</v>
      </c>
      <c r="D16" s="112"/>
      <c r="E16" s="42">
        <f>MIN(E14,E15)</f>
        <v>0</v>
      </c>
      <c r="F16" s="42">
        <f>MIN(F14,F15)</f>
        <v>0</v>
      </c>
      <c r="G16" s="42">
        <f t="shared" ref="G16:AH16" si="0">MIN(G14,G15)</f>
        <v>0</v>
      </c>
      <c r="H16" s="42">
        <f t="shared" si="0"/>
        <v>0</v>
      </c>
      <c r="I16" s="42">
        <f t="shared" si="0"/>
        <v>0</v>
      </c>
      <c r="J16" s="42">
        <f t="shared" si="0"/>
        <v>0</v>
      </c>
      <c r="K16" s="42">
        <f t="shared" si="0"/>
        <v>0</v>
      </c>
      <c r="L16" s="42">
        <f t="shared" si="0"/>
        <v>0</v>
      </c>
      <c r="M16" s="42">
        <f t="shared" si="0"/>
        <v>0</v>
      </c>
      <c r="N16" s="42">
        <f t="shared" si="0"/>
        <v>0</v>
      </c>
      <c r="O16" s="42">
        <f t="shared" si="0"/>
        <v>0</v>
      </c>
      <c r="P16" s="42">
        <f t="shared" si="0"/>
        <v>0</v>
      </c>
      <c r="Q16" s="42">
        <f t="shared" si="0"/>
        <v>0</v>
      </c>
      <c r="R16" s="42">
        <f t="shared" si="0"/>
        <v>0</v>
      </c>
      <c r="S16" s="42">
        <f t="shared" si="0"/>
        <v>0</v>
      </c>
      <c r="T16" s="42">
        <f t="shared" si="0"/>
        <v>0</v>
      </c>
      <c r="U16" s="42">
        <f t="shared" si="0"/>
        <v>0</v>
      </c>
      <c r="V16" s="42">
        <f t="shared" si="0"/>
        <v>0</v>
      </c>
      <c r="W16" s="42">
        <f t="shared" si="0"/>
        <v>0</v>
      </c>
      <c r="X16" s="42">
        <f t="shared" si="0"/>
        <v>0</v>
      </c>
      <c r="Y16" s="42">
        <f t="shared" si="0"/>
        <v>0</v>
      </c>
      <c r="Z16" s="42">
        <f t="shared" si="0"/>
        <v>0</v>
      </c>
      <c r="AA16" s="42">
        <f t="shared" si="0"/>
        <v>0</v>
      </c>
      <c r="AB16" s="42">
        <f t="shared" si="0"/>
        <v>0</v>
      </c>
      <c r="AC16" s="42">
        <f t="shared" si="0"/>
        <v>0</v>
      </c>
      <c r="AD16" s="42">
        <f t="shared" si="0"/>
        <v>0</v>
      </c>
      <c r="AE16" s="42">
        <f t="shared" si="0"/>
        <v>0</v>
      </c>
      <c r="AF16" s="42">
        <f t="shared" si="0"/>
        <v>0</v>
      </c>
      <c r="AG16" s="42">
        <f t="shared" si="0"/>
        <v>0</v>
      </c>
      <c r="AH16" s="42">
        <f t="shared" si="0"/>
        <v>0</v>
      </c>
      <c r="AI16" s="310"/>
    </row>
    <row r="17" spans="1:35" s="311" customFormat="1" ht="15" customHeight="1" x14ac:dyDescent="0.25">
      <c r="A17" s="307"/>
      <c r="B17" s="111"/>
      <c r="C17" s="316" t="s">
        <v>66</v>
      </c>
      <c r="D17" s="110"/>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c r="AI17" s="310"/>
    </row>
    <row r="18" spans="1:35" s="311" customFormat="1" ht="15" customHeight="1" x14ac:dyDescent="0.25">
      <c r="A18" s="307"/>
      <c r="B18" s="111"/>
      <c r="C18" s="315" t="s">
        <v>73</v>
      </c>
      <c r="D18" s="112"/>
      <c r="E18" s="42">
        <f>MAX(0,E5-0.07*E16)</f>
        <v>0</v>
      </c>
      <c r="F18" s="42">
        <f>MAX(0,F5-0.07*F16)</f>
        <v>0</v>
      </c>
      <c r="G18" s="42">
        <f t="shared" ref="G18:AF18" si="1">MAX(0,G5-0.07*G16)</f>
        <v>0</v>
      </c>
      <c r="H18" s="42">
        <f t="shared" si="1"/>
        <v>0</v>
      </c>
      <c r="I18" s="42">
        <f t="shared" si="1"/>
        <v>0</v>
      </c>
      <c r="J18" s="42">
        <f t="shared" si="1"/>
        <v>0</v>
      </c>
      <c r="K18" s="42">
        <f t="shared" si="1"/>
        <v>0</v>
      </c>
      <c r="L18" s="42">
        <f t="shared" si="1"/>
        <v>0</v>
      </c>
      <c r="M18" s="42">
        <f t="shared" si="1"/>
        <v>0</v>
      </c>
      <c r="N18" s="42">
        <f t="shared" si="1"/>
        <v>0</v>
      </c>
      <c r="O18" s="42">
        <f t="shared" si="1"/>
        <v>0</v>
      </c>
      <c r="P18" s="42">
        <f t="shared" si="1"/>
        <v>0</v>
      </c>
      <c r="Q18" s="42">
        <f t="shared" si="1"/>
        <v>0</v>
      </c>
      <c r="R18" s="42">
        <f t="shared" si="1"/>
        <v>0</v>
      </c>
      <c r="S18" s="42">
        <f t="shared" si="1"/>
        <v>0</v>
      </c>
      <c r="T18" s="42">
        <f t="shared" si="1"/>
        <v>0</v>
      </c>
      <c r="U18" s="42">
        <f t="shared" si="1"/>
        <v>0</v>
      </c>
      <c r="V18" s="42">
        <f t="shared" si="1"/>
        <v>0</v>
      </c>
      <c r="W18" s="42">
        <f t="shared" si="1"/>
        <v>0</v>
      </c>
      <c r="X18" s="42">
        <f t="shared" si="1"/>
        <v>0</v>
      </c>
      <c r="Y18" s="42">
        <f t="shared" si="1"/>
        <v>0</v>
      </c>
      <c r="Z18" s="42">
        <f t="shared" si="1"/>
        <v>0</v>
      </c>
      <c r="AA18" s="42">
        <f t="shared" si="1"/>
        <v>0</v>
      </c>
      <c r="AB18" s="42">
        <f t="shared" si="1"/>
        <v>0</v>
      </c>
      <c r="AC18" s="42">
        <f t="shared" si="1"/>
        <v>0</v>
      </c>
      <c r="AD18" s="42">
        <f t="shared" si="1"/>
        <v>0</v>
      </c>
      <c r="AE18" s="42">
        <f t="shared" si="1"/>
        <v>0</v>
      </c>
      <c r="AF18" s="42">
        <f t="shared" si="1"/>
        <v>0</v>
      </c>
      <c r="AG18" s="42">
        <f>MAX(0,AG5-0.07*AG16)</f>
        <v>0</v>
      </c>
      <c r="AH18" s="42">
        <f>MAX(0,AH5-0.07*AH16)</f>
        <v>0</v>
      </c>
      <c r="AI18" s="310"/>
    </row>
    <row r="19" spans="1:35" s="311" customFormat="1" ht="15" customHeight="1" x14ac:dyDescent="0.25">
      <c r="A19" s="307"/>
      <c r="B19" s="111"/>
      <c r="C19" s="317" t="s">
        <v>53</v>
      </c>
      <c r="D19" s="112"/>
      <c r="E19" s="42">
        <f>IF(E6+E7&gt;0, E18*E7/(E6+E7), 0)</f>
        <v>0</v>
      </c>
      <c r="F19" s="42">
        <f t="shared" ref="F19:AH19" si="2">IF(F6+F7&gt;0, F18*F7/(F6+F7), 0)</f>
        <v>0</v>
      </c>
      <c r="G19" s="42">
        <f t="shared" si="2"/>
        <v>0</v>
      </c>
      <c r="H19" s="42">
        <f t="shared" si="2"/>
        <v>0</v>
      </c>
      <c r="I19" s="42">
        <f t="shared" si="2"/>
        <v>0</v>
      </c>
      <c r="J19" s="42">
        <f t="shared" si="2"/>
        <v>0</v>
      </c>
      <c r="K19" s="42">
        <f t="shared" si="2"/>
        <v>0</v>
      </c>
      <c r="L19" s="42">
        <f t="shared" si="2"/>
        <v>0</v>
      </c>
      <c r="M19" s="42">
        <f t="shared" si="2"/>
        <v>0</v>
      </c>
      <c r="N19" s="42">
        <f t="shared" si="2"/>
        <v>0</v>
      </c>
      <c r="O19" s="42">
        <f t="shared" si="2"/>
        <v>0</v>
      </c>
      <c r="P19" s="42">
        <f t="shared" si="2"/>
        <v>0</v>
      </c>
      <c r="Q19" s="42">
        <f t="shared" si="2"/>
        <v>0</v>
      </c>
      <c r="R19" s="42">
        <f t="shared" si="2"/>
        <v>0</v>
      </c>
      <c r="S19" s="42">
        <f t="shared" si="2"/>
        <v>0</v>
      </c>
      <c r="T19" s="42">
        <f t="shared" si="2"/>
        <v>0</v>
      </c>
      <c r="U19" s="42">
        <f t="shared" si="2"/>
        <v>0</v>
      </c>
      <c r="V19" s="42">
        <f t="shared" si="2"/>
        <v>0</v>
      </c>
      <c r="W19" s="42">
        <f t="shared" si="2"/>
        <v>0</v>
      </c>
      <c r="X19" s="42">
        <f t="shared" si="2"/>
        <v>0</v>
      </c>
      <c r="Y19" s="42">
        <f t="shared" si="2"/>
        <v>0</v>
      </c>
      <c r="Z19" s="42">
        <f t="shared" si="2"/>
        <v>0</v>
      </c>
      <c r="AA19" s="42">
        <f t="shared" si="2"/>
        <v>0</v>
      </c>
      <c r="AB19" s="42">
        <f t="shared" si="2"/>
        <v>0</v>
      </c>
      <c r="AC19" s="42">
        <f t="shared" si="2"/>
        <v>0</v>
      </c>
      <c r="AD19" s="42">
        <f t="shared" si="2"/>
        <v>0</v>
      </c>
      <c r="AE19" s="42">
        <f t="shared" si="2"/>
        <v>0</v>
      </c>
      <c r="AF19" s="42">
        <f t="shared" si="2"/>
        <v>0</v>
      </c>
      <c r="AG19" s="42">
        <f t="shared" si="2"/>
        <v>0</v>
      </c>
      <c r="AH19" s="42">
        <f t="shared" si="2"/>
        <v>0</v>
      </c>
      <c r="AI19" s="310"/>
    </row>
    <row r="20" spans="1:35" s="311" customFormat="1" ht="15" customHeight="1" x14ac:dyDescent="0.25">
      <c r="A20" s="307"/>
      <c r="B20" s="111"/>
      <c r="C20" s="318" t="s">
        <v>67</v>
      </c>
      <c r="D20" s="112"/>
      <c r="E20" s="42">
        <f>E7-E19</f>
        <v>0</v>
      </c>
      <c r="F20" s="42">
        <f>F7-F19</f>
        <v>0</v>
      </c>
      <c r="G20" s="42">
        <f t="shared" ref="G20:AH20" si="3">G7-G19</f>
        <v>0</v>
      </c>
      <c r="H20" s="42">
        <f t="shared" si="3"/>
        <v>0</v>
      </c>
      <c r="I20" s="42">
        <f t="shared" si="3"/>
        <v>0</v>
      </c>
      <c r="J20" s="42">
        <f t="shared" si="3"/>
        <v>0</v>
      </c>
      <c r="K20" s="42">
        <f t="shared" si="3"/>
        <v>0</v>
      </c>
      <c r="L20" s="42">
        <f t="shared" si="3"/>
        <v>0</v>
      </c>
      <c r="M20" s="42">
        <f t="shared" si="3"/>
        <v>0</v>
      </c>
      <c r="N20" s="42">
        <f t="shared" si="3"/>
        <v>0</v>
      </c>
      <c r="O20" s="42">
        <f t="shared" si="3"/>
        <v>0</v>
      </c>
      <c r="P20" s="42">
        <f t="shared" si="3"/>
        <v>0</v>
      </c>
      <c r="Q20" s="42">
        <f t="shared" si="3"/>
        <v>0</v>
      </c>
      <c r="R20" s="42">
        <f t="shared" si="3"/>
        <v>0</v>
      </c>
      <c r="S20" s="42">
        <f t="shared" si="3"/>
        <v>0</v>
      </c>
      <c r="T20" s="42">
        <f t="shared" si="3"/>
        <v>0</v>
      </c>
      <c r="U20" s="42">
        <f t="shared" si="3"/>
        <v>0</v>
      </c>
      <c r="V20" s="42">
        <f t="shared" si="3"/>
        <v>0</v>
      </c>
      <c r="W20" s="42">
        <f t="shared" si="3"/>
        <v>0</v>
      </c>
      <c r="X20" s="42">
        <f t="shared" si="3"/>
        <v>0</v>
      </c>
      <c r="Y20" s="42">
        <f t="shared" si="3"/>
        <v>0</v>
      </c>
      <c r="Z20" s="42">
        <f t="shared" si="3"/>
        <v>0</v>
      </c>
      <c r="AA20" s="42">
        <f t="shared" si="3"/>
        <v>0</v>
      </c>
      <c r="AB20" s="42">
        <f t="shared" si="3"/>
        <v>0</v>
      </c>
      <c r="AC20" s="42">
        <f t="shared" si="3"/>
        <v>0</v>
      </c>
      <c r="AD20" s="42">
        <f t="shared" si="3"/>
        <v>0</v>
      </c>
      <c r="AE20" s="42">
        <f t="shared" si="3"/>
        <v>0</v>
      </c>
      <c r="AF20" s="42">
        <f t="shared" si="3"/>
        <v>0</v>
      </c>
      <c r="AG20" s="42">
        <f t="shared" si="3"/>
        <v>0</v>
      </c>
      <c r="AH20" s="42">
        <f t="shared" si="3"/>
        <v>0</v>
      </c>
      <c r="AI20" s="310"/>
    </row>
    <row r="21" spans="1:35" s="311" customFormat="1" ht="15" customHeight="1" x14ac:dyDescent="0.25">
      <c r="A21" s="307"/>
      <c r="B21" s="111"/>
      <c r="C21" s="319" t="s">
        <v>68</v>
      </c>
      <c r="D21" s="110"/>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9"/>
      <c r="AI21" s="310"/>
    </row>
    <row r="22" spans="1:35" s="311" customFormat="1" ht="15" customHeight="1" x14ac:dyDescent="0.25">
      <c r="A22" s="307"/>
      <c r="B22" s="111"/>
      <c r="C22" s="315" t="s">
        <v>69</v>
      </c>
      <c r="D22" s="112"/>
      <c r="E22" s="42">
        <f>MAX(0,E8-0.085*E16)</f>
        <v>0</v>
      </c>
      <c r="F22" s="42">
        <f>MAX(0,F8-0.085*F16)</f>
        <v>0</v>
      </c>
      <c r="G22" s="42">
        <f t="shared" ref="G22:AF22" si="4">MAX(0,G8-0.085*G16)</f>
        <v>0</v>
      </c>
      <c r="H22" s="42">
        <f t="shared" si="4"/>
        <v>0</v>
      </c>
      <c r="I22" s="42">
        <f t="shared" si="4"/>
        <v>0</v>
      </c>
      <c r="J22" s="42">
        <f t="shared" si="4"/>
        <v>0</v>
      </c>
      <c r="K22" s="42">
        <f t="shared" si="4"/>
        <v>0</v>
      </c>
      <c r="L22" s="42">
        <f t="shared" si="4"/>
        <v>0</v>
      </c>
      <c r="M22" s="42">
        <f t="shared" si="4"/>
        <v>0</v>
      </c>
      <c r="N22" s="42">
        <f t="shared" si="4"/>
        <v>0</v>
      </c>
      <c r="O22" s="42">
        <f t="shared" si="4"/>
        <v>0</v>
      </c>
      <c r="P22" s="42">
        <f t="shared" si="4"/>
        <v>0</v>
      </c>
      <c r="Q22" s="42">
        <f t="shared" si="4"/>
        <v>0</v>
      </c>
      <c r="R22" s="42">
        <f t="shared" si="4"/>
        <v>0</v>
      </c>
      <c r="S22" s="42">
        <f t="shared" si="4"/>
        <v>0</v>
      </c>
      <c r="T22" s="42">
        <f t="shared" si="4"/>
        <v>0</v>
      </c>
      <c r="U22" s="42">
        <f t="shared" si="4"/>
        <v>0</v>
      </c>
      <c r="V22" s="42">
        <f t="shared" si="4"/>
        <v>0</v>
      </c>
      <c r="W22" s="42">
        <f t="shared" si="4"/>
        <v>0</v>
      </c>
      <c r="X22" s="42">
        <f t="shared" si="4"/>
        <v>0</v>
      </c>
      <c r="Y22" s="42">
        <f t="shared" si="4"/>
        <v>0</v>
      </c>
      <c r="Z22" s="42">
        <f t="shared" si="4"/>
        <v>0</v>
      </c>
      <c r="AA22" s="42">
        <f t="shared" si="4"/>
        <v>0</v>
      </c>
      <c r="AB22" s="42">
        <f t="shared" si="4"/>
        <v>0</v>
      </c>
      <c r="AC22" s="42">
        <f t="shared" si="4"/>
        <v>0</v>
      </c>
      <c r="AD22" s="42">
        <f t="shared" si="4"/>
        <v>0</v>
      </c>
      <c r="AE22" s="42">
        <f t="shared" si="4"/>
        <v>0</v>
      </c>
      <c r="AF22" s="42">
        <f t="shared" si="4"/>
        <v>0</v>
      </c>
      <c r="AG22" s="42">
        <f>MAX(0,AG8-0.085*AG16)</f>
        <v>0</v>
      </c>
      <c r="AH22" s="42">
        <f>MAX(0,AH8-0.085*AH16)</f>
        <v>0</v>
      </c>
      <c r="AI22" s="310"/>
    </row>
    <row r="23" spans="1:35" s="311" customFormat="1" ht="15" customHeight="1" x14ac:dyDescent="0.25">
      <c r="A23" s="307"/>
      <c r="B23" s="111"/>
      <c r="C23" s="317" t="s">
        <v>53</v>
      </c>
      <c r="D23" s="112"/>
      <c r="E23" s="42">
        <f>IF(E9+E10&gt;0, E22*E10/(E9+E10), 0)</f>
        <v>0</v>
      </c>
      <c r="F23" s="42">
        <f t="shared" ref="F23:AH23" si="5">IF(F9+F10&gt;0, F22*F10/(F9+F10), 0)</f>
        <v>0</v>
      </c>
      <c r="G23" s="42">
        <f t="shared" si="5"/>
        <v>0</v>
      </c>
      <c r="H23" s="42">
        <f t="shared" si="5"/>
        <v>0</v>
      </c>
      <c r="I23" s="42">
        <f t="shared" si="5"/>
        <v>0</v>
      </c>
      <c r="J23" s="42">
        <f t="shared" si="5"/>
        <v>0</v>
      </c>
      <c r="K23" s="42">
        <f t="shared" si="5"/>
        <v>0</v>
      </c>
      <c r="L23" s="42">
        <f t="shared" si="5"/>
        <v>0</v>
      </c>
      <c r="M23" s="42">
        <f t="shared" si="5"/>
        <v>0</v>
      </c>
      <c r="N23" s="42">
        <f t="shared" si="5"/>
        <v>0</v>
      </c>
      <c r="O23" s="42">
        <f t="shared" si="5"/>
        <v>0</v>
      </c>
      <c r="P23" s="42">
        <f t="shared" si="5"/>
        <v>0</v>
      </c>
      <c r="Q23" s="42">
        <f t="shared" si="5"/>
        <v>0</v>
      </c>
      <c r="R23" s="42">
        <f t="shared" si="5"/>
        <v>0</v>
      </c>
      <c r="S23" s="42">
        <f t="shared" si="5"/>
        <v>0</v>
      </c>
      <c r="T23" s="42">
        <f t="shared" si="5"/>
        <v>0</v>
      </c>
      <c r="U23" s="42">
        <f t="shared" si="5"/>
        <v>0</v>
      </c>
      <c r="V23" s="42">
        <f t="shared" si="5"/>
        <v>0</v>
      </c>
      <c r="W23" s="42">
        <f t="shared" si="5"/>
        <v>0</v>
      </c>
      <c r="X23" s="42">
        <f t="shared" si="5"/>
        <v>0</v>
      </c>
      <c r="Y23" s="42">
        <f t="shared" si="5"/>
        <v>0</v>
      </c>
      <c r="Z23" s="42">
        <f t="shared" si="5"/>
        <v>0</v>
      </c>
      <c r="AA23" s="42">
        <f t="shared" si="5"/>
        <v>0</v>
      </c>
      <c r="AB23" s="42">
        <f t="shared" si="5"/>
        <v>0</v>
      </c>
      <c r="AC23" s="42">
        <f t="shared" si="5"/>
        <v>0</v>
      </c>
      <c r="AD23" s="42">
        <f t="shared" si="5"/>
        <v>0</v>
      </c>
      <c r="AE23" s="42">
        <f t="shared" si="5"/>
        <v>0</v>
      </c>
      <c r="AF23" s="42">
        <f t="shared" si="5"/>
        <v>0</v>
      </c>
      <c r="AG23" s="42">
        <f t="shared" si="5"/>
        <v>0</v>
      </c>
      <c r="AH23" s="42">
        <f t="shared" si="5"/>
        <v>0</v>
      </c>
      <c r="AI23" s="310"/>
    </row>
    <row r="24" spans="1:35" s="311" customFormat="1" ht="15" customHeight="1" x14ac:dyDescent="0.25">
      <c r="A24" s="307"/>
      <c r="B24" s="111"/>
      <c r="C24" s="318" t="s">
        <v>70</v>
      </c>
      <c r="D24" s="112"/>
      <c r="E24" s="42">
        <f>E10-E23</f>
        <v>0</v>
      </c>
      <c r="F24" s="42">
        <f>F10-F23</f>
        <v>0</v>
      </c>
      <c r="G24" s="42">
        <f t="shared" ref="G24:AH24" si="6">G10-G23</f>
        <v>0</v>
      </c>
      <c r="H24" s="42">
        <f t="shared" si="6"/>
        <v>0</v>
      </c>
      <c r="I24" s="42">
        <f t="shared" si="6"/>
        <v>0</v>
      </c>
      <c r="J24" s="42">
        <f t="shared" si="6"/>
        <v>0</v>
      </c>
      <c r="K24" s="42">
        <f t="shared" si="6"/>
        <v>0</v>
      </c>
      <c r="L24" s="42">
        <f t="shared" si="6"/>
        <v>0</v>
      </c>
      <c r="M24" s="42">
        <f t="shared" si="6"/>
        <v>0</v>
      </c>
      <c r="N24" s="42">
        <f t="shared" si="6"/>
        <v>0</v>
      </c>
      <c r="O24" s="42">
        <f t="shared" si="6"/>
        <v>0</v>
      </c>
      <c r="P24" s="42">
        <f t="shared" si="6"/>
        <v>0</v>
      </c>
      <c r="Q24" s="42">
        <f t="shared" si="6"/>
        <v>0</v>
      </c>
      <c r="R24" s="42">
        <f t="shared" si="6"/>
        <v>0</v>
      </c>
      <c r="S24" s="42">
        <f t="shared" si="6"/>
        <v>0</v>
      </c>
      <c r="T24" s="42">
        <f t="shared" si="6"/>
        <v>0</v>
      </c>
      <c r="U24" s="42">
        <f t="shared" si="6"/>
        <v>0</v>
      </c>
      <c r="V24" s="42">
        <f t="shared" si="6"/>
        <v>0</v>
      </c>
      <c r="W24" s="42">
        <f t="shared" si="6"/>
        <v>0</v>
      </c>
      <c r="X24" s="42">
        <f t="shared" si="6"/>
        <v>0</v>
      </c>
      <c r="Y24" s="42">
        <f t="shared" si="6"/>
        <v>0</v>
      </c>
      <c r="Z24" s="42">
        <f t="shared" si="6"/>
        <v>0</v>
      </c>
      <c r="AA24" s="42">
        <f t="shared" si="6"/>
        <v>0</v>
      </c>
      <c r="AB24" s="42">
        <f t="shared" si="6"/>
        <v>0</v>
      </c>
      <c r="AC24" s="42">
        <f t="shared" si="6"/>
        <v>0</v>
      </c>
      <c r="AD24" s="42">
        <f t="shared" si="6"/>
        <v>0</v>
      </c>
      <c r="AE24" s="42">
        <f t="shared" si="6"/>
        <v>0</v>
      </c>
      <c r="AF24" s="42">
        <f t="shared" si="6"/>
        <v>0</v>
      </c>
      <c r="AG24" s="42">
        <f t="shared" si="6"/>
        <v>0</v>
      </c>
      <c r="AH24" s="42">
        <f t="shared" si="6"/>
        <v>0</v>
      </c>
      <c r="AI24" s="310"/>
    </row>
    <row r="25" spans="1:35" s="311" customFormat="1" ht="15" customHeight="1" x14ac:dyDescent="0.25">
      <c r="A25" s="307"/>
      <c r="B25" s="111"/>
      <c r="C25" s="319" t="s">
        <v>71</v>
      </c>
      <c r="D25" s="110"/>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9"/>
      <c r="AI25" s="310"/>
    </row>
    <row r="26" spans="1:35" s="311" customFormat="1" ht="15" customHeight="1" x14ac:dyDescent="0.25">
      <c r="A26" s="307"/>
      <c r="B26" s="111"/>
      <c r="C26" s="315" t="s">
        <v>72</v>
      </c>
      <c r="D26" s="112"/>
      <c r="E26" s="42">
        <f>MAX(0,E11-0.105*E16)</f>
        <v>0</v>
      </c>
      <c r="F26" s="42">
        <f>MAX(0,F11-0.105*F16)</f>
        <v>0</v>
      </c>
      <c r="G26" s="42">
        <f t="shared" ref="G26:AF26" si="7">MAX(0,G11-0.105*G16)</f>
        <v>0</v>
      </c>
      <c r="H26" s="42">
        <f t="shared" si="7"/>
        <v>0</v>
      </c>
      <c r="I26" s="42">
        <f t="shared" si="7"/>
        <v>0</v>
      </c>
      <c r="J26" s="42">
        <f t="shared" si="7"/>
        <v>0</v>
      </c>
      <c r="K26" s="42">
        <f t="shared" si="7"/>
        <v>0</v>
      </c>
      <c r="L26" s="42">
        <f t="shared" si="7"/>
        <v>0</v>
      </c>
      <c r="M26" s="42">
        <f t="shared" si="7"/>
        <v>0</v>
      </c>
      <c r="N26" s="42">
        <f t="shared" si="7"/>
        <v>0</v>
      </c>
      <c r="O26" s="42">
        <f t="shared" si="7"/>
        <v>0</v>
      </c>
      <c r="P26" s="42">
        <f t="shared" si="7"/>
        <v>0</v>
      </c>
      <c r="Q26" s="42">
        <f t="shared" si="7"/>
        <v>0</v>
      </c>
      <c r="R26" s="42">
        <f t="shared" si="7"/>
        <v>0</v>
      </c>
      <c r="S26" s="42">
        <f t="shared" si="7"/>
        <v>0</v>
      </c>
      <c r="T26" s="42">
        <f t="shared" si="7"/>
        <v>0</v>
      </c>
      <c r="U26" s="42">
        <f t="shared" si="7"/>
        <v>0</v>
      </c>
      <c r="V26" s="42">
        <f t="shared" si="7"/>
        <v>0</v>
      </c>
      <c r="W26" s="42">
        <f t="shared" si="7"/>
        <v>0</v>
      </c>
      <c r="X26" s="42">
        <f t="shared" si="7"/>
        <v>0</v>
      </c>
      <c r="Y26" s="42">
        <f t="shared" si="7"/>
        <v>0</v>
      </c>
      <c r="Z26" s="42">
        <f t="shared" si="7"/>
        <v>0</v>
      </c>
      <c r="AA26" s="42">
        <f t="shared" si="7"/>
        <v>0</v>
      </c>
      <c r="AB26" s="42">
        <f t="shared" si="7"/>
        <v>0</v>
      </c>
      <c r="AC26" s="42">
        <f t="shared" si="7"/>
        <v>0</v>
      </c>
      <c r="AD26" s="42">
        <f t="shared" si="7"/>
        <v>0</v>
      </c>
      <c r="AE26" s="42">
        <f t="shared" si="7"/>
        <v>0</v>
      </c>
      <c r="AF26" s="42">
        <f t="shared" si="7"/>
        <v>0</v>
      </c>
      <c r="AG26" s="42">
        <f>MAX(0,AG11-0.105*AG16)</f>
        <v>0</v>
      </c>
      <c r="AH26" s="42">
        <f>MAX(0,AH11-0.105*AH16)</f>
        <v>0</v>
      </c>
      <c r="AI26" s="310"/>
    </row>
    <row r="27" spans="1:35" s="311" customFormat="1" ht="15" customHeight="1" x14ac:dyDescent="0.25">
      <c r="A27" s="307"/>
      <c r="B27" s="111"/>
      <c r="C27" s="317" t="s">
        <v>53</v>
      </c>
      <c r="D27" s="112"/>
      <c r="E27" s="42">
        <f>IF(E12+E13&gt;0, E26*E13/(E12+E13), 0)</f>
        <v>0</v>
      </c>
      <c r="F27" s="42">
        <f t="shared" ref="F27:AH27" si="8">IF(F12+F13&gt;0, F26*F13/(F12+F13), 0)</f>
        <v>0</v>
      </c>
      <c r="G27" s="42">
        <f t="shared" si="8"/>
        <v>0</v>
      </c>
      <c r="H27" s="42">
        <f t="shared" si="8"/>
        <v>0</v>
      </c>
      <c r="I27" s="42">
        <f t="shared" si="8"/>
        <v>0</v>
      </c>
      <c r="J27" s="42">
        <f t="shared" si="8"/>
        <v>0</v>
      </c>
      <c r="K27" s="42">
        <f t="shared" si="8"/>
        <v>0</v>
      </c>
      <c r="L27" s="42">
        <f t="shared" si="8"/>
        <v>0</v>
      </c>
      <c r="M27" s="42">
        <f t="shared" si="8"/>
        <v>0</v>
      </c>
      <c r="N27" s="42">
        <f t="shared" si="8"/>
        <v>0</v>
      </c>
      <c r="O27" s="42">
        <f t="shared" si="8"/>
        <v>0</v>
      </c>
      <c r="P27" s="42">
        <f t="shared" si="8"/>
        <v>0</v>
      </c>
      <c r="Q27" s="42">
        <f t="shared" si="8"/>
        <v>0</v>
      </c>
      <c r="R27" s="42">
        <f t="shared" si="8"/>
        <v>0</v>
      </c>
      <c r="S27" s="42">
        <f t="shared" si="8"/>
        <v>0</v>
      </c>
      <c r="T27" s="42">
        <f t="shared" si="8"/>
        <v>0</v>
      </c>
      <c r="U27" s="42">
        <f t="shared" si="8"/>
        <v>0</v>
      </c>
      <c r="V27" s="42">
        <f t="shared" si="8"/>
        <v>0</v>
      </c>
      <c r="W27" s="42">
        <f t="shared" si="8"/>
        <v>0</v>
      </c>
      <c r="X27" s="42">
        <f t="shared" si="8"/>
        <v>0</v>
      </c>
      <c r="Y27" s="42">
        <f t="shared" si="8"/>
        <v>0</v>
      </c>
      <c r="Z27" s="42">
        <f t="shared" si="8"/>
        <v>0</v>
      </c>
      <c r="AA27" s="42">
        <f t="shared" si="8"/>
        <v>0</v>
      </c>
      <c r="AB27" s="42">
        <f t="shared" si="8"/>
        <v>0</v>
      </c>
      <c r="AC27" s="42">
        <f t="shared" si="8"/>
        <v>0</v>
      </c>
      <c r="AD27" s="42">
        <f t="shared" si="8"/>
        <v>0</v>
      </c>
      <c r="AE27" s="42">
        <f t="shared" si="8"/>
        <v>0</v>
      </c>
      <c r="AF27" s="42">
        <f t="shared" si="8"/>
        <v>0</v>
      </c>
      <c r="AG27" s="42">
        <f t="shared" si="8"/>
        <v>0</v>
      </c>
      <c r="AH27" s="42">
        <f t="shared" si="8"/>
        <v>0</v>
      </c>
      <c r="AI27" s="310"/>
    </row>
    <row r="28" spans="1:35" s="311" customFormat="1" ht="15" customHeight="1" x14ac:dyDescent="0.25">
      <c r="A28" s="307"/>
      <c r="B28" s="113"/>
      <c r="C28" s="320" t="s">
        <v>57</v>
      </c>
      <c r="D28" s="424"/>
      <c r="E28" s="279">
        <f>E13-E27</f>
        <v>0</v>
      </c>
      <c r="F28" s="279">
        <f>F13-F27</f>
        <v>0</v>
      </c>
      <c r="G28" s="279">
        <f t="shared" ref="G28:AH28" si="9">G13-G27</f>
        <v>0</v>
      </c>
      <c r="H28" s="279">
        <f t="shared" si="9"/>
        <v>0</v>
      </c>
      <c r="I28" s="279">
        <f t="shared" si="9"/>
        <v>0</v>
      </c>
      <c r="J28" s="279">
        <f t="shared" si="9"/>
        <v>0</v>
      </c>
      <c r="K28" s="279">
        <f t="shared" si="9"/>
        <v>0</v>
      </c>
      <c r="L28" s="279">
        <f t="shared" si="9"/>
        <v>0</v>
      </c>
      <c r="M28" s="279">
        <f t="shared" si="9"/>
        <v>0</v>
      </c>
      <c r="N28" s="279">
        <f t="shared" si="9"/>
        <v>0</v>
      </c>
      <c r="O28" s="279">
        <f t="shared" si="9"/>
        <v>0</v>
      </c>
      <c r="P28" s="279">
        <f t="shared" si="9"/>
        <v>0</v>
      </c>
      <c r="Q28" s="279">
        <f t="shared" si="9"/>
        <v>0</v>
      </c>
      <c r="R28" s="279">
        <f t="shared" si="9"/>
        <v>0</v>
      </c>
      <c r="S28" s="279">
        <f t="shared" si="9"/>
        <v>0</v>
      </c>
      <c r="T28" s="279">
        <f t="shared" si="9"/>
        <v>0</v>
      </c>
      <c r="U28" s="279">
        <f t="shared" si="9"/>
        <v>0</v>
      </c>
      <c r="V28" s="279">
        <f t="shared" si="9"/>
        <v>0</v>
      </c>
      <c r="W28" s="279">
        <f t="shared" si="9"/>
        <v>0</v>
      </c>
      <c r="X28" s="279">
        <f t="shared" si="9"/>
        <v>0</v>
      </c>
      <c r="Y28" s="279">
        <f t="shared" si="9"/>
        <v>0</v>
      </c>
      <c r="Z28" s="279">
        <f t="shared" si="9"/>
        <v>0</v>
      </c>
      <c r="AA28" s="279">
        <f t="shared" si="9"/>
        <v>0</v>
      </c>
      <c r="AB28" s="279">
        <f t="shared" si="9"/>
        <v>0</v>
      </c>
      <c r="AC28" s="279">
        <f t="shared" si="9"/>
        <v>0</v>
      </c>
      <c r="AD28" s="279">
        <f t="shared" si="9"/>
        <v>0</v>
      </c>
      <c r="AE28" s="279">
        <f t="shared" si="9"/>
        <v>0</v>
      </c>
      <c r="AF28" s="279">
        <f t="shared" si="9"/>
        <v>0</v>
      </c>
      <c r="AG28" s="279">
        <f t="shared" si="9"/>
        <v>0</v>
      </c>
      <c r="AH28" s="279">
        <f t="shared" si="9"/>
        <v>0</v>
      </c>
      <c r="AI28" s="310"/>
    </row>
    <row r="29" spans="1:35" s="311" customFormat="1" ht="15" customHeight="1" x14ac:dyDescent="0.25">
      <c r="A29" s="307"/>
      <c r="B29" s="114"/>
      <c r="C29" s="321" t="s">
        <v>74</v>
      </c>
      <c r="D29" s="425">
        <f>SUM(E29:AH29)</f>
        <v>0</v>
      </c>
      <c r="E29" s="430">
        <f>MAX(0,E20)</f>
        <v>0</v>
      </c>
      <c r="F29" s="430">
        <f t="shared" ref="F29:AH29" si="10">MAX(0,F20)</f>
        <v>0</v>
      </c>
      <c r="G29" s="430">
        <f t="shared" si="10"/>
        <v>0</v>
      </c>
      <c r="H29" s="430">
        <f t="shared" si="10"/>
        <v>0</v>
      </c>
      <c r="I29" s="430">
        <f t="shared" si="10"/>
        <v>0</v>
      </c>
      <c r="J29" s="430">
        <f t="shared" si="10"/>
        <v>0</v>
      </c>
      <c r="K29" s="430">
        <f t="shared" si="10"/>
        <v>0</v>
      </c>
      <c r="L29" s="430">
        <f t="shared" si="10"/>
        <v>0</v>
      </c>
      <c r="M29" s="430">
        <f t="shared" si="10"/>
        <v>0</v>
      </c>
      <c r="N29" s="430">
        <f t="shared" si="10"/>
        <v>0</v>
      </c>
      <c r="O29" s="430">
        <f t="shared" si="10"/>
        <v>0</v>
      </c>
      <c r="P29" s="430">
        <f t="shared" si="10"/>
        <v>0</v>
      </c>
      <c r="Q29" s="430">
        <f t="shared" si="10"/>
        <v>0</v>
      </c>
      <c r="R29" s="430">
        <f t="shared" si="10"/>
        <v>0</v>
      </c>
      <c r="S29" s="430">
        <f t="shared" si="10"/>
        <v>0</v>
      </c>
      <c r="T29" s="430">
        <f t="shared" si="10"/>
        <v>0</v>
      </c>
      <c r="U29" s="430">
        <f t="shared" si="10"/>
        <v>0</v>
      </c>
      <c r="V29" s="430">
        <f t="shared" si="10"/>
        <v>0</v>
      </c>
      <c r="W29" s="430">
        <f t="shared" si="10"/>
        <v>0</v>
      </c>
      <c r="X29" s="430">
        <f t="shared" si="10"/>
        <v>0</v>
      </c>
      <c r="Y29" s="430">
        <f t="shared" si="10"/>
        <v>0</v>
      </c>
      <c r="Z29" s="430">
        <f t="shared" si="10"/>
        <v>0</v>
      </c>
      <c r="AA29" s="430">
        <f t="shared" si="10"/>
        <v>0</v>
      </c>
      <c r="AB29" s="430">
        <f t="shared" si="10"/>
        <v>0</v>
      </c>
      <c r="AC29" s="430">
        <f t="shared" si="10"/>
        <v>0</v>
      </c>
      <c r="AD29" s="430">
        <f t="shared" si="10"/>
        <v>0</v>
      </c>
      <c r="AE29" s="430">
        <f t="shared" si="10"/>
        <v>0</v>
      </c>
      <c r="AF29" s="430">
        <f t="shared" si="10"/>
        <v>0</v>
      </c>
      <c r="AG29" s="430">
        <f t="shared" si="10"/>
        <v>0</v>
      </c>
      <c r="AH29" s="430">
        <f t="shared" si="10"/>
        <v>0</v>
      </c>
      <c r="AI29" s="310"/>
    </row>
    <row r="30" spans="1:35" s="311" customFormat="1" ht="15" customHeight="1" x14ac:dyDescent="0.25">
      <c r="A30" s="307"/>
      <c r="B30" s="111"/>
      <c r="C30" s="322" t="s">
        <v>75</v>
      </c>
      <c r="D30" s="426">
        <f>SUM(E30:AH30)</f>
        <v>0</v>
      </c>
      <c r="E30" s="42">
        <f>MAX(0,E24-E29)</f>
        <v>0</v>
      </c>
      <c r="F30" s="42">
        <f t="shared" ref="F30:AH30" si="11">MAX(0,F24-F29)</f>
        <v>0</v>
      </c>
      <c r="G30" s="42">
        <f t="shared" si="11"/>
        <v>0</v>
      </c>
      <c r="H30" s="42">
        <f t="shared" si="11"/>
        <v>0</v>
      </c>
      <c r="I30" s="42">
        <f t="shared" si="11"/>
        <v>0</v>
      </c>
      <c r="J30" s="42">
        <f t="shared" si="11"/>
        <v>0</v>
      </c>
      <c r="K30" s="42">
        <f t="shared" si="11"/>
        <v>0</v>
      </c>
      <c r="L30" s="42">
        <f t="shared" si="11"/>
        <v>0</v>
      </c>
      <c r="M30" s="42">
        <f t="shared" si="11"/>
        <v>0</v>
      </c>
      <c r="N30" s="42">
        <f t="shared" si="11"/>
        <v>0</v>
      </c>
      <c r="O30" s="42">
        <f t="shared" si="11"/>
        <v>0</v>
      </c>
      <c r="P30" s="42">
        <f t="shared" si="11"/>
        <v>0</v>
      </c>
      <c r="Q30" s="42">
        <f t="shared" si="11"/>
        <v>0</v>
      </c>
      <c r="R30" s="42">
        <f t="shared" si="11"/>
        <v>0</v>
      </c>
      <c r="S30" s="42">
        <f t="shared" si="11"/>
        <v>0</v>
      </c>
      <c r="T30" s="42">
        <f t="shared" si="11"/>
        <v>0</v>
      </c>
      <c r="U30" s="42">
        <f t="shared" si="11"/>
        <v>0</v>
      </c>
      <c r="V30" s="42">
        <f t="shared" si="11"/>
        <v>0</v>
      </c>
      <c r="W30" s="42">
        <f t="shared" si="11"/>
        <v>0</v>
      </c>
      <c r="X30" s="42">
        <f t="shared" si="11"/>
        <v>0</v>
      </c>
      <c r="Y30" s="42">
        <f t="shared" si="11"/>
        <v>0</v>
      </c>
      <c r="Z30" s="42">
        <f t="shared" si="11"/>
        <v>0</v>
      </c>
      <c r="AA30" s="42">
        <f t="shared" si="11"/>
        <v>0</v>
      </c>
      <c r="AB30" s="42">
        <f t="shared" si="11"/>
        <v>0</v>
      </c>
      <c r="AC30" s="42">
        <f t="shared" si="11"/>
        <v>0</v>
      </c>
      <c r="AD30" s="42">
        <f t="shared" si="11"/>
        <v>0</v>
      </c>
      <c r="AE30" s="42">
        <f t="shared" si="11"/>
        <v>0</v>
      </c>
      <c r="AF30" s="42">
        <f t="shared" si="11"/>
        <v>0</v>
      </c>
      <c r="AG30" s="42">
        <f t="shared" si="11"/>
        <v>0</v>
      </c>
      <c r="AH30" s="42">
        <f t="shared" si="11"/>
        <v>0</v>
      </c>
      <c r="AI30" s="310"/>
    </row>
    <row r="31" spans="1:35" s="311" customFormat="1" ht="15" customHeight="1" x14ac:dyDescent="0.25">
      <c r="A31" s="307"/>
      <c r="B31" s="113"/>
      <c r="C31" s="323" t="s">
        <v>76</v>
      </c>
      <c r="D31" s="427">
        <f>SUM(E31:AH31)</f>
        <v>0</v>
      </c>
      <c r="E31" s="279">
        <f>MAX(0,E28-E29-E30)</f>
        <v>0</v>
      </c>
      <c r="F31" s="279">
        <f t="shared" ref="F31:AH31" si="12">MAX(0,F28-F29-F30)</f>
        <v>0</v>
      </c>
      <c r="G31" s="279">
        <f t="shared" si="12"/>
        <v>0</v>
      </c>
      <c r="H31" s="279">
        <f t="shared" si="12"/>
        <v>0</v>
      </c>
      <c r="I31" s="279">
        <f t="shared" si="12"/>
        <v>0</v>
      </c>
      <c r="J31" s="279">
        <f t="shared" si="12"/>
        <v>0</v>
      </c>
      <c r="K31" s="279">
        <f t="shared" si="12"/>
        <v>0</v>
      </c>
      <c r="L31" s="279">
        <f t="shared" si="12"/>
        <v>0</v>
      </c>
      <c r="M31" s="279">
        <f t="shared" si="12"/>
        <v>0</v>
      </c>
      <c r="N31" s="279">
        <f t="shared" si="12"/>
        <v>0</v>
      </c>
      <c r="O31" s="279">
        <f t="shared" si="12"/>
        <v>0</v>
      </c>
      <c r="P31" s="279">
        <f t="shared" si="12"/>
        <v>0</v>
      </c>
      <c r="Q31" s="279">
        <f t="shared" si="12"/>
        <v>0</v>
      </c>
      <c r="R31" s="279">
        <f t="shared" si="12"/>
        <v>0</v>
      </c>
      <c r="S31" s="279">
        <f t="shared" si="12"/>
        <v>0</v>
      </c>
      <c r="T31" s="279">
        <f t="shared" si="12"/>
        <v>0</v>
      </c>
      <c r="U31" s="279">
        <f t="shared" si="12"/>
        <v>0</v>
      </c>
      <c r="V31" s="279">
        <f t="shared" si="12"/>
        <v>0</v>
      </c>
      <c r="W31" s="279">
        <f t="shared" si="12"/>
        <v>0</v>
      </c>
      <c r="X31" s="279">
        <f t="shared" si="12"/>
        <v>0</v>
      </c>
      <c r="Y31" s="279">
        <f t="shared" si="12"/>
        <v>0</v>
      </c>
      <c r="Z31" s="279">
        <f t="shared" si="12"/>
        <v>0</v>
      </c>
      <c r="AA31" s="279">
        <f t="shared" si="12"/>
        <v>0</v>
      </c>
      <c r="AB31" s="279">
        <f t="shared" si="12"/>
        <v>0</v>
      </c>
      <c r="AC31" s="279">
        <f t="shared" si="12"/>
        <v>0</v>
      </c>
      <c r="AD31" s="279">
        <f t="shared" si="12"/>
        <v>0</v>
      </c>
      <c r="AE31" s="279">
        <f t="shared" si="12"/>
        <v>0</v>
      </c>
      <c r="AF31" s="279">
        <f t="shared" si="12"/>
        <v>0</v>
      </c>
      <c r="AG31" s="279">
        <f t="shared" si="12"/>
        <v>0</v>
      </c>
      <c r="AH31" s="279">
        <f t="shared" si="12"/>
        <v>0</v>
      </c>
      <c r="AI31" s="310"/>
    </row>
    <row r="32" spans="1:35" ht="15" customHeight="1" x14ac:dyDescent="0.25">
      <c r="A32" s="324"/>
      <c r="B32" s="325"/>
      <c r="C32" s="325"/>
      <c r="D32" s="325"/>
      <c r="E32" s="326"/>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7"/>
    </row>
  </sheetData>
  <dataConsolidate link="1"/>
  <conditionalFormatting sqref="E5:AH15">
    <cfRule type="cellIs" dxfId="130"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99"/>
  </sheetPr>
  <dimension ref="A1:XFB42"/>
  <sheetViews>
    <sheetView zoomScale="75" zoomScaleNormal="75" workbookViewId="0">
      <pane ySplit="1" topLeftCell="A23" activePane="bottomLeft" state="frozen"/>
      <selection activeCell="A24" sqref="A24"/>
      <selection pane="bottomLeft" activeCell="A24" sqref="A24"/>
    </sheetView>
  </sheetViews>
  <sheetFormatPr defaultColWidth="0" defaultRowHeight="0" customHeight="1" zeroHeight="1" x14ac:dyDescent="0.25"/>
  <cols>
    <col min="1" max="1" width="1.7109375" style="204" customWidth="1"/>
    <col min="2" max="2" width="10.7109375" style="409" customWidth="1"/>
    <col min="3" max="3" width="150.7109375" style="409" customWidth="1"/>
    <col min="4" max="6" width="16.7109375" style="409" customWidth="1"/>
    <col min="7" max="7" width="2.140625" style="410" customWidth="1"/>
    <col min="8" max="16381" width="16.7109375" style="410" hidden="1"/>
    <col min="16382" max="16383" width="38.85546875" style="410" hidden="1" customWidth="1"/>
    <col min="16384" max="16384" width="38.85546875" style="410" hidden="1"/>
  </cols>
  <sheetData>
    <row r="1" spans="1:7 16382:16382" s="160" customFormat="1" ht="30" customHeight="1" x14ac:dyDescent="0.55000000000000004">
      <c r="A1" s="248" t="s">
        <v>396</v>
      </c>
      <c r="B1" s="249"/>
      <c r="C1" s="249"/>
      <c r="D1" s="350" t="str">
        <f>CONCATENATE("Reporting unit: ", 'General Info'!$C$47, " ", 'General Info'!$C$46)</f>
        <v xml:space="preserve">Reporting unit: 1 </v>
      </c>
      <c r="E1" s="250"/>
      <c r="F1" s="250"/>
      <c r="G1" s="184"/>
    </row>
    <row r="2" spans="1:7 16382:16382" s="55" customFormat="1" ht="60" customHeight="1" x14ac:dyDescent="0.25">
      <c r="A2" s="582" t="s">
        <v>406</v>
      </c>
      <c r="B2" s="53"/>
      <c r="C2" s="53"/>
      <c r="D2" s="53"/>
      <c r="E2" s="53"/>
      <c r="F2" s="130"/>
      <c r="G2" s="54"/>
    </row>
    <row r="3" spans="1:7 16382:16382" s="466" customFormat="1" ht="33" customHeight="1" x14ac:dyDescent="0.25">
      <c r="A3" s="465"/>
      <c r="B3" s="2120" t="s">
        <v>276</v>
      </c>
      <c r="C3" s="2120"/>
      <c r="D3" s="2120"/>
      <c r="E3" s="2120"/>
      <c r="F3" s="2120"/>
      <c r="G3" s="488"/>
    </row>
    <row r="4" spans="1:7 16382:16382" ht="15" customHeight="1" x14ac:dyDescent="0.25">
      <c r="A4" s="410"/>
      <c r="B4" s="486"/>
      <c r="C4" s="486"/>
      <c r="D4" s="487"/>
      <c r="E4" s="2121"/>
      <c r="F4" s="2121"/>
    </row>
    <row r="5" spans="1:7 16382:16382" ht="30" customHeight="1" x14ac:dyDescent="0.25">
      <c r="B5" s="251" t="s">
        <v>38</v>
      </c>
      <c r="C5" s="252" t="s">
        <v>37</v>
      </c>
      <c r="D5" s="459" t="s">
        <v>264</v>
      </c>
      <c r="E5" s="467"/>
      <c r="F5" s="468"/>
      <c r="G5" s="161"/>
    </row>
    <row r="6" spans="1:7 16382:16382" s="168" customFormat="1" ht="15" customHeight="1" x14ac:dyDescent="0.25">
      <c r="A6" s="60"/>
      <c r="B6" s="140"/>
      <c r="C6" s="436" t="s">
        <v>265</v>
      </c>
      <c r="D6" s="24"/>
      <c r="E6" s="469"/>
      <c r="F6" s="469"/>
      <c r="G6" s="64"/>
    </row>
    <row r="7" spans="1:7 16382:16382" s="168" customFormat="1" ht="15" customHeight="1" x14ac:dyDescent="0.25">
      <c r="A7" s="60"/>
      <c r="B7" s="353">
        <v>73</v>
      </c>
      <c r="C7" s="437" t="s">
        <v>277</v>
      </c>
      <c r="D7" s="48"/>
      <c r="E7" s="470"/>
      <c r="F7" s="470"/>
      <c r="G7" s="64"/>
      <c r="XFB7" s="471"/>
    </row>
    <row r="8" spans="1:7 16382:16382" s="168" customFormat="1" ht="15" customHeight="1" x14ac:dyDescent="0.25">
      <c r="A8" s="60"/>
      <c r="B8" s="56"/>
      <c r="C8" s="489" t="str">
        <f>CONCATENATE("Check: ", ADDRESS(ROW(D7), COLUMN(D7), 4), " ≥ DefCap worksheet cell ", ADDRESS(ROW(DefCap!D8), COLUMN(DefCap!D8),4))</f>
        <v>Check: D7 ≥ DefCap worksheet cell D8</v>
      </c>
      <c r="D8" s="259" t="str">
        <f>IF(D7&gt;=DefCap!D8,"Pass","Fail")</f>
        <v>Pass</v>
      </c>
      <c r="E8" s="469"/>
      <c r="F8" s="469"/>
      <c r="G8" s="64"/>
    </row>
    <row r="9" spans="1:7 16382:16382" s="168" customFormat="1" ht="15" customHeight="1" x14ac:dyDescent="0.25">
      <c r="A9" s="60"/>
      <c r="B9" s="56"/>
      <c r="C9" s="472" t="s">
        <v>426</v>
      </c>
      <c r="D9" s="627"/>
      <c r="E9" s="469"/>
      <c r="F9" s="469"/>
      <c r="G9" s="64"/>
    </row>
    <row r="10" spans="1:7 16382:16382" s="168" customFormat="1" ht="15" customHeight="1" x14ac:dyDescent="0.25">
      <c r="A10" s="60"/>
      <c r="B10" s="56"/>
      <c r="C10" s="472" t="s">
        <v>278</v>
      </c>
      <c r="D10" s="48"/>
      <c r="E10" s="469"/>
      <c r="F10" s="469"/>
      <c r="G10" s="64"/>
    </row>
    <row r="11" spans="1:7 16382:16382" s="168" customFormat="1" ht="15" customHeight="1" x14ac:dyDescent="0.25">
      <c r="A11" s="60"/>
      <c r="B11" s="56"/>
      <c r="C11" s="472" t="s">
        <v>279</v>
      </c>
      <c r="D11" s="48"/>
      <c r="E11" s="469"/>
      <c r="F11" s="469"/>
      <c r="G11" s="64"/>
    </row>
    <row r="12" spans="1:7 16382:16382" s="168" customFormat="1" ht="15" customHeight="1" x14ac:dyDescent="0.25">
      <c r="A12" s="60"/>
      <c r="B12" s="56"/>
      <c r="C12" s="490" t="str">
        <f>CONCATENATE("Check: (", ADDRESS(ROW(D9), COLUMN(D9), 4), " + ", ADDRESS(ROW(D10), COLUMN(D10), 4), " + ", ADDRESS(ROW(D11), COLUMN(D11), 4), ") = ", ADDRESS(ROW(D7), COLUMN(D7), 4))</f>
        <v>Check: (D9 + D10 + D11) = D7</v>
      </c>
      <c r="D12" s="259" t="str">
        <f>IF(SUM(D9:D11)=D7,"Pass","Fail")</f>
        <v>Pass</v>
      </c>
      <c r="E12" s="469"/>
      <c r="F12" s="469"/>
      <c r="G12" s="64"/>
    </row>
    <row r="13" spans="1:7 16382:16382" s="168" customFormat="1" ht="15" customHeight="1" x14ac:dyDescent="0.25">
      <c r="A13" s="60"/>
      <c r="B13" s="56"/>
      <c r="C13" s="473" t="s">
        <v>266</v>
      </c>
      <c r="D13" s="38"/>
      <c r="E13" s="469"/>
      <c r="F13" s="469"/>
      <c r="G13" s="64"/>
    </row>
    <row r="14" spans="1:7 16382:16382" s="168" customFormat="1" ht="15" customHeight="1" x14ac:dyDescent="0.25">
      <c r="A14" s="60"/>
      <c r="B14" s="56"/>
      <c r="C14" s="474" t="s">
        <v>431</v>
      </c>
      <c r="D14" s="48"/>
      <c r="E14" s="469"/>
      <c r="F14" s="469"/>
      <c r="G14" s="64"/>
    </row>
    <row r="15" spans="1:7 16382:16382" s="168" customFormat="1" ht="15" customHeight="1" x14ac:dyDescent="0.25">
      <c r="A15" s="60"/>
      <c r="B15" s="56"/>
      <c r="C15" s="472" t="s">
        <v>426</v>
      </c>
      <c r="D15" s="627"/>
      <c r="E15" s="469"/>
      <c r="F15" s="469"/>
      <c r="G15" s="64"/>
    </row>
    <row r="16" spans="1:7 16382:16382" s="168" customFormat="1" ht="15" customHeight="1" x14ac:dyDescent="0.25">
      <c r="A16" s="60"/>
      <c r="B16" s="56"/>
      <c r="C16" s="476" t="s">
        <v>427</v>
      </c>
      <c r="D16" s="48"/>
      <c r="E16" s="469"/>
      <c r="F16" s="469"/>
      <c r="G16" s="64"/>
    </row>
    <row r="17" spans="1:7 16382:16382" s="168" customFormat="1" ht="15" customHeight="1" x14ac:dyDescent="0.25">
      <c r="A17" s="60"/>
      <c r="B17" s="56"/>
      <c r="C17" s="476" t="s">
        <v>408</v>
      </c>
      <c r="D17" s="48"/>
      <c r="E17" s="469"/>
      <c r="F17" s="469"/>
      <c r="G17" s="64"/>
    </row>
    <row r="18" spans="1:7 16382:16382" s="168" customFormat="1" ht="15" customHeight="1" x14ac:dyDescent="0.25">
      <c r="A18" s="60"/>
      <c r="B18" s="56"/>
      <c r="C18" s="490" t="str">
        <f>CONCATENATE("Check: (", ADDRESS(ROW(D15), COLUMN(D15), 4), " + ", ADDRESS(ROW(D16), COLUMN(D16), 4), " + ", ADDRESS(ROW(D17), COLUMN(D17), 4), ") = ", ADDRESS(ROW(D14), COLUMN(D14), 4))</f>
        <v>Check: (D15 + D16 + D17) = D14</v>
      </c>
      <c r="D18" s="259" t="str">
        <f>IF(OR(AND(D14="",D15="",D16="",D17=""),SUM(D15:D17)=D14),"Pass","Fail")</f>
        <v>Pass</v>
      </c>
      <c r="E18" s="469"/>
      <c r="F18" s="469"/>
      <c r="G18" s="64"/>
    </row>
    <row r="19" spans="1:7 16382:16382" s="168" customFormat="1" ht="15" customHeight="1" x14ac:dyDescent="0.25">
      <c r="A19" s="60"/>
      <c r="B19" s="353">
        <v>60</v>
      </c>
      <c r="C19" s="474" t="s">
        <v>430</v>
      </c>
      <c r="D19" s="48"/>
      <c r="E19" s="475"/>
      <c r="F19" s="475"/>
      <c r="G19" s="64"/>
      <c r="XFB19" s="471"/>
    </row>
    <row r="20" spans="1:7 16382:16382" s="168" customFormat="1" ht="15" customHeight="1" x14ac:dyDescent="0.25">
      <c r="A20" s="60"/>
      <c r="B20" s="56"/>
      <c r="C20" s="476" t="s">
        <v>427</v>
      </c>
      <c r="D20" s="48"/>
      <c r="E20" s="470"/>
      <c r="F20" s="470"/>
      <c r="G20" s="64"/>
      <c r="XFB20" s="471"/>
    </row>
    <row r="21" spans="1:7 16382:16382" s="168" customFormat="1" ht="15" customHeight="1" x14ac:dyDescent="0.25">
      <c r="A21" s="60"/>
      <c r="B21" s="56"/>
      <c r="C21" s="476" t="s">
        <v>407</v>
      </c>
      <c r="D21" s="48"/>
      <c r="E21" s="470"/>
      <c r="F21" s="470"/>
      <c r="G21" s="64"/>
      <c r="XFB21" s="471"/>
    </row>
    <row r="22" spans="1:7 16382:16382" s="168" customFormat="1" ht="15" customHeight="1" x14ac:dyDescent="0.25">
      <c r="A22" s="60"/>
      <c r="B22" s="83"/>
      <c r="C22" s="491" t="str">
        <f>CONCATENATE("Check: (", ADDRESS(ROW(D20), COLUMN(D20), 4), " + ", ADDRESS(ROW(D21), COLUMN(D21), 4), ") = ", ADDRESS(ROW(D19), COLUMN(D19), 4))</f>
        <v>Check: (D20 + D21) = D19</v>
      </c>
      <c r="D22" s="260" t="str">
        <f>IF(SUM(D20:D21)=D19,"Pass","Fail")</f>
        <v>Pass</v>
      </c>
      <c r="E22" s="470"/>
      <c r="F22" s="470"/>
      <c r="G22" s="64"/>
      <c r="XFB22" s="471"/>
    </row>
    <row r="23" spans="1:7 16382:16382" s="168" customFormat="1" ht="15" customHeight="1" x14ac:dyDescent="0.25">
      <c r="A23" s="60"/>
      <c r="B23" s="61"/>
      <c r="C23" s="62"/>
      <c r="D23" s="63"/>
      <c r="E23" s="63"/>
      <c r="F23" s="63"/>
      <c r="G23" s="64"/>
    </row>
    <row r="24" spans="1:7 16382:16382" s="55" customFormat="1" ht="60" customHeight="1" x14ac:dyDescent="0.25">
      <c r="A24" s="582" t="s">
        <v>267</v>
      </c>
      <c r="B24" s="53"/>
      <c r="C24" s="53"/>
      <c r="D24" s="53"/>
      <c r="E24" s="67"/>
      <c r="F24" s="131"/>
      <c r="G24" s="68"/>
    </row>
    <row r="25" spans="1:7 16382:16382" s="439" customFormat="1" ht="30" customHeight="1" x14ac:dyDescent="0.25">
      <c r="A25" s="2122" t="s">
        <v>268</v>
      </c>
      <c r="B25" s="2123"/>
      <c r="C25" s="2123"/>
      <c r="D25" s="2123"/>
      <c r="E25" s="2123"/>
      <c r="F25" s="2123"/>
      <c r="G25" s="438"/>
    </row>
    <row r="26" spans="1:7 16382:16382" ht="30" customHeight="1" x14ac:dyDescent="0.25">
      <c r="B26" s="440" t="s">
        <v>38</v>
      </c>
      <c r="C26" s="441" t="s">
        <v>37</v>
      </c>
      <c r="D26" s="195" t="s">
        <v>269</v>
      </c>
      <c r="E26" s="195" t="s">
        <v>154</v>
      </c>
      <c r="F26" s="459" t="s">
        <v>199</v>
      </c>
      <c r="G26" s="161"/>
    </row>
    <row r="27" spans="1:7 16382:16382" s="168" customFormat="1" ht="15" customHeight="1" x14ac:dyDescent="0.25">
      <c r="A27" s="60"/>
      <c r="B27" s="442"/>
      <c r="C27" s="443" t="s">
        <v>259</v>
      </c>
      <c r="D27" s="444"/>
      <c r="E27" s="444"/>
      <c r="F27" s="457"/>
      <c r="G27" s="64"/>
    </row>
    <row r="28" spans="1:7 16382:16382" s="168" customFormat="1" ht="15" customHeight="1" x14ac:dyDescent="0.25">
      <c r="A28" s="60"/>
      <c r="B28" s="442"/>
      <c r="C28" s="445" t="s">
        <v>270</v>
      </c>
      <c r="D28" s="446" t="str">
        <f>IF(AND(ISNUMBER(D30),ISNUMBER(D29)),SUM(D29:D30),"")</f>
        <v/>
      </c>
      <c r="E28" s="462" t="str">
        <f>IF(AND(ISNUMBER(E30),ISNUMBER(E29)),SUM(E29:E30),"")</f>
        <v/>
      </c>
      <c r="F28" s="463" t="str">
        <f>IF(AND(ISNUMBER(F30),ISNUMBER(F29)),SUM(F29:F30),"")</f>
        <v/>
      </c>
      <c r="G28" s="64"/>
    </row>
    <row r="29" spans="1:7 16382:16382" s="168" customFormat="1" ht="15" customHeight="1" x14ac:dyDescent="0.25">
      <c r="A29" s="60"/>
      <c r="B29" s="447">
        <v>69</v>
      </c>
      <c r="C29" s="448" t="s">
        <v>271</v>
      </c>
      <c r="D29" s="460"/>
      <c r="E29" s="15" t="str">
        <f>IF(ISNUMBER(D29),D29,"")</f>
        <v/>
      </c>
      <c r="F29" s="15" t="str">
        <f>IF(ISNUMBER(E29),E29,"")</f>
        <v/>
      </c>
      <c r="G29" s="64"/>
    </row>
    <row r="30" spans="1:7 16382:16382" s="168" customFormat="1" ht="15" customHeight="1" x14ac:dyDescent="0.25">
      <c r="A30" s="60"/>
      <c r="B30" s="450">
        <v>69</v>
      </c>
      <c r="C30" s="477" t="s">
        <v>272</v>
      </c>
      <c r="D30" s="461"/>
      <c r="E30" s="279" t="str">
        <f>IF(ISNUMBER(D30),D30,"")</f>
        <v/>
      </c>
      <c r="F30" s="49" t="str">
        <f>IF(ISNUMBER(E30),E30,"")</f>
        <v/>
      </c>
      <c r="G30" s="64"/>
    </row>
    <row r="31" spans="1:7 16382:16382" s="168" customFormat="1" ht="15" customHeight="1" x14ac:dyDescent="0.25">
      <c r="A31" s="60"/>
      <c r="B31" s="452">
        <v>69</v>
      </c>
      <c r="C31" s="478" t="s">
        <v>273</v>
      </c>
      <c r="D31" s="453" t="str">
        <f>IF(AND(ISNUMBER(D32),ISNUMBER(D33)),SUM(D32:D33),"")</f>
        <v/>
      </c>
      <c r="E31" s="453" t="str">
        <f>IF(AND(ISNUMBER(E32),ISNUMBER(E33)),SUM(E32:E33),"")</f>
        <v/>
      </c>
      <c r="F31" s="456" t="str">
        <f>IF(AND(ISNUMBER(F32),ISNUMBER(F33)),SUM(F32:F33),"")</f>
        <v/>
      </c>
      <c r="G31" s="64"/>
    </row>
    <row r="32" spans="1:7 16382:16382" s="168" customFormat="1" ht="15" customHeight="1" x14ac:dyDescent="0.25">
      <c r="A32" s="60"/>
      <c r="B32" s="447">
        <v>69</v>
      </c>
      <c r="C32" s="479" t="s">
        <v>274</v>
      </c>
      <c r="D32" s="449"/>
      <c r="E32" s="42" t="str">
        <f>IF(ISNUMBER(D32),D32,"")</f>
        <v/>
      </c>
      <c r="F32" s="15" t="str">
        <f>IF(ISNUMBER(E32),E32,"")</f>
        <v/>
      </c>
      <c r="G32" s="64"/>
    </row>
    <row r="33" spans="1:7" s="55" customFormat="1" ht="15" customHeight="1" x14ac:dyDescent="0.25">
      <c r="A33" s="415"/>
      <c r="B33" s="450">
        <v>69</v>
      </c>
      <c r="C33" s="477" t="s">
        <v>275</v>
      </c>
      <c r="D33" s="451"/>
      <c r="E33" s="464" t="str">
        <f>IF(ISNUMBER(D33),D33,"")</f>
        <v/>
      </c>
      <c r="F33" s="49" t="str">
        <f>IF(ISNUMBER(E33),E33,"")</f>
        <v/>
      </c>
      <c r="G33" s="68"/>
    </row>
    <row r="34" spans="1:7" s="168" customFormat="1" ht="15" customHeight="1" x14ac:dyDescent="0.25">
      <c r="A34" s="60"/>
      <c r="B34" s="480"/>
      <c r="C34" s="481" t="s">
        <v>428</v>
      </c>
      <c r="D34" s="482"/>
      <c r="E34" s="482"/>
      <c r="F34" s="456" t="str">
        <f>IF(AND(ISNUMBER(F29),ISNUMBER(F32)),MAX(F29-F32, 0),"")</f>
        <v/>
      </c>
      <c r="G34" s="64"/>
    </row>
    <row r="35" spans="1:7" ht="15" customHeight="1" x14ac:dyDescent="0.25">
      <c r="B35" s="483"/>
      <c r="C35" s="484" t="s">
        <v>429</v>
      </c>
      <c r="D35" s="485"/>
      <c r="E35" s="485"/>
      <c r="F35" s="455" t="str">
        <f>IF(AND(ISNUMBER(F30),ISNUMBER(F33)), MAX(F30-F33, 0),"")</f>
        <v/>
      </c>
      <c r="G35" s="161"/>
    </row>
    <row r="36" spans="1:7" s="55" customFormat="1" ht="75" customHeight="1" x14ac:dyDescent="0.25">
      <c r="A36" s="2118" t="s">
        <v>261</v>
      </c>
      <c r="B36" s="2119"/>
      <c r="C36" s="2119"/>
      <c r="D36" s="2119"/>
      <c r="E36" s="2119"/>
      <c r="F36" s="2119"/>
      <c r="G36" s="68"/>
    </row>
    <row r="37" spans="1:7" s="168" customFormat="1" ht="30" customHeight="1" x14ac:dyDescent="0.25">
      <c r="A37" s="60"/>
      <c r="B37" s="440" t="s">
        <v>38</v>
      </c>
      <c r="C37" s="441" t="s">
        <v>37</v>
      </c>
      <c r="D37" s="195" t="s">
        <v>269</v>
      </c>
      <c r="E37" s="195" t="s">
        <v>154</v>
      </c>
      <c r="F37" s="459" t="s">
        <v>199</v>
      </c>
      <c r="G37" s="64"/>
    </row>
    <row r="38" spans="1:7" s="168" customFormat="1" ht="15" customHeight="1" x14ac:dyDescent="0.25">
      <c r="A38" s="60"/>
      <c r="B38" s="628" t="s">
        <v>176</v>
      </c>
      <c r="C38" s="454" t="s">
        <v>260</v>
      </c>
      <c r="D38" s="485"/>
      <c r="E38" s="279" t="str">
        <f>IF(ISNUMBER(D38),D38,"")</f>
        <v/>
      </c>
      <c r="F38" s="49" t="str">
        <f>IF(ISNUMBER(E38),E38,"")</f>
        <v/>
      </c>
      <c r="G38" s="64"/>
    </row>
    <row r="39" spans="1:7" s="55" customFormat="1" ht="60" customHeight="1" x14ac:dyDescent="0.25">
      <c r="A39" s="587" t="s">
        <v>262</v>
      </c>
      <c r="B39" s="53"/>
      <c r="C39" s="53"/>
      <c r="D39" s="53"/>
      <c r="E39" s="53"/>
      <c r="F39" s="130"/>
      <c r="G39" s="68"/>
    </row>
    <row r="40" spans="1:7" s="168" customFormat="1" ht="30" customHeight="1" x14ac:dyDescent="0.25">
      <c r="A40" s="60"/>
      <c r="B40" s="440" t="s">
        <v>38</v>
      </c>
      <c r="C40" s="441" t="s">
        <v>37</v>
      </c>
      <c r="D40" s="195" t="s">
        <v>269</v>
      </c>
      <c r="E40" s="195" t="s">
        <v>154</v>
      </c>
      <c r="F40" s="459" t="s">
        <v>199</v>
      </c>
      <c r="G40" s="64"/>
    </row>
    <row r="41" spans="1:7" s="168" customFormat="1" ht="15" customHeight="1" x14ac:dyDescent="0.25">
      <c r="A41" s="60"/>
      <c r="B41" s="628">
        <v>87</v>
      </c>
      <c r="C41" s="454" t="s">
        <v>263</v>
      </c>
      <c r="D41" s="629"/>
      <c r="E41" s="279" t="str">
        <f>IF(ISNUMBER(D41),D41,"")</f>
        <v/>
      </c>
      <c r="F41" s="49" t="str">
        <f>IF(ISNUMBER(E41),E41,"")</f>
        <v/>
      </c>
      <c r="G41" s="64"/>
    </row>
    <row r="42" spans="1:7" s="168" customFormat="1" ht="15" customHeight="1" x14ac:dyDescent="0.25">
      <c r="A42" s="91"/>
      <c r="B42" s="92"/>
      <c r="C42" s="93"/>
      <c r="D42" s="423"/>
      <c r="E42" s="423"/>
      <c r="F42" s="423"/>
      <c r="G42" s="94"/>
    </row>
  </sheetData>
  <dataConsolidate/>
  <mergeCells count="4">
    <mergeCell ref="A36:F36"/>
    <mergeCell ref="B3:F3"/>
    <mergeCell ref="E4:F4"/>
    <mergeCell ref="A25:F25"/>
  </mergeCells>
  <conditionalFormatting sqref="D7 D20:D21">
    <cfRule type="cellIs" dxfId="129" priority="36" stopIfTrue="1" operator="lessThan">
      <formula>0</formula>
    </cfRule>
  </conditionalFormatting>
  <conditionalFormatting sqref="E7">
    <cfRule type="cellIs" dxfId="128" priority="35" stopIfTrue="1" operator="lessThan">
      <formula>0</formula>
    </cfRule>
  </conditionalFormatting>
  <conditionalFormatting sqref="F7">
    <cfRule type="cellIs" dxfId="127" priority="34" stopIfTrue="1" operator="lessThan">
      <formula>0</formula>
    </cfRule>
  </conditionalFormatting>
  <conditionalFormatting sqref="D12 D8">
    <cfRule type="cellIs" dxfId="126" priority="32" stopIfTrue="1" operator="equal">
      <formula>"Fail"</formula>
    </cfRule>
    <cfRule type="cellIs" dxfId="125" priority="33" stopIfTrue="1" operator="equal">
      <formula>"Pass"</formula>
    </cfRule>
  </conditionalFormatting>
  <conditionalFormatting sqref="E29:F30">
    <cfRule type="cellIs" dxfId="124" priority="31" stopIfTrue="1" operator="lessThan">
      <formula>0</formula>
    </cfRule>
  </conditionalFormatting>
  <conditionalFormatting sqref="D29:D30">
    <cfRule type="cellIs" dxfId="123" priority="30" stopIfTrue="1" operator="lessThan">
      <formula>0</formula>
    </cfRule>
  </conditionalFormatting>
  <conditionalFormatting sqref="D32:D33">
    <cfRule type="cellIs" dxfId="122" priority="29" stopIfTrue="1" operator="lessThan">
      <formula>0</formula>
    </cfRule>
  </conditionalFormatting>
  <conditionalFormatting sqref="E32:F33">
    <cfRule type="cellIs" dxfId="121" priority="26" stopIfTrue="1" operator="lessThan">
      <formula>0</formula>
    </cfRule>
  </conditionalFormatting>
  <conditionalFormatting sqref="D35:E35">
    <cfRule type="cellIs" dxfId="120" priority="25" stopIfTrue="1" operator="lessThan">
      <formula>0</formula>
    </cfRule>
  </conditionalFormatting>
  <conditionalFormatting sqref="E38:F38">
    <cfRule type="cellIs" dxfId="119" priority="23" stopIfTrue="1" operator="lessThan">
      <formula>0</formula>
    </cfRule>
  </conditionalFormatting>
  <conditionalFormatting sqref="E41:F41">
    <cfRule type="cellIs" dxfId="118" priority="21" stopIfTrue="1" operator="lessThan">
      <formula>0</formula>
    </cfRule>
  </conditionalFormatting>
  <conditionalFormatting sqref="D34:E34">
    <cfRule type="cellIs" dxfId="117" priority="20" stopIfTrue="1" operator="lessThan">
      <formula>0</formula>
    </cfRule>
  </conditionalFormatting>
  <conditionalFormatting sqref="E20:E22">
    <cfRule type="cellIs" dxfId="116" priority="19" stopIfTrue="1" operator="lessThan">
      <formula>0</formula>
    </cfRule>
  </conditionalFormatting>
  <conditionalFormatting sqref="F20:F22">
    <cfRule type="cellIs" dxfId="115" priority="18" stopIfTrue="1" operator="lessThan">
      <formula>0</formula>
    </cfRule>
  </conditionalFormatting>
  <conditionalFormatting sqref="D10">
    <cfRule type="cellIs" dxfId="114" priority="17" stopIfTrue="1" operator="lessThan">
      <formula>0</formula>
    </cfRule>
  </conditionalFormatting>
  <conditionalFormatting sqref="D11">
    <cfRule type="cellIs" dxfId="113" priority="16" stopIfTrue="1" operator="lessThan">
      <formula>0</formula>
    </cfRule>
  </conditionalFormatting>
  <conditionalFormatting sqref="D22">
    <cfRule type="cellIs" dxfId="112" priority="14" stopIfTrue="1" operator="equal">
      <formula>"Fail"</formula>
    </cfRule>
    <cfRule type="cellIs" dxfId="111" priority="15" stopIfTrue="1" operator="equal">
      <formula>"Pass"</formula>
    </cfRule>
  </conditionalFormatting>
  <conditionalFormatting sqref="D19">
    <cfRule type="cellIs" dxfId="110" priority="13" stopIfTrue="1" operator="lessThan">
      <formula>0</formula>
    </cfRule>
  </conditionalFormatting>
  <conditionalFormatting sqref="D9">
    <cfRule type="cellIs" dxfId="109" priority="8" stopIfTrue="1" operator="lessThan">
      <formula>0</formula>
    </cfRule>
  </conditionalFormatting>
  <conditionalFormatting sqref="D38">
    <cfRule type="cellIs" dxfId="108" priority="3" stopIfTrue="1" operator="lessThan">
      <formula>0</formula>
    </cfRule>
  </conditionalFormatting>
  <conditionalFormatting sqref="D18">
    <cfRule type="cellIs" dxfId="107" priority="4" stopIfTrue="1" operator="equal">
      <formula>"Fail"</formula>
    </cfRule>
    <cfRule type="cellIs" dxfId="106" priority="5" stopIfTrue="1" operator="equal">
      <formula>"Pass"</formula>
    </cfRule>
  </conditionalFormatting>
  <conditionalFormatting sqref="D16:D17">
    <cfRule type="cellIs" dxfId="105" priority="7" stopIfTrue="1" operator="lessThan">
      <formula>0</formula>
    </cfRule>
  </conditionalFormatting>
  <conditionalFormatting sqref="D15">
    <cfRule type="cellIs" dxfId="104" priority="6" stopIfTrue="1" operator="lessThan">
      <formula>0</formula>
    </cfRule>
  </conditionalFormatting>
  <conditionalFormatting sqref="D41">
    <cfRule type="cellIs" dxfId="103" priority="2" stopIfTrue="1" operator="lessThan">
      <formula>0</formula>
    </cfRule>
  </conditionalFormatting>
  <conditionalFormatting sqref="D14">
    <cfRule type="cellIs" dxfId="102" priority="1" stopIfTrue="1" operator="lessThan">
      <formula>0</formula>
    </cfRule>
  </conditionalFormatting>
  <printOptions headings="1"/>
  <pageMargins left="0.59055118110236227" right="0.59055118110236227" top="0.98425196850393704" bottom="0.98425196850393704" header="0.51181102362204722" footer="0.51181102362204722"/>
  <pageSetup paperSize="9" scale="50" fitToHeight="10" pageOrder="overThenDown" orientation="landscape" cellComments="asDisplayed" r:id="rId1"/>
  <headerFooter alignWithMargins="0">
    <oddHeader>&amp;L&amp;"Segoe UI,Bold"&amp;14Basel Committee on Banking Supervision
Basel III monitoring template&amp;C&amp;"Segoe UI,Regular"&amp;14&amp;F
&amp;A&amp;R&amp;"Segoe UI,Bold"&amp;14Confidential when completed</oddHeader>
    <oddFooter>&amp;L&amp;"Segoe UI,Regular"&amp;14&amp;D  &amp;T&amp;R&amp;"Segoe UI,Regular"&amp;14Page &amp;P of &amp;N</oddFooter>
  </headerFooter>
  <rowBreaks count="1" manualBreakCount="1">
    <brk id="2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N1158"/>
  <sheetViews>
    <sheetView zoomScale="75" zoomScaleNormal="75" zoomScaleSheetLayoutView="86" workbookViewId="0">
      <pane xSplit="6" ySplit="5" topLeftCell="G385" activePane="bottomRight" state="frozen"/>
      <selection activeCell="A24" sqref="A24"/>
      <selection pane="topRight" activeCell="A24" sqref="A24"/>
      <selection pane="bottomLeft" activeCell="A24" sqref="A24"/>
      <selection pane="bottomRight" activeCell="A24" sqref="A24"/>
    </sheetView>
  </sheetViews>
  <sheetFormatPr defaultColWidth="0" defaultRowHeight="0" customHeight="1" zeroHeight="1" x14ac:dyDescent="0.25"/>
  <cols>
    <col min="1" max="1" width="1.7109375" style="370" customWidth="1"/>
    <col min="2" max="2" width="6.7109375" customWidth="1"/>
    <col min="3" max="3" width="34.28515625" style="416" customWidth="1"/>
    <col min="4" max="4" width="25" style="370" customWidth="1"/>
    <col min="5" max="5" width="19.7109375" style="370" customWidth="1"/>
    <col min="6" max="6" width="26.42578125" style="370" customWidth="1"/>
    <col min="7" max="7" width="16.7109375" style="680" customWidth="1"/>
    <col min="8" max="13" width="16.7109375" customWidth="1"/>
    <col min="14" max="14" width="8.7109375" customWidth="1"/>
    <col min="15" max="18" width="16.7109375" customWidth="1"/>
    <col min="19" max="19" width="8.7109375" customWidth="1"/>
    <col min="20" max="21" width="16.7109375" customWidth="1"/>
    <col min="22" max="24" width="10.7109375" customWidth="1"/>
    <col min="25" max="25" width="16.7109375" customWidth="1"/>
    <col min="26" max="26" width="8.7109375" customWidth="1"/>
    <col min="27" max="27" width="16.7109375" customWidth="1"/>
    <col min="28" max="28" width="16.7109375" style="370" customWidth="1"/>
    <col min="29" max="30" width="16.7109375" style="263" customWidth="1"/>
    <col min="31" max="31" width="8.7109375" style="263" customWidth="1"/>
    <col min="32" max="32" width="16.7109375" style="263" customWidth="1"/>
    <col min="33" max="33" width="16.7109375" style="370" customWidth="1"/>
    <col min="34" max="34" width="1.7109375" style="282" customWidth="1"/>
    <col min="35" max="40" width="0" style="263" hidden="1" customWidth="1"/>
    <col min="41" max="16384" width="16.7109375" style="263" hidden="1"/>
  </cols>
  <sheetData>
    <row r="1" spans="1:34" s="704" customFormat="1" ht="30.75" x14ac:dyDescent="0.55000000000000004">
      <c r="A1" s="729" t="s">
        <v>459</v>
      </c>
      <c r="B1" s="730"/>
      <c r="C1" s="731"/>
      <c r="D1" s="732"/>
      <c r="E1" s="732"/>
      <c r="F1" s="732"/>
      <c r="G1" s="699"/>
      <c r="H1" s="732"/>
      <c r="I1" s="732"/>
      <c r="J1" s="733" t="str">
        <f>CONCATENATE("Reporting unit: ", 'General Info'!$C$47, " ", 'General Info'!$C$46)</f>
        <v xml:space="preserve">Reporting unit: 1 </v>
      </c>
      <c r="K1" s="703"/>
      <c r="V1" s="734"/>
      <c r="AH1" s="705"/>
    </row>
    <row r="2" spans="1:34" s="580" customFormat="1" ht="15" customHeight="1" x14ac:dyDescent="0.55000000000000004">
      <c r="A2" s="592"/>
      <c r="B2" s="668"/>
      <c r="C2" s="735"/>
      <c r="D2" s="668"/>
      <c r="E2" s="668"/>
      <c r="F2" s="668"/>
      <c r="G2" s="736"/>
      <c r="H2" s="668"/>
      <c r="I2" s="668"/>
      <c r="J2" s="668"/>
      <c r="K2" s="668"/>
      <c r="L2" s="668"/>
      <c r="M2" s="668"/>
      <c r="N2" s="688"/>
      <c r="O2" s="688"/>
      <c r="P2" s="688"/>
      <c r="Q2" s="688"/>
      <c r="R2" s="688"/>
      <c r="S2" s="688"/>
      <c r="T2" s="688"/>
      <c r="U2" s="688"/>
      <c r="V2" s="688"/>
      <c r="W2" s="688"/>
      <c r="X2" s="688"/>
      <c r="Y2" s="688"/>
      <c r="Z2" s="688"/>
      <c r="AA2" s="688"/>
      <c r="AB2" s="688"/>
      <c r="AC2" s="688"/>
      <c r="AD2" s="688"/>
      <c r="AE2" s="688"/>
      <c r="AF2" s="732"/>
      <c r="AG2" s="688"/>
      <c r="AH2" s="581"/>
    </row>
    <row r="3" spans="1:34" s="370" customFormat="1" ht="30" customHeight="1" x14ac:dyDescent="0.25">
      <c r="A3" s="737"/>
      <c r="B3" s="2124" t="s">
        <v>460</v>
      </c>
      <c r="C3" s="2124" t="s">
        <v>461</v>
      </c>
      <c r="D3" s="2124" t="s">
        <v>462</v>
      </c>
      <c r="E3" s="2124"/>
      <c r="F3" s="2127"/>
      <c r="G3" s="726" t="s">
        <v>463</v>
      </c>
      <c r="H3" s="2130" t="s">
        <v>85</v>
      </c>
      <c r="I3" s="2131"/>
      <c r="J3" s="2132" t="s">
        <v>464</v>
      </c>
      <c r="K3" s="2131"/>
      <c r="L3" s="2131"/>
      <c r="M3" s="2131"/>
      <c r="N3" s="2133"/>
      <c r="O3" s="2132" t="s">
        <v>465</v>
      </c>
      <c r="P3" s="2131"/>
      <c r="Q3" s="2131"/>
      <c r="R3" s="2131"/>
      <c r="S3" s="2131"/>
      <c r="T3" s="2132" t="s">
        <v>466</v>
      </c>
      <c r="U3" s="2131"/>
      <c r="V3" s="2131"/>
      <c r="W3" s="2131"/>
      <c r="X3" s="2131"/>
      <c r="Y3" s="2131"/>
      <c r="Z3" s="2131"/>
      <c r="AA3" s="2131"/>
      <c r="AB3" s="2131"/>
      <c r="AC3" s="2131"/>
      <c r="AD3" s="2131"/>
      <c r="AE3" s="2131"/>
      <c r="AF3" s="728"/>
      <c r="AG3" s="727"/>
      <c r="AH3" s="378"/>
    </row>
    <row r="4" spans="1:34" s="370" customFormat="1" ht="15" customHeight="1" x14ac:dyDescent="0.25">
      <c r="A4" s="217"/>
      <c r="B4" s="2125"/>
      <c r="C4" s="2125"/>
      <c r="D4" s="2125"/>
      <c r="E4" s="2125"/>
      <c r="F4" s="2128"/>
      <c r="G4" s="2134" t="s">
        <v>467</v>
      </c>
      <c r="H4" s="2136" t="s">
        <v>468</v>
      </c>
      <c r="I4" s="2125"/>
      <c r="J4" s="2137" t="s">
        <v>468</v>
      </c>
      <c r="K4" s="2125"/>
      <c r="L4" s="2128"/>
      <c r="M4" s="2138" t="s">
        <v>27</v>
      </c>
      <c r="N4" s="2134" t="s">
        <v>469</v>
      </c>
      <c r="O4" s="2137" t="s">
        <v>468</v>
      </c>
      <c r="P4" s="2125"/>
      <c r="Q4" s="2128"/>
      <c r="R4" s="2138" t="s">
        <v>27</v>
      </c>
      <c r="S4" s="2134" t="s">
        <v>469</v>
      </c>
      <c r="T4" s="2139" t="s">
        <v>434</v>
      </c>
      <c r="U4" s="2127"/>
      <c r="V4" s="2138" t="s">
        <v>470</v>
      </c>
      <c r="W4" s="2143" t="s">
        <v>471</v>
      </c>
      <c r="X4" s="2127"/>
      <c r="Y4" s="2138" t="s">
        <v>472</v>
      </c>
      <c r="Z4" s="2138" t="s">
        <v>469</v>
      </c>
      <c r="AA4" s="2138" t="s">
        <v>473</v>
      </c>
      <c r="AB4" s="2143" t="s">
        <v>435</v>
      </c>
      <c r="AC4" s="2140" t="s">
        <v>474</v>
      </c>
      <c r="AD4" s="2141"/>
      <c r="AE4" s="2142"/>
      <c r="AF4" s="2143" t="s">
        <v>475</v>
      </c>
      <c r="AG4" s="2143" t="s">
        <v>476</v>
      </c>
      <c r="AH4" s="378"/>
    </row>
    <row r="5" spans="1:34" s="370" customFormat="1" ht="45" customHeight="1" x14ac:dyDescent="0.25">
      <c r="A5" s="164"/>
      <c r="B5" s="2126"/>
      <c r="C5" s="2126"/>
      <c r="D5" s="2126"/>
      <c r="E5" s="2126"/>
      <c r="F5" s="2129"/>
      <c r="G5" s="2135"/>
      <c r="H5" s="330" t="s">
        <v>477</v>
      </c>
      <c r="I5" s="719" t="s">
        <v>478</v>
      </c>
      <c r="J5" s="738" t="s">
        <v>479</v>
      </c>
      <c r="K5" s="721" t="s">
        <v>480</v>
      </c>
      <c r="L5" s="330" t="s">
        <v>481</v>
      </c>
      <c r="M5" s="2111"/>
      <c r="N5" s="2135"/>
      <c r="O5" s="738" t="s">
        <v>479</v>
      </c>
      <c r="P5" s="721" t="s">
        <v>480</v>
      </c>
      <c r="Q5" s="330" t="s">
        <v>481</v>
      </c>
      <c r="R5" s="2111"/>
      <c r="S5" s="2135"/>
      <c r="T5" s="738" t="s">
        <v>85</v>
      </c>
      <c r="U5" s="330" t="s">
        <v>481</v>
      </c>
      <c r="V5" s="2111"/>
      <c r="W5" s="330" t="s">
        <v>482</v>
      </c>
      <c r="X5" s="330" t="s">
        <v>483</v>
      </c>
      <c r="Y5" s="2111"/>
      <c r="Z5" s="2111"/>
      <c r="AA5" s="2111"/>
      <c r="AB5" s="2144"/>
      <c r="AC5" s="330" t="s">
        <v>484</v>
      </c>
      <c r="AD5" s="330" t="s">
        <v>27</v>
      </c>
      <c r="AE5" s="330" t="s">
        <v>469</v>
      </c>
      <c r="AF5" s="2144"/>
      <c r="AG5" s="2144"/>
      <c r="AH5" s="378"/>
    </row>
    <row r="6" spans="1:34" s="605" customFormat="1" ht="60" customHeight="1" x14ac:dyDescent="0.25">
      <c r="A6" s="612" t="s">
        <v>485</v>
      </c>
      <c r="B6" s="739"/>
      <c r="C6" s="740"/>
      <c r="D6" s="740"/>
      <c r="E6" s="741"/>
      <c r="AH6" s="742"/>
    </row>
    <row r="7" spans="1:34" s="370" customFormat="1" ht="15" customHeight="1" x14ac:dyDescent="0.25">
      <c r="A7" s="166"/>
      <c r="B7" s="743"/>
      <c r="C7" s="744" t="s">
        <v>486</v>
      </c>
      <c r="D7" s="745"/>
      <c r="E7" s="745"/>
      <c r="F7" s="745"/>
      <c r="G7" s="746"/>
      <c r="H7" s="747"/>
      <c r="I7" s="747"/>
      <c r="J7" s="747"/>
      <c r="K7" s="747"/>
      <c r="L7" s="747"/>
      <c r="M7" s="747"/>
      <c r="N7" s="747"/>
      <c r="O7" s="748"/>
      <c r="P7" s="747"/>
      <c r="Q7" s="747"/>
      <c r="R7" s="747"/>
      <c r="S7" s="747"/>
      <c r="T7" s="747"/>
      <c r="U7" s="747"/>
      <c r="V7" s="747"/>
      <c r="W7" s="747"/>
      <c r="X7" s="747"/>
      <c r="Y7" s="747"/>
      <c r="Z7" s="747"/>
      <c r="AA7" s="747"/>
      <c r="AB7" s="747"/>
      <c r="AC7" s="747"/>
      <c r="AD7" s="747"/>
      <c r="AE7" s="747"/>
      <c r="AF7" s="747"/>
      <c r="AG7" s="747"/>
      <c r="AH7" s="378"/>
    </row>
    <row r="8" spans="1:34" s="370" customFormat="1" ht="15" customHeight="1" x14ac:dyDescent="0.25">
      <c r="A8" s="164"/>
      <c r="B8" s="683" t="s">
        <v>487</v>
      </c>
      <c r="C8" s="683"/>
      <c r="D8" s="683"/>
      <c r="E8" s="683"/>
      <c r="F8" s="683"/>
      <c r="G8" s="749"/>
      <c r="H8" s="750"/>
      <c r="I8" s="751"/>
      <c r="J8" s="752"/>
      <c r="K8" s="753"/>
      <c r="L8" s="753"/>
      <c r="M8" s="753"/>
      <c r="N8" s="754"/>
      <c r="O8" s="750"/>
      <c r="P8" s="753"/>
      <c r="Q8" s="753"/>
      <c r="R8" s="753"/>
      <c r="S8" s="754"/>
      <c r="T8" s="750"/>
      <c r="U8" s="752"/>
      <c r="V8" s="755"/>
      <c r="W8" s="756"/>
      <c r="X8" s="756"/>
      <c r="Y8" s="757"/>
      <c r="Z8" s="756"/>
      <c r="AA8" s="758"/>
      <c r="AB8" s="759"/>
      <c r="AC8" s="760"/>
      <c r="AD8" s="760"/>
      <c r="AE8" s="761"/>
      <c r="AF8" s="762"/>
      <c r="AG8" s="762"/>
      <c r="AH8" s="378"/>
    </row>
    <row r="9" spans="1:34" s="370" customFormat="1" ht="15" customHeight="1" x14ac:dyDescent="0.25">
      <c r="A9" s="164"/>
      <c r="B9" s="763" t="s">
        <v>488</v>
      </c>
      <c r="C9" s="684"/>
      <c r="D9" s="763"/>
      <c r="E9" s="763"/>
      <c r="F9" s="763"/>
      <c r="G9" s="764">
        <f t="shared" ref="G9:M9" si="0">G44+G58</f>
        <v>0</v>
      </c>
      <c r="H9" s="765">
        <f t="shared" si="0"/>
        <v>0</v>
      </c>
      <c r="I9" s="766">
        <f t="shared" si="0"/>
        <v>0</v>
      </c>
      <c r="J9" s="767">
        <f t="shared" si="0"/>
        <v>0</v>
      </c>
      <c r="K9" s="768">
        <f t="shared" si="0"/>
        <v>0</v>
      </c>
      <c r="L9" s="768">
        <f t="shared" si="0"/>
        <v>0</v>
      </c>
      <c r="M9" s="768">
        <f t="shared" si="0"/>
        <v>0</v>
      </c>
      <c r="N9" s="769" t="str">
        <f>IF(M9&gt;0,M9/K9, "")</f>
        <v/>
      </c>
      <c r="O9" s="767">
        <f>O44+O58</f>
        <v>0</v>
      </c>
      <c r="P9" s="768">
        <f>P44+P58</f>
        <v>0</v>
      </c>
      <c r="Q9" s="768">
        <f>Q44+Q58</f>
        <v>0</v>
      </c>
      <c r="R9" s="768">
        <f>R44+R58</f>
        <v>0</v>
      </c>
      <c r="S9" s="769" t="str">
        <f>IF(R9&gt;0,R9/P9, "")</f>
        <v/>
      </c>
      <c r="T9" s="767">
        <f t="shared" ref="T9:AA9" si="1">T44</f>
        <v>0</v>
      </c>
      <c r="U9" s="770">
        <f t="shared" si="1"/>
        <v>0</v>
      </c>
      <c r="V9" s="771" t="str">
        <f t="shared" si="1"/>
        <v/>
      </c>
      <c r="W9" s="772" t="str">
        <f>W44</f>
        <v/>
      </c>
      <c r="X9" s="772" t="str">
        <f t="shared" si="1"/>
        <v/>
      </c>
      <c r="Y9" s="768">
        <f t="shared" si="1"/>
        <v>0</v>
      </c>
      <c r="Z9" s="773" t="str">
        <f t="shared" si="1"/>
        <v/>
      </c>
      <c r="AA9" s="768">
        <f t="shared" si="1"/>
        <v>0</v>
      </c>
      <c r="AB9" s="624"/>
      <c r="AC9" s="774">
        <f>K58</f>
        <v>0</v>
      </c>
      <c r="AD9" s="775">
        <f>M58</f>
        <v>0</v>
      </c>
      <c r="AE9" s="776" t="str">
        <f>N58</f>
        <v/>
      </c>
      <c r="AF9" s="768">
        <f>Y9+AD9</f>
        <v>0</v>
      </c>
      <c r="AG9" s="777">
        <f>T9-U9</f>
        <v>0</v>
      </c>
      <c r="AH9" s="378"/>
    </row>
    <row r="10" spans="1:34" s="370" customFormat="1" ht="15" customHeight="1" x14ac:dyDescent="0.25">
      <c r="A10" s="164"/>
      <c r="B10" s="763" t="s">
        <v>489</v>
      </c>
      <c r="C10" s="684"/>
      <c r="D10" s="763"/>
      <c r="E10" s="763"/>
      <c r="F10" s="763"/>
      <c r="G10" s="764">
        <f>G73+G87</f>
        <v>0</v>
      </c>
      <c r="H10" s="765">
        <f t="shared" ref="H10:M10" si="2">H73+H87</f>
        <v>0</v>
      </c>
      <c r="I10" s="764">
        <f t="shared" si="2"/>
        <v>0</v>
      </c>
      <c r="J10" s="765">
        <f t="shared" si="2"/>
        <v>0</v>
      </c>
      <c r="K10" s="778">
        <f t="shared" si="2"/>
        <v>0</v>
      </c>
      <c r="L10" s="778">
        <f t="shared" si="2"/>
        <v>0</v>
      </c>
      <c r="M10" s="778">
        <f t="shared" si="2"/>
        <v>0</v>
      </c>
      <c r="N10" s="769" t="str">
        <f>IF(M10&gt;0,M10/K10, "")</f>
        <v/>
      </c>
      <c r="O10" s="765">
        <f>O73+O87</f>
        <v>0</v>
      </c>
      <c r="P10" s="778">
        <f>P73+P87</f>
        <v>0</v>
      </c>
      <c r="Q10" s="778">
        <f>Q73+Q87</f>
        <v>0</v>
      </c>
      <c r="R10" s="778">
        <f>R73+R87</f>
        <v>0</v>
      </c>
      <c r="S10" s="769" t="str">
        <f>IF(R10&gt;0,R10/P10, "")</f>
        <v/>
      </c>
      <c r="T10" s="767">
        <f t="shared" ref="T10:AA10" si="3">T73</f>
        <v>0</v>
      </c>
      <c r="U10" s="770">
        <f t="shared" si="3"/>
        <v>0</v>
      </c>
      <c r="V10" s="771" t="str">
        <f t="shared" si="3"/>
        <v/>
      </c>
      <c r="W10" s="772" t="str">
        <f t="shared" si="3"/>
        <v/>
      </c>
      <c r="X10" s="772" t="str">
        <f t="shared" si="3"/>
        <v/>
      </c>
      <c r="Y10" s="768">
        <f t="shared" si="3"/>
        <v>0</v>
      </c>
      <c r="Z10" s="773" t="str">
        <f t="shared" si="3"/>
        <v/>
      </c>
      <c r="AA10" s="768">
        <f t="shared" si="3"/>
        <v>0</v>
      </c>
      <c r="AB10" s="624"/>
      <c r="AC10" s="770">
        <f>K87</f>
        <v>0</v>
      </c>
      <c r="AD10" s="779">
        <f>M87</f>
        <v>0</v>
      </c>
      <c r="AE10" s="773" t="str">
        <f>N87</f>
        <v/>
      </c>
      <c r="AF10" s="780">
        <f>Y10+AD10</f>
        <v>0</v>
      </c>
      <c r="AG10" s="777">
        <f>T10-U10</f>
        <v>0</v>
      </c>
      <c r="AH10" s="378"/>
    </row>
    <row r="11" spans="1:34" s="370" customFormat="1" ht="15" customHeight="1" x14ac:dyDescent="0.25">
      <c r="A11" s="164"/>
      <c r="B11" s="763" t="s">
        <v>490</v>
      </c>
      <c r="C11" s="684"/>
      <c r="D11" s="763"/>
      <c r="E11" s="763"/>
      <c r="F11" s="763"/>
      <c r="G11" s="764">
        <f>G102+G116</f>
        <v>0</v>
      </c>
      <c r="H11" s="765">
        <f t="shared" ref="H11:M11" si="4">H102+H116</f>
        <v>0</v>
      </c>
      <c r="I11" s="764">
        <f t="shared" si="4"/>
        <v>0</v>
      </c>
      <c r="J11" s="765">
        <f t="shared" si="4"/>
        <v>0</v>
      </c>
      <c r="K11" s="778">
        <f t="shared" si="4"/>
        <v>0</v>
      </c>
      <c r="L11" s="778">
        <f t="shared" si="4"/>
        <v>0</v>
      </c>
      <c r="M11" s="778">
        <f t="shared" si="4"/>
        <v>0</v>
      </c>
      <c r="N11" s="769" t="str">
        <f>IF(M11&gt;0,M11/K11, "")</f>
        <v/>
      </c>
      <c r="O11" s="765">
        <f>O102+O116</f>
        <v>0</v>
      </c>
      <c r="P11" s="778">
        <f>P102+P116</f>
        <v>0</v>
      </c>
      <c r="Q11" s="778">
        <f>Q102+Q116</f>
        <v>0</v>
      </c>
      <c r="R11" s="778">
        <f>R102+R116</f>
        <v>0</v>
      </c>
      <c r="S11" s="769" t="str">
        <f>IF(R11&gt;0,R11/P11, "")</f>
        <v/>
      </c>
      <c r="T11" s="767">
        <f t="shared" ref="T11:AA11" si="5">T102</f>
        <v>0</v>
      </c>
      <c r="U11" s="770">
        <f t="shared" si="5"/>
        <v>0</v>
      </c>
      <c r="V11" s="771" t="str">
        <f t="shared" si="5"/>
        <v/>
      </c>
      <c r="W11" s="772" t="str">
        <f t="shared" si="5"/>
        <v/>
      </c>
      <c r="X11" s="772" t="str">
        <f t="shared" si="5"/>
        <v/>
      </c>
      <c r="Y11" s="768">
        <f t="shared" si="5"/>
        <v>0</v>
      </c>
      <c r="Z11" s="773" t="str">
        <f t="shared" si="5"/>
        <v/>
      </c>
      <c r="AA11" s="768">
        <f t="shared" si="5"/>
        <v>0</v>
      </c>
      <c r="AB11" s="624"/>
      <c r="AC11" s="770">
        <f>K116</f>
        <v>0</v>
      </c>
      <c r="AD11" s="779">
        <f>M116</f>
        <v>0</v>
      </c>
      <c r="AE11" s="773" t="str">
        <f>N116</f>
        <v/>
      </c>
      <c r="AF11" s="780">
        <f>Y11+AD11</f>
        <v>0</v>
      </c>
      <c r="AG11" s="777">
        <f>T11-U11</f>
        <v>0</v>
      </c>
      <c r="AH11" s="378"/>
    </row>
    <row r="12" spans="1:34" s="370" customFormat="1" ht="15" customHeight="1" x14ac:dyDescent="0.25">
      <c r="A12" s="164"/>
      <c r="B12" s="763" t="s">
        <v>491</v>
      </c>
      <c r="C12" s="684"/>
      <c r="D12" s="763"/>
      <c r="E12" s="763"/>
      <c r="F12" s="763"/>
      <c r="G12" s="764">
        <f>G126+G135</f>
        <v>0</v>
      </c>
      <c r="H12" s="765">
        <f t="shared" ref="H12:M12" si="6">H126+H135</f>
        <v>0</v>
      </c>
      <c r="I12" s="764">
        <f t="shared" si="6"/>
        <v>0</v>
      </c>
      <c r="J12" s="765">
        <f t="shared" si="6"/>
        <v>0</v>
      </c>
      <c r="K12" s="778">
        <f t="shared" si="6"/>
        <v>0</v>
      </c>
      <c r="L12" s="778">
        <f t="shared" si="6"/>
        <v>0</v>
      </c>
      <c r="M12" s="778">
        <f t="shared" si="6"/>
        <v>0</v>
      </c>
      <c r="N12" s="769" t="str">
        <f>IF(M12&gt;0,M12/K12, "")</f>
        <v/>
      </c>
      <c r="O12" s="765">
        <f>O126+O135</f>
        <v>0</v>
      </c>
      <c r="P12" s="778">
        <f>P126+P135</f>
        <v>0</v>
      </c>
      <c r="Q12" s="778">
        <f>Q126+Q135</f>
        <v>0</v>
      </c>
      <c r="R12" s="778">
        <f>R126+R135</f>
        <v>0</v>
      </c>
      <c r="S12" s="769" t="str">
        <f>IF(R12&gt;0,R12/P12, "")</f>
        <v/>
      </c>
      <c r="T12" s="767">
        <f t="shared" ref="T12:AA12" si="7">T126</f>
        <v>0</v>
      </c>
      <c r="U12" s="770">
        <f t="shared" si="7"/>
        <v>0</v>
      </c>
      <c r="V12" s="771" t="str">
        <f t="shared" si="7"/>
        <v/>
      </c>
      <c r="W12" s="772" t="str">
        <f t="shared" si="7"/>
        <v/>
      </c>
      <c r="X12" s="772" t="str">
        <f t="shared" si="7"/>
        <v/>
      </c>
      <c r="Y12" s="768">
        <f t="shared" si="7"/>
        <v>0</v>
      </c>
      <c r="Z12" s="773" t="str">
        <f t="shared" si="7"/>
        <v/>
      </c>
      <c r="AA12" s="768">
        <f t="shared" si="7"/>
        <v>0</v>
      </c>
      <c r="AB12" s="624"/>
      <c r="AC12" s="770">
        <f>K135</f>
        <v>0</v>
      </c>
      <c r="AD12" s="779">
        <f>M135</f>
        <v>0</v>
      </c>
      <c r="AE12" s="773" t="str">
        <f>N135</f>
        <v/>
      </c>
      <c r="AF12" s="780">
        <f>Y12+AD12</f>
        <v>0</v>
      </c>
      <c r="AG12" s="777">
        <f>T12-U12</f>
        <v>0</v>
      </c>
      <c r="AH12" s="378"/>
    </row>
    <row r="13" spans="1:34" s="370" customFormat="1" ht="15" customHeight="1" x14ac:dyDescent="0.25">
      <c r="A13" s="164"/>
      <c r="B13" s="684" t="s">
        <v>492</v>
      </c>
      <c r="C13" s="684"/>
      <c r="D13" s="684"/>
      <c r="E13" s="684"/>
      <c r="F13" s="684"/>
      <c r="G13" s="764">
        <f>G211+G286</f>
        <v>0</v>
      </c>
      <c r="H13" s="765">
        <f t="shared" ref="H13:M13" si="8">H211+H286</f>
        <v>0</v>
      </c>
      <c r="I13" s="764">
        <f t="shared" si="8"/>
        <v>0</v>
      </c>
      <c r="J13" s="765">
        <f t="shared" si="8"/>
        <v>0</v>
      </c>
      <c r="K13" s="778">
        <f t="shared" si="8"/>
        <v>0</v>
      </c>
      <c r="L13" s="778">
        <f t="shared" si="8"/>
        <v>0</v>
      </c>
      <c r="M13" s="778">
        <f t="shared" si="8"/>
        <v>0</v>
      </c>
      <c r="N13" s="769" t="str">
        <f>IF(M13&gt;0,M13/K13, "")</f>
        <v/>
      </c>
      <c r="O13" s="765">
        <f>O211+O286</f>
        <v>0</v>
      </c>
      <c r="P13" s="778">
        <f>P211+P286</f>
        <v>0</v>
      </c>
      <c r="Q13" s="778">
        <f>Q211+Q286</f>
        <v>0</v>
      </c>
      <c r="R13" s="778">
        <f>R211+R286</f>
        <v>0</v>
      </c>
      <c r="S13" s="769" t="str">
        <f>IF(R13&gt;0,R13/P13, "")</f>
        <v/>
      </c>
      <c r="T13" s="767">
        <f t="shared" ref="T13:AA13" si="9">T211</f>
        <v>0</v>
      </c>
      <c r="U13" s="770">
        <f t="shared" si="9"/>
        <v>0</v>
      </c>
      <c r="V13" s="771" t="str">
        <f t="shared" si="9"/>
        <v/>
      </c>
      <c r="W13" s="772" t="str">
        <f t="shared" si="9"/>
        <v/>
      </c>
      <c r="X13" s="772" t="str">
        <f t="shared" si="9"/>
        <v/>
      </c>
      <c r="Y13" s="768">
        <f t="shared" si="9"/>
        <v>0</v>
      </c>
      <c r="Z13" s="773" t="str">
        <f t="shared" si="9"/>
        <v/>
      </c>
      <c r="AA13" s="768">
        <f t="shared" si="9"/>
        <v>0</v>
      </c>
      <c r="AB13" s="624"/>
      <c r="AC13" s="770">
        <f>K286</f>
        <v>0</v>
      </c>
      <c r="AD13" s="779">
        <f>M286</f>
        <v>0</v>
      </c>
      <c r="AE13" s="773" t="str">
        <f>N286</f>
        <v/>
      </c>
      <c r="AF13" s="780">
        <f>Y13+AD13</f>
        <v>0</v>
      </c>
      <c r="AG13" s="777">
        <f>T13-U13</f>
        <v>0</v>
      </c>
      <c r="AH13" s="378"/>
    </row>
    <row r="14" spans="1:34" s="370" customFormat="1" ht="15" customHeight="1" x14ac:dyDescent="0.25">
      <c r="A14" s="164"/>
      <c r="B14" s="684" t="s">
        <v>493</v>
      </c>
      <c r="C14" s="684"/>
      <c r="D14" s="684"/>
      <c r="E14" s="684"/>
      <c r="F14" s="684"/>
      <c r="G14" s="781"/>
      <c r="H14" s="782"/>
      <c r="I14" s="783"/>
      <c r="J14" s="784"/>
      <c r="K14" s="785"/>
      <c r="L14" s="785"/>
      <c r="M14" s="785"/>
      <c r="N14" s="783"/>
      <c r="O14" s="782"/>
      <c r="P14" s="785"/>
      <c r="Q14" s="785"/>
      <c r="R14" s="785"/>
      <c r="S14" s="783"/>
      <c r="T14" s="782"/>
      <c r="U14" s="784"/>
      <c r="V14" s="786"/>
      <c r="W14" s="787"/>
      <c r="X14" s="787"/>
      <c r="Y14" s="787"/>
      <c r="Z14" s="788"/>
      <c r="AA14" s="787"/>
      <c r="AB14" s="789"/>
      <c r="AC14" s="790"/>
      <c r="AD14" s="791"/>
      <c r="AE14" s="792"/>
      <c r="AF14" s="792"/>
      <c r="AG14" s="793"/>
      <c r="AH14" s="378"/>
    </row>
    <row r="15" spans="1:34" s="370" customFormat="1" ht="15" customHeight="1" x14ac:dyDescent="0.25">
      <c r="A15" s="164"/>
      <c r="B15" s="763" t="s">
        <v>494</v>
      </c>
      <c r="C15" s="684"/>
      <c r="D15" s="763"/>
      <c r="E15" s="763"/>
      <c r="F15" s="763"/>
      <c r="G15" s="764">
        <f t="shared" ref="G15:M15" si="10">G302+G316</f>
        <v>0</v>
      </c>
      <c r="H15" s="765">
        <f t="shared" si="10"/>
        <v>0</v>
      </c>
      <c r="I15" s="764">
        <f t="shared" si="10"/>
        <v>0</v>
      </c>
      <c r="J15" s="765">
        <f t="shared" si="10"/>
        <v>0</v>
      </c>
      <c r="K15" s="778">
        <f t="shared" si="10"/>
        <v>0</v>
      </c>
      <c r="L15" s="778">
        <f t="shared" si="10"/>
        <v>0</v>
      </c>
      <c r="M15" s="778">
        <f t="shared" si="10"/>
        <v>0</v>
      </c>
      <c r="N15" s="769" t="str">
        <f>IF(M15&gt;0,M15/K15, "")</f>
        <v/>
      </c>
      <c r="O15" s="765">
        <f>O302+O316</f>
        <v>0</v>
      </c>
      <c r="P15" s="778">
        <f>P302+P316</f>
        <v>0</v>
      </c>
      <c r="Q15" s="778">
        <f>Q302+Q316</f>
        <v>0</v>
      </c>
      <c r="R15" s="778">
        <f>R302+R316</f>
        <v>0</v>
      </c>
      <c r="S15" s="769" t="str">
        <f>IF(R15&gt;0,R15/P15, "")</f>
        <v/>
      </c>
      <c r="T15" s="767">
        <f t="shared" ref="T15:AA15" si="11">T302</f>
        <v>0</v>
      </c>
      <c r="U15" s="770">
        <f t="shared" si="11"/>
        <v>0</v>
      </c>
      <c r="V15" s="771" t="str">
        <f t="shared" si="11"/>
        <v/>
      </c>
      <c r="W15" s="772" t="str">
        <f t="shared" si="11"/>
        <v/>
      </c>
      <c r="X15" s="772" t="str">
        <f t="shared" si="11"/>
        <v/>
      </c>
      <c r="Y15" s="768">
        <f t="shared" si="11"/>
        <v>0</v>
      </c>
      <c r="Z15" s="773" t="str">
        <f t="shared" si="11"/>
        <v/>
      </c>
      <c r="AA15" s="768">
        <f t="shared" si="11"/>
        <v>0</v>
      </c>
      <c r="AB15" s="624"/>
      <c r="AC15" s="770">
        <f>K316</f>
        <v>0</v>
      </c>
      <c r="AD15" s="779">
        <f>M316</f>
        <v>0</v>
      </c>
      <c r="AE15" s="773" t="str">
        <f>N316</f>
        <v/>
      </c>
      <c r="AF15" s="780">
        <f>Y15+AD15</f>
        <v>0</v>
      </c>
      <c r="AG15" s="777">
        <f>T15-U15</f>
        <v>0</v>
      </c>
      <c r="AH15" s="378"/>
    </row>
    <row r="16" spans="1:34" s="370" customFormat="1" ht="15" customHeight="1" x14ac:dyDescent="0.25">
      <c r="A16" s="164"/>
      <c r="B16" s="763" t="s">
        <v>495</v>
      </c>
      <c r="C16" s="684"/>
      <c r="D16" s="763"/>
      <c r="E16" s="763"/>
      <c r="F16" s="763"/>
      <c r="G16" s="764">
        <f t="shared" ref="G16:M16" si="12">G325+G333</f>
        <v>0</v>
      </c>
      <c r="H16" s="765">
        <f t="shared" si="12"/>
        <v>0</v>
      </c>
      <c r="I16" s="764">
        <f t="shared" si="12"/>
        <v>0</v>
      </c>
      <c r="J16" s="765">
        <f t="shared" si="12"/>
        <v>0</v>
      </c>
      <c r="K16" s="778">
        <f t="shared" si="12"/>
        <v>0</v>
      </c>
      <c r="L16" s="778">
        <f t="shared" si="12"/>
        <v>0</v>
      </c>
      <c r="M16" s="778">
        <f t="shared" si="12"/>
        <v>0</v>
      </c>
      <c r="N16" s="769" t="str">
        <f>IF(M16&gt;0,M16/K16, "")</f>
        <v/>
      </c>
      <c r="O16" s="765">
        <f>O325+O333</f>
        <v>0</v>
      </c>
      <c r="P16" s="778">
        <f>P325+P333</f>
        <v>0</v>
      </c>
      <c r="Q16" s="778">
        <f>Q325+Q333</f>
        <v>0</v>
      </c>
      <c r="R16" s="778">
        <f>R325+R333</f>
        <v>0</v>
      </c>
      <c r="S16" s="769" t="str">
        <f>IF(R16&gt;0,R16/P16, "")</f>
        <v/>
      </c>
      <c r="T16" s="767">
        <f t="shared" ref="T16:AA16" si="13">T325</f>
        <v>0</v>
      </c>
      <c r="U16" s="770">
        <f t="shared" si="13"/>
        <v>0</v>
      </c>
      <c r="V16" s="771" t="str">
        <f t="shared" si="13"/>
        <v/>
      </c>
      <c r="W16" s="772" t="str">
        <f t="shared" si="13"/>
        <v/>
      </c>
      <c r="X16" s="772" t="str">
        <f t="shared" si="13"/>
        <v/>
      </c>
      <c r="Y16" s="768">
        <f t="shared" si="13"/>
        <v>0</v>
      </c>
      <c r="Z16" s="773" t="str">
        <f t="shared" si="13"/>
        <v/>
      </c>
      <c r="AA16" s="768">
        <f t="shared" si="13"/>
        <v>0</v>
      </c>
      <c r="AB16" s="624"/>
      <c r="AC16" s="770">
        <f>K333</f>
        <v>0</v>
      </c>
      <c r="AD16" s="779">
        <f>M333</f>
        <v>0</v>
      </c>
      <c r="AE16" s="773" t="str">
        <f>N333</f>
        <v/>
      </c>
      <c r="AF16" s="780">
        <f>Y16+AD16</f>
        <v>0</v>
      </c>
      <c r="AG16" s="777">
        <f>T16-U16</f>
        <v>0</v>
      </c>
      <c r="AH16" s="378"/>
    </row>
    <row r="17" spans="1:34" s="370" customFormat="1" ht="15" customHeight="1" x14ac:dyDescent="0.25">
      <c r="A17" s="164"/>
      <c r="B17" s="763" t="s">
        <v>496</v>
      </c>
      <c r="C17" s="684"/>
      <c r="D17" s="763"/>
      <c r="E17" s="763"/>
      <c r="F17" s="763"/>
      <c r="G17" s="764">
        <f>G364+G395</f>
        <v>0</v>
      </c>
      <c r="H17" s="765">
        <f t="shared" ref="H17:M17" si="14">H364+H395</f>
        <v>0</v>
      </c>
      <c r="I17" s="764">
        <f t="shared" si="14"/>
        <v>0</v>
      </c>
      <c r="J17" s="765">
        <f t="shared" si="14"/>
        <v>0</v>
      </c>
      <c r="K17" s="778">
        <f t="shared" si="14"/>
        <v>0</v>
      </c>
      <c r="L17" s="778">
        <f t="shared" si="14"/>
        <v>0</v>
      </c>
      <c r="M17" s="778">
        <f t="shared" si="14"/>
        <v>0</v>
      </c>
      <c r="N17" s="769" t="str">
        <f>IF(M17&gt;0,M17/K17, "")</f>
        <v/>
      </c>
      <c r="O17" s="765">
        <f>O364+O395</f>
        <v>0</v>
      </c>
      <c r="P17" s="778">
        <f>P364+P395</f>
        <v>0</v>
      </c>
      <c r="Q17" s="778">
        <f>Q364+Q395</f>
        <v>0</v>
      </c>
      <c r="R17" s="778">
        <f>R364+R395</f>
        <v>0</v>
      </c>
      <c r="S17" s="769" t="str">
        <f>IF(R17&gt;0,R17/P17, "")</f>
        <v/>
      </c>
      <c r="T17" s="767">
        <f t="shared" ref="T17:AA17" si="15">T364</f>
        <v>0</v>
      </c>
      <c r="U17" s="770">
        <f t="shared" si="15"/>
        <v>0</v>
      </c>
      <c r="V17" s="771" t="str">
        <f t="shared" si="15"/>
        <v/>
      </c>
      <c r="W17" s="772" t="str">
        <f t="shared" si="15"/>
        <v/>
      </c>
      <c r="X17" s="772" t="str">
        <f t="shared" si="15"/>
        <v/>
      </c>
      <c r="Y17" s="768">
        <f t="shared" si="15"/>
        <v>0</v>
      </c>
      <c r="Z17" s="773" t="str">
        <f t="shared" si="15"/>
        <v/>
      </c>
      <c r="AA17" s="768">
        <f t="shared" si="15"/>
        <v>0</v>
      </c>
      <c r="AB17" s="624"/>
      <c r="AC17" s="770">
        <f>K395</f>
        <v>0</v>
      </c>
      <c r="AD17" s="779">
        <f>M395</f>
        <v>0</v>
      </c>
      <c r="AE17" s="773" t="str">
        <f>N395</f>
        <v/>
      </c>
      <c r="AF17" s="780">
        <f>Y17+AD17</f>
        <v>0</v>
      </c>
      <c r="AG17" s="777">
        <f>T17-U17</f>
        <v>0</v>
      </c>
      <c r="AH17" s="378"/>
    </row>
    <row r="18" spans="1:34" s="370" customFormat="1" ht="15" customHeight="1" x14ac:dyDescent="0.25">
      <c r="A18" s="164"/>
      <c r="B18" s="684" t="s">
        <v>497</v>
      </c>
      <c r="C18" s="684"/>
      <c r="D18" s="763"/>
      <c r="E18" s="763"/>
      <c r="F18" s="763"/>
      <c r="G18" s="764">
        <f>G401+G406</f>
        <v>0</v>
      </c>
      <c r="H18" s="765">
        <f t="shared" ref="H18:M18" si="16">H401+H406</f>
        <v>0</v>
      </c>
      <c r="I18" s="764">
        <f t="shared" si="16"/>
        <v>0</v>
      </c>
      <c r="J18" s="765">
        <f t="shared" si="16"/>
        <v>0</v>
      </c>
      <c r="K18" s="778">
        <f t="shared" si="16"/>
        <v>0</v>
      </c>
      <c r="L18" s="778">
        <f t="shared" si="16"/>
        <v>0</v>
      </c>
      <c r="M18" s="778">
        <f t="shared" si="16"/>
        <v>0</v>
      </c>
      <c r="N18" s="769" t="str">
        <f>IF(M18&gt;0,M18/K18, "")</f>
        <v/>
      </c>
      <c r="O18" s="765">
        <f>O401+O406</f>
        <v>0</v>
      </c>
      <c r="P18" s="778">
        <f>P401+P406</f>
        <v>0</v>
      </c>
      <c r="Q18" s="778">
        <f>Q401+Q406</f>
        <v>0</v>
      </c>
      <c r="R18" s="778">
        <f>R401+R406</f>
        <v>0</v>
      </c>
      <c r="S18" s="769" t="str">
        <f>IF(R18&gt;0,R18/P18, "")</f>
        <v/>
      </c>
      <c r="T18" s="767">
        <f t="shared" ref="T18:AA18" si="17">T401</f>
        <v>0</v>
      </c>
      <c r="U18" s="770">
        <f t="shared" si="17"/>
        <v>0</v>
      </c>
      <c r="V18" s="771" t="str">
        <f t="shared" si="17"/>
        <v/>
      </c>
      <c r="W18" s="772" t="str">
        <f t="shared" si="17"/>
        <v/>
      </c>
      <c r="X18" s="772" t="str">
        <f t="shared" si="17"/>
        <v/>
      </c>
      <c r="Y18" s="768">
        <f t="shared" si="17"/>
        <v>0</v>
      </c>
      <c r="Z18" s="773" t="str">
        <f t="shared" si="17"/>
        <v/>
      </c>
      <c r="AA18" s="768">
        <f t="shared" si="17"/>
        <v>0</v>
      </c>
      <c r="AB18" s="624"/>
      <c r="AC18" s="770">
        <f>K406</f>
        <v>0</v>
      </c>
      <c r="AD18" s="779">
        <f>M406</f>
        <v>0</v>
      </c>
      <c r="AE18" s="773" t="str">
        <f>N406</f>
        <v/>
      </c>
      <c r="AF18" s="780">
        <f>Y18+AD18</f>
        <v>0</v>
      </c>
      <c r="AG18" s="777">
        <f>T18-U18</f>
        <v>0</v>
      </c>
      <c r="AH18" s="378"/>
    </row>
    <row r="19" spans="1:34" s="370" customFormat="1" ht="15" customHeight="1" x14ac:dyDescent="0.25">
      <c r="A19" s="164"/>
      <c r="B19" s="684" t="s">
        <v>498</v>
      </c>
      <c r="C19" s="684"/>
      <c r="D19" s="684"/>
      <c r="E19" s="684"/>
      <c r="F19" s="684"/>
      <c r="G19" s="794"/>
      <c r="H19" s="795"/>
      <c r="I19" s="796"/>
      <c r="J19" s="790"/>
      <c r="K19" s="797"/>
      <c r="L19" s="797"/>
      <c r="M19" s="797"/>
      <c r="N19" s="796"/>
      <c r="O19" s="795"/>
      <c r="P19" s="797"/>
      <c r="Q19" s="797"/>
      <c r="R19" s="797"/>
      <c r="S19" s="796"/>
      <c r="T19" s="795"/>
      <c r="U19" s="790"/>
      <c r="V19" s="797"/>
      <c r="W19" s="797"/>
      <c r="X19" s="797"/>
      <c r="Y19" s="798"/>
      <c r="Z19" s="792"/>
      <c r="AA19" s="797"/>
      <c r="AB19" s="799"/>
      <c r="AC19" s="790"/>
      <c r="AD19" s="799"/>
      <c r="AE19" s="792"/>
      <c r="AF19" s="797"/>
      <c r="AG19" s="800"/>
      <c r="AH19" s="378"/>
    </row>
    <row r="20" spans="1:34" s="370" customFormat="1" ht="15" customHeight="1" x14ac:dyDescent="0.25">
      <c r="A20" s="164"/>
      <c r="B20" s="763" t="s">
        <v>499</v>
      </c>
      <c r="C20" s="684"/>
      <c r="D20" s="763"/>
      <c r="E20" s="763"/>
      <c r="F20" s="763"/>
      <c r="G20" s="764">
        <f>G462+G514+G566+G618</f>
        <v>0</v>
      </c>
      <c r="H20" s="765">
        <f t="shared" ref="H20:M20" si="18">H462+H514+H566+H618</f>
        <v>0</v>
      </c>
      <c r="I20" s="764">
        <f t="shared" si="18"/>
        <v>0</v>
      </c>
      <c r="J20" s="765">
        <f t="shared" si="18"/>
        <v>0</v>
      </c>
      <c r="K20" s="778">
        <f t="shared" si="18"/>
        <v>0</v>
      </c>
      <c r="L20" s="778">
        <f t="shared" si="18"/>
        <v>0</v>
      </c>
      <c r="M20" s="778">
        <f t="shared" si="18"/>
        <v>0</v>
      </c>
      <c r="N20" s="769" t="str">
        <f t="shared" ref="N20:N28" si="19">IF(M20&gt;0,M20/K20, "")</f>
        <v/>
      </c>
      <c r="O20" s="765">
        <f>O462+O514+O566+O618</f>
        <v>0</v>
      </c>
      <c r="P20" s="778">
        <f>P462+P514+P566+P618</f>
        <v>0</v>
      </c>
      <c r="Q20" s="778">
        <f>Q462+Q514+Q566+Q618</f>
        <v>0</v>
      </c>
      <c r="R20" s="778">
        <f>R462+R514+R566+R618</f>
        <v>0</v>
      </c>
      <c r="S20" s="769" t="str">
        <f t="shared" ref="S20:S28" si="20">IF(R20&gt;0,R20/P20, "")</f>
        <v/>
      </c>
      <c r="T20" s="767">
        <f>T462+T566</f>
        <v>0</v>
      </c>
      <c r="U20" s="770">
        <f>U462+U566</f>
        <v>0</v>
      </c>
      <c r="V20" s="771" t="str">
        <f>IF(AND(ISNUMBER(T462), ISNUMBER(V462), ISNUMBER(T566), ISNUMBER(V566), T20&gt;0), (T462*V462+T566*V566)/T20, "")</f>
        <v/>
      </c>
      <c r="W20" s="772" t="str">
        <f>IF(AND(ISNUMBER(AG462), ISNUMBER(W462), ISNUMBER(AG566), ISNUMBER(W566), AG20&gt;0), (AG462*W462+AG566*W566)/AG20, "")</f>
        <v/>
      </c>
      <c r="X20" s="772" t="str">
        <f>IF(AND(ISNUMBER(U462), ISNUMBER(X462), ISNUMBER(U566), ISNUMBER(X566), U20&gt;0), (U462*X462+U566*X566)/U20, "")</f>
        <v/>
      </c>
      <c r="Y20" s="768">
        <f>Y462+Y566</f>
        <v>0</v>
      </c>
      <c r="Z20" s="773" t="str">
        <f>IF(T20&gt;0,Y20/T20, "")</f>
        <v/>
      </c>
      <c r="AA20" s="768">
        <f>AA462+AA566</f>
        <v>0</v>
      </c>
      <c r="AB20" s="624"/>
      <c r="AC20" s="770">
        <f>K514+K618</f>
        <v>0</v>
      </c>
      <c r="AD20" s="779">
        <f>M514+M618</f>
        <v>0</v>
      </c>
      <c r="AE20" s="773" t="str">
        <f>IF(AC20&gt;0, (M514+M618)/AC20, "")</f>
        <v/>
      </c>
      <c r="AF20" s="780">
        <f t="shared" ref="AF20:AF27" si="21">Y20+AD20</f>
        <v>0</v>
      </c>
      <c r="AG20" s="777">
        <f t="shared" ref="AG20:AG28" si="22">T20-U20</f>
        <v>0</v>
      </c>
      <c r="AH20" s="378"/>
    </row>
    <row r="21" spans="1:34" s="370" customFormat="1" ht="15" customHeight="1" x14ac:dyDescent="0.25">
      <c r="A21" s="164"/>
      <c r="B21" s="763" t="s">
        <v>500</v>
      </c>
      <c r="C21" s="684"/>
      <c r="D21" s="763"/>
      <c r="E21" s="763"/>
      <c r="F21" s="763"/>
      <c r="G21" s="764">
        <f>G643+G668</f>
        <v>0</v>
      </c>
      <c r="H21" s="765">
        <f t="shared" ref="H21:M21" si="23">H643+H668</f>
        <v>0</v>
      </c>
      <c r="I21" s="764">
        <f t="shared" si="23"/>
        <v>0</v>
      </c>
      <c r="J21" s="765">
        <f t="shared" si="23"/>
        <v>0</v>
      </c>
      <c r="K21" s="778">
        <f t="shared" si="23"/>
        <v>0</v>
      </c>
      <c r="L21" s="778">
        <f t="shared" si="23"/>
        <v>0</v>
      </c>
      <c r="M21" s="778">
        <f t="shared" si="23"/>
        <v>0</v>
      </c>
      <c r="N21" s="769" t="str">
        <f t="shared" si="19"/>
        <v/>
      </c>
      <c r="O21" s="765">
        <f>O643+O668</f>
        <v>0</v>
      </c>
      <c r="P21" s="778">
        <f>P643+P668</f>
        <v>0</v>
      </c>
      <c r="Q21" s="778">
        <f>Q643+Q668</f>
        <v>0</v>
      </c>
      <c r="R21" s="778">
        <f>R643+R668</f>
        <v>0</v>
      </c>
      <c r="S21" s="769" t="str">
        <f t="shared" si="20"/>
        <v/>
      </c>
      <c r="T21" s="767">
        <f t="shared" ref="T21:AA21" si="24">T643</f>
        <v>0</v>
      </c>
      <c r="U21" s="770">
        <f t="shared" si="24"/>
        <v>0</v>
      </c>
      <c r="V21" s="771" t="str">
        <f t="shared" si="24"/>
        <v/>
      </c>
      <c r="W21" s="772" t="str">
        <f t="shared" si="24"/>
        <v/>
      </c>
      <c r="X21" s="772" t="str">
        <f t="shared" si="24"/>
        <v/>
      </c>
      <c r="Y21" s="768">
        <f t="shared" si="24"/>
        <v>0</v>
      </c>
      <c r="Z21" s="773" t="str">
        <f t="shared" si="24"/>
        <v/>
      </c>
      <c r="AA21" s="768">
        <f t="shared" si="24"/>
        <v>0</v>
      </c>
      <c r="AB21" s="624"/>
      <c r="AC21" s="770">
        <f>K668</f>
        <v>0</v>
      </c>
      <c r="AD21" s="779">
        <f>M668</f>
        <v>0</v>
      </c>
      <c r="AE21" s="773" t="str">
        <f>N668</f>
        <v/>
      </c>
      <c r="AF21" s="780">
        <f t="shared" si="21"/>
        <v>0</v>
      </c>
      <c r="AG21" s="777">
        <f t="shared" si="22"/>
        <v>0</v>
      </c>
      <c r="AH21" s="378"/>
    </row>
    <row r="22" spans="1:34" s="370" customFormat="1" ht="15" customHeight="1" x14ac:dyDescent="0.25">
      <c r="A22" s="164"/>
      <c r="B22" s="763" t="s">
        <v>501</v>
      </c>
      <c r="C22" s="684"/>
      <c r="D22" s="763"/>
      <c r="E22" s="763"/>
      <c r="F22" s="763"/>
      <c r="G22" s="764">
        <f>G699+G727+G755+G783</f>
        <v>0</v>
      </c>
      <c r="H22" s="765">
        <f t="shared" ref="H22:M22" si="25">H699+H727+H755+H783</f>
        <v>0</v>
      </c>
      <c r="I22" s="764">
        <f t="shared" si="25"/>
        <v>0</v>
      </c>
      <c r="J22" s="765">
        <f t="shared" si="25"/>
        <v>0</v>
      </c>
      <c r="K22" s="778">
        <f t="shared" si="25"/>
        <v>0</v>
      </c>
      <c r="L22" s="778">
        <f t="shared" si="25"/>
        <v>0</v>
      </c>
      <c r="M22" s="778">
        <f t="shared" si="25"/>
        <v>0</v>
      </c>
      <c r="N22" s="769" t="str">
        <f>IF(M22&gt;0,M22/K22, "")</f>
        <v/>
      </c>
      <c r="O22" s="765">
        <f>O699+O727+O755+O783</f>
        <v>0</v>
      </c>
      <c r="P22" s="778">
        <f>P699+P727+P755+P783</f>
        <v>0</v>
      </c>
      <c r="Q22" s="778">
        <f>Q699+Q727+Q755+Q783</f>
        <v>0</v>
      </c>
      <c r="R22" s="778">
        <f>R699+R727+R755+R783</f>
        <v>0</v>
      </c>
      <c r="S22" s="769" t="str">
        <f>IF(R22&gt;0,R22/P22, "")</f>
        <v/>
      </c>
      <c r="T22" s="767">
        <f>T699+T755</f>
        <v>0</v>
      </c>
      <c r="U22" s="770">
        <f>U699+U755</f>
        <v>0</v>
      </c>
      <c r="V22" s="771" t="str">
        <f>IF(AND(ISNUMBER(T699), ISNUMBER(V699), ISNUMBER(T755), ISNUMBER(V755), T22&gt;0), (T699*V699+T755*V755)/T22, "")</f>
        <v/>
      </c>
      <c r="W22" s="772" t="str">
        <f>IF(AND(ISNUMBER(AG699), ISNUMBER(W699), ISNUMBER(AG755), ISNUMBER(W755), AG22&gt;0), (AG699*W699+AG755*W755)/AG22, "")</f>
        <v/>
      </c>
      <c r="X22" s="772" t="str">
        <f>IF(AND(ISNUMBER(U699), ISNUMBER(X699), ISNUMBER(U755), ISNUMBER(X755), U22&gt;0), (U699*X699+U755*X755)/U22, "")</f>
        <v/>
      </c>
      <c r="Y22" s="768">
        <f>Y699+Y755</f>
        <v>0</v>
      </c>
      <c r="Z22" s="773" t="str">
        <f>IF(T22&gt;0,Y22/T22, "")</f>
        <v/>
      </c>
      <c r="AA22" s="768">
        <f>AA699+AA755</f>
        <v>0</v>
      </c>
      <c r="AB22" s="624"/>
      <c r="AC22" s="770">
        <f>K727+K783</f>
        <v>0</v>
      </c>
      <c r="AD22" s="779">
        <f>M727+M783</f>
        <v>0</v>
      </c>
      <c r="AE22" s="773" t="str">
        <f>IF(AC22&gt;0, (M727+M783)/AC22, "")</f>
        <v/>
      </c>
      <c r="AF22" s="780">
        <f t="shared" si="21"/>
        <v>0</v>
      </c>
      <c r="AG22" s="777">
        <f t="shared" si="22"/>
        <v>0</v>
      </c>
      <c r="AH22" s="378"/>
    </row>
    <row r="23" spans="1:34" s="370" customFormat="1" ht="15" customHeight="1" x14ac:dyDescent="0.25">
      <c r="A23" s="164"/>
      <c r="B23" s="763" t="s">
        <v>502</v>
      </c>
      <c r="C23" s="684"/>
      <c r="D23" s="763"/>
      <c r="E23" s="763"/>
      <c r="F23" s="763"/>
      <c r="G23" s="764">
        <f>G808+G833</f>
        <v>0</v>
      </c>
      <c r="H23" s="765">
        <f t="shared" ref="H23:M23" si="26">H808+H833</f>
        <v>0</v>
      </c>
      <c r="I23" s="764">
        <f t="shared" si="26"/>
        <v>0</v>
      </c>
      <c r="J23" s="765">
        <f t="shared" si="26"/>
        <v>0</v>
      </c>
      <c r="K23" s="778">
        <f t="shared" si="26"/>
        <v>0</v>
      </c>
      <c r="L23" s="778">
        <f t="shared" si="26"/>
        <v>0</v>
      </c>
      <c r="M23" s="778">
        <f t="shared" si="26"/>
        <v>0</v>
      </c>
      <c r="N23" s="769" t="str">
        <f t="shared" si="19"/>
        <v/>
      </c>
      <c r="O23" s="765">
        <f>O808+O833</f>
        <v>0</v>
      </c>
      <c r="P23" s="778">
        <f>P808+P833</f>
        <v>0</v>
      </c>
      <c r="Q23" s="778">
        <f>Q808+Q833</f>
        <v>0</v>
      </c>
      <c r="R23" s="778">
        <f>R808+R833</f>
        <v>0</v>
      </c>
      <c r="S23" s="769" t="str">
        <f t="shared" si="20"/>
        <v/>
      </c>
      <c r="T23" s="767">
        <f t="shared" ref="T23:AA23" si="27">T808</f>
        <v>0</v>
      </c>
      <c r="U23" s="770">
        <f t="shared" si="27"/>
        <v>0</v>
      </c>
      <c r="V23" s="771" t="str">
        <f t="shared" si="27"/>
        <v/>
      </c>
      <c r="W23" s="772" t="str">
        <f t="shared" si="27"/>
        <v/>
      </c>
      <c r="X23" s="772" t="str">
        <f t="shared" si="27"/>
        <v/>
      </c>
      <c r="Y23" s="768">
        <f t="shared" si="27"/>
        <v>0</v>
      </c>
      <c r="Z23" s="773" t="str">
        <f t="shared" si="27"/>
        <v/>
      </c>
      <c r="AA23" s="768">
        <f t="shared" si="27"/>
        <v>0</v>
      </c>
      <c r="AB23" s="624"/>
      <c r="AC23" s="770">
        <f>K833</f>
        <v>0</v>
      </c>
      <c r="AD23" s="779">
        <f>M833</f>
        <v>0</v>
      </c>
      <c r="AE23" s="773" t="str">
        <f>N833</f>
        <v/>
      </c>
      <c r="AF23" s="780">
        <f t="shared" si="21"/>
        <v>0</v>
      </c>
      <c r="AG23" s="777">
        <f t="shared" si="22"/>
        <v>0</v>
      </c>
      <c r="AH23" s="378"/>
    </row>
    <row r="24" spans="1:34" s="370" customFormat="1" ht="15" customHeight="1" x14ac:dyDescent="0.25">
      <c r="A24" s="164"/>
      <c r="B24" s="763" t="s">
        <v>503</v>
      </c>
      <c r="C24" s="684"/>
      <c r="D24" s="763"/>
      <c r="E24" s="763"/>
      <c r="F24" s="763"/>
      <c r="G24" s="764">
        <f>G836+G839</f>
        <v>0</v>
      </c>
      <c r="H24" s="765">
        <f t="shared" ref="H24:M24" si="28">H836+H839</f>
        <v>0</v>
      </c>
      <c r="I24" s="764">
        <f t="shared" si="28"/>
        <v>0</v>
      </c>
      <c r="J24" s="765">
        <f t="shared" si="28"/>
        <v>0</v>
      </c>
      <c r="K24" s="778">
        <f t="shared" si="28"/>
        <v>0</v>
      </c>
      <c r="L24" s="778">
        <f t="shared" si="28"/>
        <v>0</v>
      </c>
      <c r="M24" s="778">
        <f t="shared" si="28"/>
        <v>0</v>
      </c>
      <c r="N24" s="769" t="str">
        <f t="shared" si="19"/>
        <v/>
      </c>
      <c r="O24" s="765">
        <f>O836+O839</f>
        <v>0</v>
      </c>
      <c r="P24" s="778">
        <f>P836+P839</f>
        <v>0</v>
      </c>
      <c r="Q24" s="778">
        <f>Q836+Q839</f>
        <v>0</v>
      </c>
      <c r="R24" s="778">
        <f>R836+R839</f>
        <v>0</v>
      </c>
      <c r="S24" s="769" t="str">
        <f t="shared" si="20"/>
        <v/>
      </c>
      <c r="T24" s="767">
        <f>T836</f>
        <v>0</v>
      </c>
      <c r="U24" s="770">
        <f>U836</f>
        <v>0</v>
      </c>
      <c r="V24" s="771" t="str">
        <f>IF(ISBLANK(V836), "", V836)</f>
        <v/>
      </c>
      <c r="W24" s="772" t="str">
        <f>IF(ISBLANK(W836), "", W836)</f>
        <v/>
      </c>
      <c r="X24" s="772" t="str">
        <f>IF(ISBLANK(X836), "", X836)</f>
        <v/>
      </c>
      <c r="Y24" s="768">
        <f>Y836</f>
        <v>0</v>
      </c>
      <c r="Z24" s="773" t="str">
        <f>Z836</f>
        <v/>
      </c>
      <c r="AA24" s="768">
        <f>AA836</f>
        <v>0</v>
      </c>
      <c r="AB24" s="624"/>
      <c r="AC24" s="770">
        <f>K839</f>
        <v>0</v>
      </c>
      <c r="AD24" s="779">
        <f>M839</f>
        <v>0</v>
      </c>
      <c r="AE24" s="773" t="str">
        <f>N839</f>
        <v/>
      </c>
      <c r="AF24" s="780">
        <f t="shared" si="21"/>
        <v>0</v>
      </c>
      <c r="AG24" s="777">
        <f t="shared" si="22"/>
        <v>0</v>
      </c>
      <c r="AH24" s="378"/>
    </row>
    <row r="25" spans="1:34" s="370" customFormat="1" ht="15" customHeight="1" x14ac:dyDescent="0.25">
      <c r="A25" s="164"/>
      <c r="B25" s="684" t="s">
        <v>504</v>
      </c>
      <c r="C25" s="684"/>
      <c r="D25" s="684"/>
      <c r="E25" s="684"/>
      <c r="F25" s="684"/>
      <c r="G25" s="764">
        <f>G850+G859</f>
        <v>0</v>
      </c>
      <c r="H25" s="765">
        <f t="shared" ref="H25:M25" si="29">H850+H859</f>
        <v>0</v>
      </c>
      <c r="I25" s="764">
        <f t="shared" si="29"/>
        <v>0</v>
      </c>
      <c r="J25" s="765">
        <f t="shared" si="29"/>
        <v>0</v>
      </c>
      <c r="K25" s="778">
        <f t="shared" si="29"/>
        <v>0</v>
      </c>
      <c r="L25" s="778">
        <f t="shared" si="29"/>
        <v>0</v>
      </c>
      <c r="M25" s="778">
        <f t="shared" si="29"/>
        <v>0</v>
      </c>
      <c r="N25" s="769" t="str">
        <f t="shared" si="19"/>
        <v/>
      </c>
      <c r="O25" s="765">
        <f>O850+O859</f>
        <v>0</v>
      </c>
      <c r="P25" s="778">
        <f>P850+P859</f>
        <v>0</v>
      </c>
      <c r="Q25" s="778">
        <f>Q850+Q859</f>
        <v>0</v>
      </c>
      <c r="R25" s="778">
        <f>R850+R859</f>
        <v>0</v>
      </c>
      <c r="S25" s="769" t="str">
        <f t="shared" si="20"/>
        <v/>
      </c>
      <c r="T25" s="767">
        <f>T850</f>
        <v>0</v>
      </c>
      <c r="U25" s="770">
        <f>U850</f>
        <v>0</v>
      </c>
      <c r="V25" s="771" t="str">
        <f>IF(ISBLANK(V850), "", V850)</f>
        <v/>
      </c>
      <c r="W25" s="772" t="str">
        <f>IF(ISBLANK(W850), "", W850)</f>
        <v/>
      </c>
      <c r="X25" s="772" t="str">
        <f>IF(ISBLANK(X850), "", X850)</f>
        <v/>
      </c>
      <c r="Y25" s="768">
        <f>Y850</f>
        <v>0</v>
      </c>
      <c r="Z25" s="773" t="str">
        <f>Z850</f>
        <v/>
      </c>
      <c r="AA25" s="768">
        <f>AA850</f>
        <v>0</v>
      </c>
      <c r="AB25" s="624"/>
      <c r="AC25" s="770">
        <f>K859</f>
        <v>0</v>
      </c>
      <c r="AD25" s="779">
        <f>M859</f>
        <v>0</v>
      </c>
      <c r="AE25" s="773" t="str">
        <f>N859</f>
        <v/>
      </c>
      <c r="AF25" s="780">
        <f t="shared" si="21"/>
        <v>0</v>
      </c>
      <c r="AG25" s="777">
        <f t="shared" si="22"/>
        <v>0</v>
      </c>
      <c r="AH25" s="378"/>
    </row>
    <row r="26" spans="1:34" s="370" customFormat="1" ht="15" customHeight="1" x14ac:dyDescent="0.25">
      <c r="A26" s="164"/>
      <c r="B26" s="684" t="s">
        <v>505</v>
      </c>
      <c r="C26" s="684"/>
      <c r="D26" s="684"/>
      <c r="E26" s="684"/>
      <c r="F26" s="684"/>
      <c r="G26" s="764">
        <f>G862+G864</f>
        <v>0</v>
      </c>
      <c r="H26" s="765">
        <f t="shared" ref="H26:M26" si="30">H862+H864</f>
        <v>0</v>
      </c>
      <c r="I26" s="764">
        <f t="shared" si="30"/>
        <v>0</v>
      </c>
      <c r="J26" s="765">
        <f t="shared" si="30"/>
        <v>0</v>
      </c>
      <c r="K26" s="778">
        <f t="shared" si="30"/>
        <v>0</v>
      </c>
      <c r="L26" s="778">
        <f t="shared" si="30"/>
        <v>0</v>
      </c>
      <c r="M26" s="778">
        <f t="shared" si="30"/>
        <v>0</v>
      </c>
      <c r="N26" s="769" t="str">
        <f t="shared" si="19"/>
        <v/>
      </c>
      <c r="O26" s="765">
        <f>O862+O864</f>
        <v>0</v>
      </c>
      <c r="P26" s="778">
        <f>P862+P864</f>
        <v>0</v>
      </c>
      <c r="Q26" s="778">
        <f>Q862+Q864</f>
        <v>0</v>
      </c>
      <c r="R26" s="778">
        <f>R862+R864</f>
        <v>0</v>
      </c>
      <c r="S26" s="769" t="str">
        <f t="shared" si="20"/>
        <v/>
      </c>
      <c r="T26" s="767">
        <f>T862</f>
        <v>0</v>
      </c>
      <c r="U26" s="770">
        <f>U862</f>
        <v>0</v>
      </c>
      <c r="V26" s="771" t="str">
        <f>IF(ISBLANK(V862), "", V862)</f>
        <v/>
      </c>
      <c r="W26" s="772" t="str">
        <f>IF(ISBLANK(W862), "", W862)</f>
        <v/>
      </c>
      <c r="X26" s="772" t="str">
        <f>IF(ISBLANK(X862), "", X862)</f>
        <v/>
      </c>
      <c r="Y26" s="768">
        <f>Y862</f>
        <v>0</v>
      </c>
      <c r="Z26" s="773" t="str">
        <f>Z862</f>
        <v/>
      </c>
      <c r="AA26" s="768">
        <f>AA862</f>
        <v>0</v>
      </c>
      <c r="AB26" s="624"/>
      <c r="AC26" s="770">
        <f>K864</f>
        <v>0</v>
      </c>
      <c r="AD26" s="779">
        <f>M864</f>
        <v>0</v>
      </c>
      <c r="AE26" s="773" t="str">
        <f>N864</f>
        <v/>
      </c>
      <c r="AF26" s="780">
        <f t="shared" si="21"/>
        <v>0</v>
      </c>
      <c r="AG26" s="777">
        <f t="shared" si="22"/>
        <v>0</v>
      </c>
      <c r="AH26" s="378"/>
    </row>
    <row r="27" spans="1:34" s="370" customFormat="1" ht="15" customHeight="1" x14ac:dyDescent="0.25">
      <c r="A27" s="164"/>
      <c r="B27" s="685" t="s">
        <v>506</v>
      </c>
      <c r="C27" s="685"/>
      <c r="D27" s="685"/>
      <c r="E27" s="685"/>
      <c r="F27" s="685"/>
      <c r="G27" s="801">
        <f>G886+G907</f>
        <v>0</v>
      </c>
      <c r="H27" s="802">
        <f t="shared" ref="H27:M27" si="31">H886+H907</f>
        <v>0</v>
      </c>
      <c r="I27" s="801">
        <f t="shared" si="31"/>
        <v>0</v>
      </c>
      <c r="J27" s="802">
        <f t="shared" si="31"/>
        <v>0</v>
      </c>
      <c r="K27" s="803">
        <f t="shared" si="31"/>
        <v>0</v>
      </c>
      <c r="L27" s="803">
        <f t="shared" si="31"/>
        <v>0</v>
      </c>
      <c r="M27" s="803">
        <f t="shared" si="31"/>
        <v>0</v>
      </c>
      <c r="N27" s="804" t="str">
        <f t="shared" si="19"/>
        <v/>
      </c>
      <c r="O27" s="802">
        <f>O886+O907</f>
        <v>0</v>
      </c>
      <c r="P27" s="803">
        <f>P886+P907</f>
        <v>0</v>
      </c>
      <c r="Q27" s="803">
        <f>Q886+Q907</f>
        <v>0</v>
      </c>
      <c r="R27" s="803">
        <f>R886+R907</f>
        <v>0</v>
      </c>
      <c r="S27" s="804" t="str">
        <f t="shared" si="20"/>
        <v/>
      </c>
      <c r="T27" s="805">
        <f t="shared" ref="T27:AA27" si="32">T886</f>
        <v>0</v>
      </c>
      <c r="U27" s="806">
        <f t="shared" si="32"/>
        <v>0</v>
      </c>
      <c r="V27" s="807" t="str">
        <f t="shared" si="32"/>
        <v/>
      </c>
      <c r="W27" s="808" t="str">
        <f t="shared" si="32"/>
        <v/>
      </c>
      <c r="X27" s="808" t="str">
        <f t="shared" si="32"/>
        <v/>
      </c>
      <c r="Y27" s="809">
        <f t="shared" si="32"/>
        <v>0</v>
      </c>
      <c r="Z27" s="810" t="str">
        <f t="shared" si="32"/>
        <v/>
      </c>
      <c r="AA27" s="809">
        <f t="shared" si="32"/>
        <v>0</v>
      </c>
      <c r="AB27" s="811"/>
      <c r="AC27" s="806">
        <f>K907</f>
        <v>0</v>
      </c>
      <c r="AD27" s="812">
        <f>M907</f>
        <v>0</v>
      </c>
      <c r="AE27" s="810" t="str">
        <f>N907</f>
        <v/>
      </c>
      <c r="AF27" s="813">
        <f t="shared" si="21"/>
        <v>0</v>
      </c>
      <c r="AG27" s="814">
        <f t="shared" si="22"/>
        <v>0</v>
      </c>
      <c r="AH27" s="378"/>
    </row>
    <row r="28" spans="1:34" s="370" customFormat="1" ht="15" customHeight="1" x14ac:dyDescent="0.25">
      <c r="A28" s="164"/>
      <c r="B28" s="815" t="s">
        <v>507</v>
      </c>
      <c r="C28" s="816"/>
      <c r="D28" s="815"/>
      <c r="E28" s="815"/>
      <c r="F28" s="815"/>
      <c r="G28" s="817">
        <f t="shared" ref="G28:M28" si="33">SUM(G9:G13,G15:G18,G20:G27)</f>
        <v>0</v>
      </c>
      <c r="H28" s="818">
        <f t="shared" si="33"/>
        <v>0</v>
      </c>
      <c r="I28" s="817">
        <f t="shared" si="33"/>
        <v>0</v>
      </c>
      <c r="J28" s="818">
        <f t="shared" si="33"/>
        <v>0</v>
      </c>
      <c r="K28" s="819">
        <f t="shared" si="33"/>
        <v>0</v>
      </c>
      <c r="L28" s="819">
        <f t="shared" si="33"/>
        <v>0</v>
      </c>
      <c r="M28" s="819">
        <f t="shared" si="33"/>
        <v>0</v>
      </c>
      <c r="N28" s="820" t="str">
        <f t="shared" si="19"/>
        <v/>
      </c>
      <c r="O28" s="818">
        <f>SUM(O9:O13,O15:O18,O20:O27)</f>
        <v>0</v>
      </c>
      <c r="P28" s="819">
        <f>SUM(P9:P13,P15:P18,P20:P27)</f>
        <v>0</v>
      </c>
      <c r="Q28" s="819">
        <f>SUM(Q9:Q13,Q15:Q18,Q20:Q27)</f>
        <v>0</v>
      </c>
      <c r="R28" s="819">
        <f>SUM(R9:R13,R15:R18,R20:R27)</f>
        <v>0</v>
      </c>
      <c r="S28" s="820" t="str">
        <f t="shared" si="20"/>
        <v/>
      </c>
      <c r="T28" s="821">
        <f>SUM(T9:T13,T15:T18,T20:T27)</f>
        <v>0</v>
      </c>
      <c r="U28" s="822">
        <f>SUM(U9:U13,U15:U18,U20:U27)</f>
        <v>0</v>
      </c>
      <c r="V28" s="823" t="str">
        <f>IF(T28&gt;0, SUMPRODUCT(T9:T27,V9:V27)/T28, "")</f>
        <v/>
      </c>
      <c r="W28" s="824" t="str">
        <f>IF(AG28&gt;0, SUMPRODUCT(AG9:AG27,W9:W27)/AG28, "")</f>
        <v/>
      </c>
      <c r="X28" s="824" t="str">
        <f>IF(U28&gt;0, SUMPRODUCT(U9:U27,X9:X27)/U28, "")</f>
        <v/>
      </c>
      <c r="Y28" s="822">
        <f>SUM(Y9:Y13,Y15:Y18,Y20:Y27)</f>
        <v>0</v>
      </c>
      <c r="Z28" s="825" t="str">
        <f>IF(T28&gt;0, SUMPRODUCT(T9:T27,Z9:Z27)/T28, "")</f>
        <v/>
      </c>
      <c r="AA28" s="822">
        <f>SUM(AA9:AA13,AA15:AA18,AA20:AA27)</f>
        <v>0</v>
      </c>
      <c r="AB28" s="822">
        <f>SUM(AB9:AB13,AB15:AB18,AB20:AB27)</f>
        <v>0</v>
      </c>
      <c r="AC28" s="822">
        <f>SUM(AC9:AC13,AC15:AC18,AC20:AC27)</f>
        <v>0</v>
      </c>
      <c r="AD28" s="822">
        <f>SUM(AD9:AD13,AD15:AD18,AD20:AD27)</f>
        <v>0</v>
      </c>
      <c r="AE28" s="825" t="str">
        <f>IF(AC28&gt;0, SUMPRODUCT(AC9:AC27,AE9:AE27)/AC28, "")</f>
        <v/>
      </c>
      <c r="AF28" s="822">
        <f>SUM(AF9:AF13,AF15:AF18,AF20:AF27)</f>
        <v>0</v>
      </c>
      <c r="AG28" s="826">
        <f t="shared" si="22"/>
        <v>0</v>
      </c>
      <c r="AH28" s="378"/>
    </row>
    <row r="29" spans="1:34" s="619" customFormat="1" ht="45" customHeight="1" x14ac:dyDescent="0.35">
      <c r="A29" s="584" t="s">
        <v>487</v>
      </c>
      <c r="B29" s="827"/>
      <c r="C29" s="828"/>
      <c r="D29" s="618"/>
      <c r="E29" s="618"/>
      <c r="F29" s="618"/>
      <c r="G29" s="675"/>
      <c r="H29" s="618"/>
      <c r="I29" s="618"/>
      <c r="AH29" s="620"/>
    </row>
    <row r="30" spans="1:34" s="619" customFormat="1" ht="30" customHeight="1" x14ac:dyDescent="0.35">
      <c r="A30" s="584" t="s">
        <v>488</v>
      </c>
      <c r="B30" s="827"/>
      <c r="C30" s="828"/>
      <c r="D30" s="618"/>
      <c r="E30" s="618"/>
      <c r="F30" s="618"/>
      <c r="G30" s="675"/>
      <c r="H30" s="618"/>
      <c r="I30" s="618"/>
      <c r="AH30" s="620"/>
    </row>
    <row r="31" spans="1:34" s="282" customFormat="1" ht="45" customHeight="1" x14ac:dyDescent="0.25">
      <c r="A31" s="585" t="s">
        <v>508</v>
      </c>
      <c r="B31" s="829"/>
      <c r="C31" s="603"/>
      <c r="D31" s="410"/>
      <c r="E31" s="410"/>
      <c r="F31" s="410"/>
      <c r="G31" s="406"/>
      <c r="H31" s="410"/>
      <c r="I31" s="410"/>
      <c r="AA31" s="621"/>
      <c r="AC31" s="619"/>
      <c r="AD31" s="619"/>
      <c r="AE31" s="619"/>
      <c r="AF31" s="619"/>
      <c r="AG31" s="621"/>
      <c r="AH31" s="391"/>
    </row>
    <row r="32" spans="1:34" s="370" customFormat="1" ht="15" customHeight="1" x14ac:dyDescent="0.25">
      <c r="A32" s="164"/>
      <c r="B32" s="830">
        <v>1</v>
      </c>
      <c r="C32" s="830" t="s">
        <v>509</v>
      </c>
      <c r="D32" s="831"/>
      <c r="E32" s="831"/>
      <c r="F32" s="832"/>
      <c r="G32" s="676"/>
      <c r="H32" s="594"/>
      <c r="I32" s="833"/>
      <c r="J32" s="608"/>
      <c r="K32" s="606"/>
      <c r="L32" s="595"/>
      <c r="M32" s="595"/>
      <c r="N32" s="834" t="str">
        <f>IF(K32&gt;0,M32/K32, "")</f>
        <v/>
      </c>
      <c r="O32" s="608"/>
      <c r="P32" s="606"/>
      <c r="Q32" s="595"/>
      <c r="R32" s="595"/>
      <c r="S32" s="834" t="str">
        <f>IF(P32&gt;0,R32/P32, "")</f>
        <v/>
      </c>
      <c r="T32" s="608"/>
      <c r="U32" s="606"/>
      <c r="V32" s="835"/>
      <c r="W32" s="596"/>
      <c r="X32" s="596"/>
      <c r="Y32" s="595"/>
      <c r="Z32" s="836" t="str">
        <f>IF(T32&gt;0,Y32/T32, "")</f>
        <v/>
      </c>
      <c r="AA32" s="595"/>
      <c r="AB32" s="837"/>
      <c r="AC32" s="838"/>
      <c r="AD32" s="838"/>
      <c r="AE32" s="838"/>
      <c r="AF32" s="838"/>
      <c r="AG32" s="839">
        <f>T32-U32</f>
        <v>0</v>
      </c>
      <c r="AH32" s="378"/>
    </row>
    <row r="33" spans="1:34" s="370" customFormat="1" ht="15" customHeight="1" x14ac:dyDescent="0.25">
      <c r="A33" s="164"/>
      <c r="B33" s="840">
        <f>B32+1</f>
        <v>2</v>
      </c>
      <c r="C33" s="840" t="s">
        <v>510</v>
      </c>
      <c r="D33" s="841"/>
      <c r="E33" s="841"/>
      <c r="F33" s="842"/>
      <c r="G33" s="677"/>
      <c r="H33" s="597"/>
      <c r="I33" s="843"/>
      <c r="J33" s="609"/>
      <c r="K33" s="604"/>
      <c r="L33" s="598"/>
      <c r="M33" s="598"/>
      <c r="N33" s="844" t="str">
        <f t="shared" ref="N33:N44" si="34">IF(K33&gt;0,M33/K33, "")</f>
        <v/>
      </c>
      <c r="O33" s="609"/>
      <c r="P33" s="604"/>
      <c r="Q33" s="598"/>
      <c r="R33" s="598"/>
      <c r="S33" s="844" t="str">
        <f t="shared" ref="S33:S44" si="35">IF(P33&gt;0,R33/P33, "")</f>
        <v/>
      </c>
      <c r="T33" s="609"/>
      <c r="U33" s="604"/>
      <c r="V33" s="845"/>
      <c r="W33" s="599"/>
      <c r="X33" s="599"/>
      <c r="Y33" s="598"/>
      <c r="Z33" s="846" t="str">
        <f t="shared" ref="Z33:Z44" si="36">IF(T33&gt;0,Y33/T33, "")</f>
        <v/>
      </c>
      <c r="AA33" s="598"/>
      <c r="AB33" s="847"/>
      <c r="AC33" s="838"/>
      <c r="AD33" s="838"/>
      <c r="AE33" s="838"/>
      <c r="AF33" s="838"/>
      <c r="AG33" s="777">
        <f t="shared" ref="AG33:AG44" si="37">T33-U33</f>
        <v>0</v>
      </c>
      <c r="AH33" s="378"/>
    </row>
    <row r="34" spans="1:34" s="370" customFormat="1" ht="15" customHeight="1" x14ac:dyDescent="0.25">
      <c r="A34" s="164"/>
      <c r="B34" s="840">
        <f t="shared" ref="B34:B44" si="38">B33+1</f>
        <v>3</v>
      </c>
      <c r="C34" s="840" t="s">
        <v>511</v>
      </c>
      <c r="D34" s="841"/>
      <c r="E34" s="841"/>
      <c r="F34" s="842"/>
      <c r="G34" s="677"/>
      <c r="H34" s="600"/>
      <c r="I34" s="848"/>
      <c r="J34" s="609"/>
      <c r="K34" s="604"/>
      <c r="L34" s="598"/>
      <c r="M34" s="598"/>
      <c r="N34" s="769" t="str">
        <f t="shared" si="34"/>
        <v/>
      </c>
      <c r="O34" s="609"/>
      <c r="P34" s="604"/>
      <c r="Q34" s="598"/>
      <c r="R34" s="598"/>
      <c r="S34" s="769" t="str">
        <f t="shared" si="35"/>
        <v/>
      </c>
      <c r="T34" s="609"/>
      <c r="U34" s="604"/>
      <c r="V34" s="845"/>
      <c r="W34" s="599"/>
      <c r="X34" s="599"/>
      <c r="Y34" s="598"/>
      <c r="Z34" s="773" t="str">
        <f t="shared" si="36"/>
        <v/>
      </c>
      <c r="AA34" s="598"/>
      <c r="AB34" s="847"/>
      <c r="AC34" s="838"/>
      <c r="AD34" s="838"/>
      <c r="AE34" s="838"/>
      <c r="AF34" s="838"/>
      <c r="AG34" s="777">
        <f t="shared" si="37"/>
        <v>0</v>
      </c>
      <c r="AH34" s="378"/>
    </row>
    <row r="35" spans="1:34" s="370" customFormat="1" ht="15" customHeight="1" x14ac:dyDescent="0.25">
      <c r="A35" s="164"/>
      <c r="B35" s="840">
        <f t="shared" si="38"/>
        <v>4</v>
      </c>
      <c r="C35" s="840" t="s">
        <v>512</v>
      </c>
      <c r="D35" s="841"/>
      <c r="E35" s="841"/>
      <c r="F35" s="842"/>
      <c r="G35" s="48"/>
      <c r="H35" s="632"/>
      <c r="I35" s="843"/>
      <c r="J35" s="609"/>
      <c r="K35" s="604"/>
      <c r="L35" s="598"/>
      <c r="M35" s="598"/>
      <c r="N35" s="769" t="str">
        <f t="shared" si="34"/>
        <v/>
      </c>
      <c r="O35" s="609"/>
      <c r="P35" s="604"/>
      <c r="Q35" s="598"/>
      <c r="R35" s="598"/>
      <c r="S35" s="769" t="str">
        <f t="shared" si="35"/>
        <v/>
      </c>
      <c r="T35" s="609"/>
      <c r="U35" s="604"/>
      <c r="V35" s="845"/>
      <c r="W35" s="599"/>
      <c r="X35" s="599"/>
      <c r="Y35" s="598"/>
      <c r="Z35" s="773" t="str">
        <f t="shared" si="36"/>
        <v/>
      </c>
      <c r="AA35" s="598"/>
      <c r="AB35" s="847"/>
      <c r="AC35" s="838"/>
      <c r="AD35" s="838"/>
      <c r="AE35" s="838"/>
      <c r="AF35" s="838"/>
      <c r="AG35" s="777">
        <f t="shared" si="37"/>
        <v>0</v>
      </c>
      <c r="AH35" s="378"/>
    </row>
    <row r="36" spans="1:34" s="370" customFormat="1" ht="15" customHeight="1" x14ac:dyDescent="0.25">
      <c r="A36" s="164"/>
      <c r="B36" s="840">
        <f t="shared" si="38"/>
        <v>5</v>
      </c>
      <c r="C36" s="840" t="s">
        <v>513</v>
      </c>
      <c r="D36" s="841"/>
      <c r="E36" s="841"/>
      <c r="F36" s="842"/>
      <c r="G36" s="677"/>
      <c r="H36" s="597"/>
      <c r="I36" s="843"/>
      <c r="J36" s="609"/>
      <c r="K36" s="604"/>
      <c r="L36" s="598"/>
      <c r="M36" s="598"/>
      <c r="N36" s="769" t="str">
        <f t="shared" si="34"/>
        <v/>
      </c>
      <c r="O36" s="609"/>
      <c r="P36" s="604"/>
      <c r="Q36" s="598"/>
      <c r="R36" s="598"/>
      <c r="S36" s="769" t="str">
        <f t="shared" si="35"/>
        <v/>
      </c>
      <c r="T36" s="609"/>
      <c r="U36" s="604"/>
      <c r="V36" s="845"/>
      <c r="W36" s="599"/>
      <c r="X36" s="599"/>
      <c r="Y36" s="598"/>
      <c r="Z36" s="773" t="str">
        <f t="shared" si="36"/>
        <v/>
      </c>
      <c r="AA36" s="598"/>
      <c r="AB36" s="847"/>
      <c r="AC36" s="838"/>
      <c r="AD36" s="838"/>
      <c r="AE36" s="838"/>
      <c r="AF36" s="838"/>
      <c r="AG36" s="777">
        <f t="shared" si="37"/>
        <v>0</v>
      </c>
      <c r="AH36" s="378"/>
    </row>
    <row r="37" spans="1:34" s="370" customFormat="1" ht="15" customHeight="1" x14ac:dyDescent="0.25">
      <c r="A37" s="164"/>
      <c r="B37" s="840">
        <f t="shared" si="38"/>
        <v>6</v>
      </c>
      <c r="C37" s="840" t="s">
        <v>514</v>
      </c>
      <c r="D37" s="841"/>
      <c r="E37" s="841"/>
      <c r="F37" s="842"/>
      <c r="G37" s="677"/>
      <c r="H37" s="597"/>
      <c r="I37" s="843"/>
      <c r="J37" s="609"/>
      <c r="K37" s="604"/>
      <c r="L37" s="598"/>
      <c r="M37" s="598"/>
      <c r="N37" s="769" t="str">
        <f t="shared" si="34"/>
        <v/>
      </c>
      <c r="O37" s="609"/>
      <c r="P37" s="604"/>
      <c r="Q37" s="598"/>
      <c r="R37" s="598"/>
      <c r="S37" s="769" t="str">
        <f t="shared" si="35"/>
        <v/>
      </c>
      <c r="T37" s="609"/>
      <c r="U37" s="604"/>
      <c r="V37" s="845"/>
      <c r="W37" s="599"/>
      <c r="X37" s="599"/>
      <c r="Y37" s="598"/>
      <c r="Z37" s="773" t="str">
        <f t="shared" si="36"/>
        <v/>
      </c>
      <c r="AA37" s="598"/>
      <c r="AB37" s="847"/>
      <c r="AC37" s="838"/>
      <c r="AD37" s="838"/>
      <c r="AE37" s="838"/>
      <c r="AF37" s="838"/>
      <c r="AG37" s="777">
        <f t="shared" si="37"/>
        <v>0</v>
      </c>
      <c r="AH37" s="378"/>
    </row>
    <row r="38" spans="1:34" s="370" customFormat="1" ht="15" customHeight="1" x14ac:dyDescent="0.25">
      <c r="A38" s="164"/>
      <c r="B38" s="840">
        <f t="shared" si="38"/>
        <v>7</v>
      </c>
      <c r="C38" s="840" t="s">
        <v>515</v>
      </c>
      <c r="D38" s="841"/>
      <c r="E38" s="841"/>
      <c r="F38" s="842"/>
      <c r="G38" s="677"/>
      <c r="H38" s="597"/>
      <c r="I38" s="843"/>
      <c r="J38" s="609"/>
      <c r="K38" s="604"/>
      <c r="L38" s="598"/>
      <c r="M38" s="598"/>
      <c r="N38" s="769" t="str">
        <f t="shared" si="34"/>
        <v/>
      </c>
      <c r="O38" s="609"/>
      <c r="P38" s="604"/>
      <c r="Q38" s="598"/>
      <c r="R38" s="598"/>
      <c r="S38" s="769" t="str">
        <f t="shared" si="35"/>
        <v/>
      </c>
      <c r="T38" s="609"/>
      <c r="U38" s="604"/>
      <c r="V38" s="845"/>
      <c r="W38" s="599"/>
      <c r="X38" s="599"/>
      <c r="Y38" s="598"/>
      <c r="Z38" s="773" t="str">
        <f t="shared" si="36"/>
        <v/>
      </c>
      <c r="AA38" s="598"/>
      <c r="AB38" s="847"/>
      <c r="AC38" s="838"/>
      <c r="AD38" s="838"/>
      <c r="AE38" s="838"/>
      <c r="AF38" s="838"/>
      <c r="AG38" s="777">
        <f t="shared" si="37"/>
        <v>0</v>
      </c>
      <c r="AH38" s="378"/>
    </row>
    <row r="39" spans="1:34" s="370" customFormat="1" ht="15" customHeight="1" x14ac:dyDescent="0.25">
      <c r="A39" s="164"/>
      <c r="B39" s="840">
        <f t="shared" si="38"/>
        <v>8</v>
      </c>
      <c r="C39" s="840" t="s">
        <v>516</v>
      </c>
      <c r="D39" s="841"/>
      <c r="E39" s="841"/>
      <c r="F39" s="842"/>
      <c r="G39" s="677"/>
      <c r="H39" s="597"/>
      <c r="I39" s="843"/>
      <c r="J39" s="609"/>
      <c r="K39" s="604"/>
      <c r="L39" s="598"/>
      <c r="M39" s="598"/>
      <c r="N39" s="769" t="str">
        <f t="shared" si="34"/>
        <v/>
      </c>
      <c r="O39" s="609"/>
      <c r="P39" s="604"/>
      <c r="Q39" s="598"/>
      <c r="R39" s="598"/>
      <c r="S39" s="769" t="str">
        <f t="shared" si="35"/>
        <v/>
      </c>
      <c r="T39" s="609"/>
      <c r="U39" s="604"/>
      <c r="V39" s="845"/>
      <c r="W39" s="599"/>
      <c r="X39" s="599"/>
      <c r="Y39" s="598"/>
      <c r="Z39" s="773" t="str">
        <f t="shared" si="36"/>
        <v/>
      </c>
      <c r="AA39" s="598"/>
      <c r="AB39" s="847"/>
      <c r="AC39" s="838"/>
      <c r="AD39" s="838"/>
      <c r="AE39" s="838"/>
      <c r="AF39" s="838"/>
      <c r="AG39" s="777">
        <f t="shared" si="37"/>
        <v>0</v>
      </c>
      <c r="AH39" s="378"/>
    </row>
    <row r="40" spans="1:34" s="370" customFormat="1" ht="15" customHeight="1" x14ac:dyDescent="0.25">
      <c r="A40" s="164"/>
      <c r="B40" s="840">
        <f t="shared" si="38"/>
        <v>9</v>
      </c>
      <c r="C40" s="840" t="s">
        <v>517</v>
      </c>
      <c r="D40" s="841"/>
      <c r="E40" s="841"/>
      <c r="F40" s="842"/>
      <c r="G40" s="677"/>
      <c r="H40" s="597"/>
      <c r="I40" s="843"/>
      <c r="J40" s="609"/>
      <c r="K40" s="604"/>
      <c r="L40" s="598"/>
      <c r="M40" s="598"/>
      <c r="N40" s="769" t="str">
        <f t="shared" si="34"/>
        <v/>
      </c>
      <c r="O40" s="609"/>
      <c r="P40" s="604"/>
      <c r="Q40" s="598"/>
      <c r="R40" s="598"/>
      <c r="S40" s="769" t="str">
        <f t="shared" si="35"/>
        <v/>
      </c>
      <c r="T40" s="609"/>
      <c r="U40" s="604"/>
      <c r="V40" s="845"/>
      <c r="W40" s="599"/>
      <c r="X40" s="599"/>
      <c r="Y40" s="598"/>
      <c r="Z40" s="773" t="str">
        <f t="shared" si="36"/>
        <v/>
      </c>
      <c r="AA40" s="598"/>
      <c r="AB40" s="847"/>
      <c r="AC40" s="838"/>
      <c r="AD40" s="838"/>
      <c r="AE40" s="838"/>
      <c r="AF40" s="838"/>
      <c r="AG40" s="777">
        <f t="shared" si="37"/>
        <v>0</v>
      </c>
      <c r="AH40" s="378"/>
    </row>
    <row r="41" spans="1:34" s="370" customFormat="1" ht="15" customHeight="1" x14ac:dyDescent="0.25">
      <c r="A41" s="164"/>
      <c r="B41" s="840">
        <f t="shared" si="38"/>
        <v>10</v>
      </c>
      <c r="C41" s="840" t="s">
        <v>518</v>
      </c>
      <c r="D41" s="841"/>
      <c r="E41" s="841"/>
      <c r="F41" s="842"/>
      <c r="G41" s="677"/>
      <c r="H41" s="597"/>
      <c r="I41" s="843"/>
      <c r="J41" s="609"/>
      <c r="K41" s="604"/>
      <c r="L41" s="598"/>
      <c r="M41" s="598"/>
      <c r="N41" s="769" t="str">
        <f t="shared" si="34"/>
        <v/>
      </c>
      <c r="O41" s="609"/>
      <c r="P41" s="604"/>
      <c r="Q41" s="598"/>
      <c r="R41" s="598"/>
      <c r="S41" s="769" t="str">
        <f t="shared" si="35"/>
        <v/>
      </c>
      <c r="T41" s="609"/>
      <c r="U41" s="604"/>
      <c r="V41" s="845"/>
      <c r="W41" s="599"/>
      <c r="X41" s="599"/>
      <c r="Y41" s="598"/>
      <c r="Z41" s="773" t="str">
        <f t="shared" si="36"/>
        <v/>
      </c>
      <c r="AA41" s="598"/>
      <c r="AB41" s="847"/>
      <c r="AC41" s="838"/>
      <c r="AD41" s="838"/>
      <c r="AE41" s="838"/>
      <c r="AF41" s="838"/>
      <c r="AG41" s="777">
        <f t="shared" si="37"/>
        <v>0</v>
      </c>
      <c r="AH41" s="378"/>
    </row>
    <row r="42" spans="1:34" s="370" customFormat="1" ht="15" customHeight="1" x14ac:dyDescent="0.25">
      <c r="A42" s="164"/>
      <c r="B42" s="840">
        <f t="shared" si="38"/>
        <v>11</v>
      </c>
      <c r="C42" s="840" t="s">
        <v>519</v>
      </c>
      <c r="D42" s="841"/>
      <c r="E42" s="841"/>
      <c r="F42" s="842"/>
      <c r="G42" s="677"/>
      <c r="H42" s="597"/>
      <c r="I42" s="843"/>
      <c r="J42" s="609"/>
      <c r="K42" s="604"/>
      <c r="L42" s="598"/>
      <c r="M42" s="598"/>
      <c r="N42" s="769" t="str">
        <f t="shared" si="34"/>
        <v/>
      </c>
      <c r="O42" s="609"/>
      <c r="P42" s="604"/>
      <c r="Q42" s="598"/>
      <c r="R42" s="598"/>
      <c r="S42" s="769" t="str">
        <f t="shared" si="35"/>
        <v/>
      </c>
      <c r="T42" s="609"/>
      <c r="U42" s="604"/>
      <c r="V42" s="845"/>
      <c r="W42" s="599"/>
      <c r="X42" s="599"/>
      <c r="Y42" s="598"/>
      <c r="Z42" s="773" t="str">
        <f t="shared" si="36"/>
        <v/>
      </c>
      <c r="AA42" s="598"/>
      <c r="AB42" s="847"/>
      <c r="AC42" s="838"/>
      <c r="AD42" s="838"/>
      <c r="AE42" s="838"/>
      <c r="AF42" s="838"/>
      <c r="AG42" s="777">
        <f t="shared" si="37"/>
        <v>0</v>
      </c>
      <c r="AH42" s="378"/>
    </row>
    <row r="43" spans="1:34" s="370" customFormat="1" ht="15" customHeight="1" x14ac:dyDescent="0.25">
      <c r="A43" s="164"/>
      <c r="B43" s="849">
        <f t="shared" si="38"/>
        <v>12</v>
      </c>
      <c r="C43" s="849" t="s">
        <v>520</v>
      </c>
      <c r="D43" s="850"/>
      <c r="E43" s="850"/>
      <c r="F43" s="851"/>
      <c r="G43" s="678"/>
      <c r="H43" s="601"/>
      <c r="I43" s="852"/>
      <c r="J43" s="853"/>
      <c r="K43" s="616"/>
      <c r="L43" s="611"/>
      <c r="M43" s="611"/>
      <c r="N43" s="854" t="str">
        <f t="shared" si="34"/>
        <v/>
      </c>
      <c r="O43" s="853"/>
      <c r="P43" s="616"/>
      <c r="Q43" s="611"/>
      <c r="R43" s="611"/>
      <c r="S43" s="854" t="str">
        <f t="shared" si="35"/>
        <v/>
      </c>
      <c r="T43" s="610"/>
      <c r="U43" s="607"/>
      <c r="V43" s="855"/>
      <c r="W43" s="602"/>
      <c r="X43" s="602"/>
      <c r="Y43" s="717"/>
      <c r="Z43" s="810" t="str">
        <f t="shared" si="36"/>
        <v/>
      </c>
      <c r="AA43" s="717"/>
      <c r="AB43" s="856"/>
      <c r="AC43" s="838"/>
      <c r="AD43" s="838"/>
      <c r="AE43" s="838"/>
      <c r="AF43" s="838"/>
      <c r="AG43" s="857">
        <f t="shared" si="37"/>
        <v>0</v>
      </c>
      <c r="AH43" s="378"/>
    </row>
    <row r="44" spans="1:34" s="370" customFormat="1" ht="15" customHeight="1" x14ac:dyDescent="0.25">
      <c r="A44" s="164"/>
      <c r="B44" s="858">
        <f t="shared" si="38"/>
        <v>13</v>
      </c>
      <c r="C44" s="744" t="s">
        <v>507</v>
      </c>
      <c r="D44" s="859"/>
      <c r="E44" s="860"/>
      <c r="F44" s="860"/>
      <c r="G44" s="817">
        <f t="shared" ref="G44:M44" si="39">SUM(G32:G43)</f>
        <v>0</v>
      </c>
      <c r="H44" s="822">
        <f t="shared" si="39"/>
        <v>0</v>
      </c>
      <c r="I44" s="822">
        <f t="shared" si="39"/>
        <v>0</v>
      </c>
      <c r="J44" s="861">
        <f t="shared" si="39"/>
        <v>0</v>
      </c>
      <c r="K44" s="822">
        <f t="shared" si="39"/>
        <v>0</v>
      </c>
      <c r="L44" s="822">
        <f t="shared" si="39"/>
        <v>0</v>
      </c>
      <c r="M44" s="822">
        <f t="shared" si="39"/>
        <v>0</v>
      </c>
      <c r="N44" s="820" t="str">
        <f t="shared" si="34"/>
        <v/>
      </c>
      <c r="O44" s="861">
        <f>SUM(O32:O43)</f>
        <v>0</v>
      </c>
      <c r="P44" s="822">
        <f>SUM(P32:P43)</f>
        <v>0</v>
      </c>
      <c r="Q44" s="822">
        <f>SUM(Q32:Q43)</f>
        <v>0</v>
      </c>
      <c r="R44" s="822">
        <f>SUM(R32:R43)</f>
        <v>0</v>
      </c>
      <c r="S44" s="820" t="str">
        <f t="shared" si="35"/>
        <v/>
      </c>
      <c r="T44" s="821">
        <f>SUM(T32:T43)</f>
        <v>0</v>
      </c>
      <c r="U44" s="862">
        <f>SUM(U32:U43)</f>
        <v>0</v>
      </c>
      <c r="V44" s="823" t="str">
        <f>IF(T44&gt;0, SUMPRODUCT(T32:T43,V32:V43)/T44, "")</f>
        <v/>
      </c>
      <c r="W44" s="825" t="str">
        <f>IF(AG44&gt;0, SUMPRODUCT(AG32:AG43,W32:W43)/AG44, "")</f>
        <v/>
      </c>
      <c r="X44" s="825" t="str">
        <f>IF(U44&gt;0, SUMPRODUCT(U32:U43,X32:X43)/U44, "")</f>
        <v/>
      </c>
      <c r="Y44" s="822">
        <f>SUM(Y32:Y43)</f>
        <v>0</v>
      </c>
      <c r="Z44" s="825" t="str">
        <f t="shared" si="36"/>
        <v/>
      </c>
      <c r="AA44" s="822">
        <f>SUM(AA32:AA43)</f>
        <v>0</v>
      </c>
      <c r="AB44" s="863">
        <f>SUM(AB32:AB43)</f>
        <v>0</v>
      </c>
      <c r="AC44" s="838"/>
      <c r="AD44" s="838"/>
      <c r="AE44" s="838"/>
      <c r="AF44" s="838"/>
      <c r="AG44" s="826">
        <f t="shared" si="37"/>
        <v>0</v>
      </c>
      <c r="AH44" s="378"/>
    </row>
    <row r="45" spans="1:34" s="605" customFormat="1" ht="60" customHeight="1" x14ac:dyDescent="0.25">
      <c r="A45" s="612" t="s">
        <v>521</v>
      </c>
      <c r="B45" s="864"/>
      <c r="C45" s="865"/>
      <c r="D45" s="865"/>
      <c r="E45" s="866"/>
      <c r="AC45" s="619"/>
      <c r="AD45" s="619"/>
      <c r="AE45" s="619"/>
      <c r="AF45" s="619"/>
      <c r="AH45" s="742"/>
    </row>
    <row r="46" spans="1:34" s="282" customFormat="1" ht="15" customHeight="1" x14ac:dyDescent="0.25">
      <c r="A46" s="164"/>
      <c r="B46" s="830">
        <v>1</v>
      </c>
      <c r="C46" s="830" t="s">
        <v>509</v>
      </c>
      <c r="D46" s="831"/>
      <c r="E46" s="831"/>
      <c r="F46" s="832"/>
      <c r="G46" s="676"/>
      <c r="H46" s="594"/>
      <c r="I46" s="594"/>
      <c r="J46" s="608"/>
      <c r="K46" s="606"/>
      <c r="L46" s="595"/>
      <c r="M46" s="595"/>
      <c r="N46" s="834" t="str">
        <f t="shared" ref="N46:N58" si="40">IF(K46&gt;0,M46/K46, "")</f>
        <v/>
      </c>
      <c r="O46" s="867" t="str">
        <f>IF(ISNUMBER(J46), J46, "")</f>
        <v/>
      </c>
      <c r="P46" s="868" t="str">
        <f t="shared" ref="P46:S57" si="41">IF(ISNUMBER(K46), K46, "")</f>
        <v/>
      </c>
      <c r="Q46" s="868" t="str">
        <f t="shared" si="41"/>
        <v/>
      </c>
      <c r="R46" s="869" t="str">
        <f t="shared" si="41"/>
        <v/>
      </c>
      <c r="S46" s="870" t="str">
        <f t="shared" si="41"/>
        <v/>
      </c>
      <c r="T46" s="871"/>
      <c r="U46" s="872"/>
      <c r="V46" s="873"/>
      <c r="W46" s="873"/>
      <c r="X46" s="873"/>
      <c r="Y46" s="874"/>
      <c r="Z46" s="873"/>
      <c r="AA46" s="875"/>
      <c r="AB46" s="876"/>
      <c r="AC46" s="619"/>
      <c r="AD46" s="619"/>
      <c r="AE46" s="619"/>
      <c r="AF46" s="619"/>
      <c r="AG46" s="877"/>
      <c r="AH46" s="391"/>
    </row>
    <row r="47" spans="1:34" s="365" customFormat="1" ht="15" customHeight="1" x14ac:dyDescent="0.25">
      <c r="A47" s="164"/>
      <c r="B47" s="840">
        <f>B46+1</f>
        <v>2</v>
      </c>
      <c r="C47" s="840" t="s">
        <v>510</v>
      </c>
      <c r="D47" s="841"/>
      <c r="E47" s="841"/>
      <c r="F47" s="842"/>
      <c r="G47" s="677"/>
      <c r="H47" s="597"/>
      <c r="I47" s="597"/>
      <c r="J47" s="609"/>
      <c r="K47" s="604"/>
      <c r="L47" s="598"/>
      <c r="M47" s="598"/>
      <c r="N47" s="769" t="str">
        <f t="shared" si="40"/>
        <v/>
      </c>
      <c r="O47" s="767" t="str">
        <f t="shared" ref="O47:O57" si="42">IF(ISNUMBER(J47), J47, "")</f>
        <v/>
      </c>
      <c r="P47" s="768" t="str">
        <f t="shared" si="41"/>
        <v/>
      </c>
      <c r="Q47" s="768" t="str">
        <f t="shared" si="41"/>
        <v/>
      </c>
      <c r="R47" s="878" t="str">
        <f t="shared" si="41"/>
        <v/>
      </c>
      <c r="S47" s="766" t="str">
        <f t="shared" si="41"/>
        <v/>
      </c>
      <c r="T47" s="879"/>
      <c r="U47" s="880"/>
      <c r="V47" s="788"/>
      <c r="W47" s="788"/>
      <c r="X47" s="788"/>
      <c r="Y47" s="881"/>
      <c r="Z47" s="788"/>
      <c r="AA47" s="882"/>
      <c r="AB47" s="883"/>
      <c r="AC47" s="619"/>
      <c r="AD47" s="619"/>
      <c r="AE47" s="619"/>
      <c r="AF47" s="619"/>
      <c r="AG47" s="793"/>
      <c r="AH47" s="884"/>
    </row>
    <row r="48" spans="1:34" s="365" customFormat="1" ht="15" customHeight="1" x14ac:dyDescent="0.25">
      <c r="A48" s="164"/>
      <c r="B48" s="840">
        <f t="shared" ref="B48:B57" si="43">B47+1</f>
        <v>3</v>
      </c>
      <c r="C48" s="840" t="s">
        <v>511</v>
      </c>
      <c r="D48" s="841"/>
      <c r="E48" s="841"/>
      <c r="F48" s="842"/>
      <c r="G48" s="677"/>
      <c r="H48" s="600"/>
      <c r="I48" s="600"/>
      <c r="J48" s="609"/>
      <c r="K48" s="604"/>
      <c r="L48" s="598"/>
      <c r="M48" s="598"/>
      <c r="N48" s="769" t="str">
        <f t="shared" si="40"/>
        <v/>
      </c>
      <c r="O48" s="767" t="str">
        <f t="shared" si="42"/>
        <v/>
      </c>
      <c r="P48" s="768" t="str">
        <f t="shared" si="41"/>
        <v/>
      </c>
      <c r="Q48" s="768" t="str">
        <f t="shared" si="41"/>
        <v/>
      </c>
      <c r="R48" s="878" t="str">
        <f t="shared" si="41"/>
        <v/>
      </c>
      <c r="S48" s="766" t="str">
        <f t="shared" si="41"/>
        <v/>
      </c>
      <c r="T48" s="879"/>
      <c r="U48" s="880"/>
      <c r="V48" s="788"/>
      <c r="W48" s="788"/>
      <c r="X48" s="788"/>
      <c r="Y48" s="881"/>
      <c r="Z48" s="788"/>
      <c r="AA48" s="882"/>
      <c r="AB48" s="883"/>
      <c r="AC48" s="619"/>
      <c r="AD48" s="619"/>
      <c r="AE48" s="619"/>
      <c r="AF48" s="619"/>
      <c r="AG48" s="793"/>
      <c r="AH48" s="884"/>
    </row>
    <row r="49" spans="1:34" s="365" customFormat="1" ht="15" customHeight="1" x14ac:dyDescent="0.25">
      <c r="A49" s="164"/>
      <c r="B49" s="840">
        <f t="shared" si="43"/>
        <v>4</v>
      </c>
      <c r="C49" s="840" t="s">
        <v>512</v>
      </c>
      <c r="D49" s="841"/>
      <c r="E49" s="841"/>
      <c r="F49" s="842"/>
      <c r="G49" s="677"/>
      <c r="H49" s="597"/>
      <c r="I49" s="597"/>
      <c r="J49" s="609"/>
      <c r="K49" s="604"/>
      <c r="L49" s="598"/>
      <c r="M49" s="598"/>
      <c r="N49" s="769" t="str">
        <f t="shared" si="40"/>
        <v/>
      </c>
      <c r="O49" s="767" t="str">
        <f t="shared" si="42"/>
        <v/>
      </c>
      <c r="P49" s="768" t="str">
        <f t="shared" si="41"/>
        <v/>
      </c>
      <c r="Q49" s="768" t="str">
        <f t="shared" si="41"/>
        <v/>
      </c>
      <c r="R49" s="878" t="str">
        <f t="shared" si="41"/>
        <v/>
      </c>
      <c r="S49" s="766" t="str">
        <f t="shared" si="41"/>
        <v/>
      </c>
      <c r="T49" s="879"/>
      <c r="U49" s="880"/>
      <c r="V49" s="788"/>
      <c r="W49" s="788"/>
      <c r="X49" s="788"/>
      <c r="Y49" s="881"/>
      <c r="Z49" s="788"/>
      <c r="AA49" s="882"/>
      <c r="AB49" s="883"/>
      <c r="AC49" s="619"/>
      <c r="AD49" s="619"/>
      <c r="AE49" s="619"/>
      <c r="AF49" s="619"/>
      <c r="AG49" s="793"/>
      <c r="AH49" s="884"/>
    </row>
    <row r="50" spans="1:34" s="365" customFormat="1" ht="15" customHeight="1" x14ac:dyDescent="0.25">
      <c r="A50" s="164"/>
      <c r="B50" s="840">
        <f t="shared" si="43"/>
        <v>5</v>
      </c>
      <c r="C50" s="840" t="s">
        <v>513</v>
      </c>
      <c r="D50" s="841"/>
      <c r="E50" s="841"/>
      <c r="F50" s="842"/>
      <c r="G50" s="677"/>
      <c r="H50" s="597"/>
      <c r="I50" s="597"/>
      <c r="J50" s="609"/>
      <c r="K50" s="604"/>
      <c r="L50" s="598"/>
      <c r="M50" s="598"/>
      <c r="N50" s="769" t="str">
        <f t="shared" si="40"/>
        <v/>
      </c>
      <c r="O50" s="767" t="str">
        <f t="shared" si="42"/>
        <v/>
      </c>
      <c r="P50" s="768" t="str">
        <f t="shared" si="41"/>
        <v/>
      </c>
      <c r="Q50" s="768" t="str">
        <f t="shared" si="41"/>
        <v/>
      </c>
      <c r="R50" s="878" t="str">
        <f t="shared" si="41"/>
        <v/>
      </c>
      <c r="S50" s="766" t="str">
        <f t="shared" si="41"/>
        <v/>
      </c>
      <c r="T50" s="879"/>
      <c r="U50" s="880"/>
      <c r="V50" s="788"/>
      <c r="W50" s="788"/>
      <c r="X50" s="788"/>
      <c r="Y50" s="881"/>
      <c r="Z50" s="788"/>
      <c r="AA50" s="882"/>
      <c r="AB50" s="883"/>
      <c r="AC50" s="619"/>
      <c r="AD50" s="619"/>
      <c r="AE50" s="619"/>
      <c r="AF50" s="619"/>
      <c r="AG50" s="793"/>
      <c r="AH50" s="884"/>
    </row>
    <row r="51" spans="1:34" s="282" customFormat="1" ht="15" customHeight="1" x14ac:dyDescent="0.25">
      <c r="A51" s="164"/>
      <c r="B51" s="840">
        <f t="shared" si="43"/>
        <v>6</v>
      </c>
      <c r="C51" s="840" t="s">
        <v>514</v>
      </c>
      <c r="D51" s="841"/>
      <c r="E51" s="841"/>
      <c r="F51" s="842"/>
      <c r="G51" s="677"/>
      <c r="H51" s="597"/>
      <c r="I51" s="597"/>
      <c r="J51" s="609"/>
      <c r="K51" s="604"/>
      <c r="L51" s="598"/>
      <c r="M51" s="598"/>
      <c r="N51" s="769" t="str">
        <f t="shared" si="40"/>
        <v/>
      </c>
      <c r="O51" s="767" t="str">
        <f t="shared" si="42"/>
        <v/>
      </c>
      <c r="P51" s="768" t="str">
        <f t="shared" si="41"/>
        <v/>
      </c>
      <c r="Q51" s="768" t="str">
        <f t="shared" si="41"/>
        <v/>
      </c>
      <c r="R51" s="878" t="str">
        <f t="shared" si="41"/>
        <v/>
      </c>
      <c r="S51" s="766" t="str">
        <f t="shared" si="41"/>
        <v/>
      </c>
      <c r="T51" s="879"/>
      <c r="U51" s="880"/>
      <c r="V51" s="788"/>
      <c r="W51" s="788"/>
      <c r="X51" s="788"/>
      <c r="Y51" s="881"/>
      <c r="Z51" s="788"/>
      <c r="AA51" s="882"/>
      <c r="AB51" s="883"/>
      <c r="AC51" s="619"/>
      <c r="AD51" s="619"/>
      <c r="AE51" s="619"/>
      <c r="AF51" s="619"/>
      <c r="AG51" s="793"/>
      <c r="AH51" s="391"/>
    </row>
    <row r="52" spans="1:34" s="282" customFormat="1" ht="15" customHeight="1" x14ac:dyDescent="0.25">
      <c r="A52" s="164"/>
      <c r="B52" s="840">
        <f t="shared" si="43"/>
        <v>7</v>
      </c>
      <c r="C52" s="840" t="s">
        <v>515</v>
      </c>
      <c r="D52" s="841"/>
      <c r="E52" s="841"/>
      <c r="F52" s="842"/>
      <c r="G52" s="677"/>
      <c r="H52" s="597"/>
      <c r="I52" s="597"/>
      <c r="J52" s="609"/>
      <c r="K52" s="604"/>
      <c r="L52" s="598"/>
      <c r="M52" s="598"/>
      <c r="N52" s="769" t="str">
        <f t="shared" si="40"/>
        <v/>
      </c>
      <c r="O52" s="767" t="str">
        <f t="shared" si="42"/>
        <v/>
      </c>
      <c r="P52" s="768" t="str">
        <f t="shared" si="41"/>
        <v/>
      </c>
      <c r="Q52" s="768" t="str">
        <f t="shared" si="41"/>
        <v/>
      </c>
      <c r="R52" s="878" t="str">
        <f t="shared" si="41"/>
        <v/>
      </c>
      <c r="S52" s="766" t="str">
        <f t="shared" si="41"/>
        <v/>
      </c>
      <c r="T52" s="879"/>
      <c r="U52" s="880"/>
      <c r="V52" s="788"/>
      <c r="W52" s="788"/>
      <c r="X52" s="788"/>
      <c r="Y52" s="881"/>
      <c r="Z52" s="788"/>
      <c r="AA52" s="882"/>
      <c r="AB52" s="883"/>
      <c r="AC52" s="619"/>
      <c r="AD52" s="619"/>
      <c r="AE52" s="619"/>
      <c r="AF52" s="619"/>
      <c r="AG52" s="793"/>
      <c r="AH52" s="391"/>
    </row>
    <row r="53" spans="1:34" s="282" customFormat="1" ht="15" customHeight="1" x14ac:dyDescent="0.25">
      <c r="A53" s="164"/>
      <c r="B53" s="840">
        <f t="shared" si="43"/>
        <v>8</v>
      </c>
      <c r="C53" s="840" t="s">
        <v>516</v>
      </c>
      <c r="D53" s="841"/>
      <c r="E53" s="841"/>
      <c r="F53" s="842"/>
      <c r="G53" s="677"/>
      <c r="H53" s="597"/>
      <c r="I53" s="597"/>
      <c r="J53" s="609"/>
      <c r="K53" s="604"/>
      <c r="L53" s="598"/>
      <c r="M53" s="598"/>
      <c r="N53" s="769" t="str">
        <f t="shared" si="40"/>
        <v/>
      </c>
      <c r="O53" s="767" t="str">
        <f t="shared" si="42"/>
        <v/>
      </c>
      <c r="P53" s="768" t="str">
        <f t="shared" si="41"/>
        <v/>
      </c>
      <c r="Q53" s="768" t="str">
        <f t="shared" si="41"/>
        <v/>
      </c>
      <c r="R53" s="878" t="str">
        <f t="shared" si="41"/>
        <v/>
      </c>
      <c r="S53" s="766" t="str">
        <f t="shared" si="41"/>
        <v/>
      </c>
      <c r="T53" s="879"/>
      <c r="U53" s="880"/>
      <c r="V53" s="788"/>
      <c r="W53" s="788"/>
      <c r="X53" s="788"/>
      <c r="Y53" s="881"/>
      <c r="Z53" s="788"/>
      <c r="AA53" s="882"/>
      <c r="AB53" s="883"/>
      <c r="AC53" s="619"/>
      <c r="AD53" s="619"/>
      <c r="AE53" s="619"/>
      <c r="AF53" s="619"/>
      <c r="AG53" s="793"/>
      <c r="AH53" s="391"/>
    </row>
    <row r="54" spans="1:34" s="282" customFormat="1" ht="15" customHeight="1" x14ac:dyDescent="0.25">
      <c r="A54" s="164"/>
      <c r="B54" s="840">
        <f t="shared" si="43"/>
        <v>9</v>
      </c>
      <c r="C54" s="840" t="s">
        <v>517</v>
      </c>
      <c r="D54" s="841"/>
      <c r="E54" s="841"/>
      <c r="F54" s="842"/>
      <c r="G54" s="677"/>
      <c r="H54" s="597"/>
      <c r="I54" s="597"/>
      <c r="J54" s="609"/>
      <c r="K54" s="604"/>
      <c r="L54" s="598"/>
      <c r="M54" s="598"/>
      <c r="N54" s="769" t="str">
        <f t="shared" si="40"/>
        <v/>
      </c>
      <c r="O54" s="767" t="str">
        <f t="shared" si="42"/>
        <v/>
      </c>
      <c r="P54" s="768" t="str">
        <f t="shared" si="41"/>
        <v/>
      </c>
      <c r="Q54" s="768" t="str">
        <f t="shared" si="41"/>
        <v/>
      </c>
      <c r="R54" s="878" t="str">
        <f t="shared" si="41"/>
        <v/>
      </c>
      <c r="S54" s="766" t="str">
        <f t="shared" si="41"/>
        <v/>
      </c>
      <c r="T54" s="879"/>
      <c r="U54" s="880"/>
      <c r="V54" s="788"/>
      <c r="W54" s="788"/>
      <c r="X54" s="788"/>
      <c r="Y54" s="881"/>
      <c r="Z54" s="788"/>
      <c r="AA54" s="882"/>
      <c r="AB54" s="883"/>
      <c r="AC54" s="619"/>
      <c r="AD54" s="619"/>
      <c r="AE54" s="619"/>
      <c r="AF54" s="619"/>
      <c r="AG54" s="793"/>
      <c r="AH54" s="391"/>
    </row>
    <row r="55" spans="1:34" s="282" customFormat="1" ht="15" customHeight="1" x14ac:dyDescent="0.25">
      <c r="A55" s="164"/>
      <c r="B55" s="840">
        <f t="shared" si="43"/>
        <v>10</v>
      </c>
      <c r="C55" s="840" t="s">
        <v>518</v>
      </c>
      <c r="D55" s="841"/>
      <c r="E55" s="841"/>
      <c r="F55" s="842"/>
      <c r="G55" s="677"/>
      <c r="H55" s="597"/>
      <c r="I55" s="597"/>
      <c r="J55" s="609"/>
      <c r="K55" s="604"/>
      <c r="L55" s="598"/>
      <c r="M55" s="598"/>
      <c r="N55" s="769" t="str">
        <f t="shared" si="40"/>
        <v/>
      </c>
      <c r="O55" s="767" t="str">
        <f t="shared" si="42"/>
        <v/>
      </c>
      <c r="P55" s="768" t="str">
        <f t="shared" si="41"/>
        <v/>
      </c>
      <c r="Q55" s="768" t="str">
        <f t="shared" si="41"/>
        <v/>
      </c>
      <c r="R55" s="878" t="str">
        <f t="shared" si="41"/>
        <v/>
      </c>
      <c r="S55" s="766" t="str">
        <f t="shared" si="41"/>
        <v/>
      </c>
      <c r="T55" s="879"/>
      <c r="U55" s="880"/>
      <c r="V55" s="788"/>
      <c r="W55" s="788"/>
      <c r="X55" s="788"/>
      <c r="Y55" s="881"/>
      <c r="Z55" s="788"/>
      <c r="AA55" s="882"/>
      <c r="AB55" s="883"/>
      <c r="AC55" s="619"/>
      <c r="AD55" s="619"/>
      <c r="AE55" s="619"/>
      <c r="AF55" s="619"/>
      <c r="AG55" s="793"/>
      <c r="AH55" s="391"/>
    </row>
    <row r="56" spans="1:34" s="282" customFormat="1" ht="15" customHeight="1" x14ac:dyDescent="0.25">
      <c r="A56" s="164"/>
      <c r="B56" s="840">
        <f t="shared" si="43"/>
        <v>11</v>
      </c>
      <c r="C56" s="840" t="s">
        <v>519</v>
      </c>
      <c r="D56" s="841"/>
      <c r="E56" s="841"/>
      <c r="F56" s="842"/>
      <c r="G56" s="677"/>
      <c r="H56" s="597"/>
      <c r="I56" s="597"/>
      <c r="J56" s="609"/>
      <c r="K56" s="604"/>
      <c r="L56" s="598"/>
      <c r="M56" s="598"/>
      <c r="N56" s="769" t="str">
        <f t="shared" si="40"/>
        <v/>
      </c>
      <c r="O56" s="767" t="str">
        <f t="shared" si="42"/>
        <v/>
      </c>
      <c r="P56" s="768" t="str">
        <f t="shared" si="41"/>
        <v/>
      </c>
      <c r="Q56" s="768" t="str">
        <f t="shared" si="41"/>
        <v/>
      </c>
      <c r="R56" s="878" t="str">
        <f t="shared" si="41"/>
        <v/>
      </c>
      <c r="S56" s="766" t="str">
        <f t="shared" si="41"/>
        <v/>
      </c>
      <c r="T56" s="879"/>
      <c r="U56" s="880"/>
      <c r="V56" s="788"/>
      <c r="W56" s="788"/>
      <c r="X56" s="788"/>
      <c r="Y56" s="881"/>
      <c r="Z56" s="788"/>
      <c r="AA56" s="882"/>
      <c r="AB56" s="883"/>
      <c r="AC56" s="619"/>
      <c r="AD56" s="619"/>
      <c r="AE56" s="619"/>
      <c r="AF56" s="619"/>
      <c r="AG56" s="793"/>
      <c r="AH56" s="391"/>
    </row>
    <row r="57" spans="1:34" s="282" customFormat="1" ht="15" customHeight="1" x14ac:dyDescent="0.25">
      <c r="A57" s="164"/>
      <c r="B57" s="849">
        <f t="shared" si="43"/>
        <v>12</v>
      </c>
      <c r="C57" s="849" t="s">
        <v>520</v>
      </c>
      <c r="D57" s="850"/>
      <c r="E57" s="850"/>
      <c r="F57" s="851"/>
      <c r="G57" s="678"/>
      <c r="H57" s="601"/>
      <c r="I57" s="601"/>
      <c r="J57" s="853"/>
      <c r="K57" s="616"/>
      <c r="L57" s="611"/>
      <c r="M57" s="611"/>
      <c r="N57" s="854" t="str">
        <f t="shared" si="40"/>
        <v/>
      </c>
      <c r="O57" s="885" t="str">
        <f t="shared" si="42"/>
        <v/>
      </c>
      <c r="P57" s="886" t="str">
        <f t="shared" si="41"/>
        <v/>
      </c>
      <c r="Q57" s="886" t="str">
        <f t="shared" si="41"/>
        <v/>
      </c>
      <c r="R57" s="887" t="str">
        <f t="shared" si="41"/>
        <v/>
      </c>
      <c r="S57" s="888" t="str">
        <f t="shared" si="41"/>
        <v/>
      </c>
      <c r="T57" s="889"/>
      <c r="U57" s="890"/>
      <c r="V57" s="891"/>
      <c r="W57" s="891"/>
      <c r="X57" s="891"/>
      <c r="Y57" s="892"/>
      <c r="Z57" s="891"/>
      <c r="AA57" s="893"/>
      <c r="AB57" s="894"/>
      <c r="AC57" s="619"/>
      <c r="AD57" s="619"/>
      <c r="AE57" s="619"/>
      <c r="AF57" s="619"/>
      <c r="AG57" s="895"/>
      <c r="AH57" s="391"/>
    </row>
    <row r="58" spans="1:34" s="282" customFormat="1" ht="15" customHeight="1" x14ac:dyDescent="0.25">
      <c r="A58" s="164"/>
      <c r="B58" s="896">
        <f>B57+1</f>
        <v>13</v>
      </c>
      <c r="C58" s="897" t="s">
        <v>507</v>
      </c>
      <c r="D58" s="898"/>
      <c r="E58" s="899"/>
      <c r="F58" s="899"/>
      <c r="G58" s="817">
        <f t="shared" ref="G58:M58" si="44">SUM(G46:G57)</f>
        <v>0</v>
      </c>
      <c r="H58" s="822">
        <f t="shared" si="44"/>
        <v>0</v>
      </c>
      <c r="I58" s="822">
        <f t="shared" si="44"/>
        <v>0</v>
      </c>
      <c r="J58" s="861">
        <f t="shared" si="44"/>
        <v>0</v>
      </c>
      <c r="K58" s="822">
        <f t="shared" si="44"/>
        <v>0</v>
      </c>
      <c r="L58" s="822">
        <f t="shared" si="44"/>
        <v>0</v>
      </c>
      <c r="M58" s="822">
        <f t="shared" si="44"/>
        <v>0</v>
      </c>
      <c r="N58" s="820" t="str">
        <f t="shared" si="40"/>
        <v/>
      </c>
      <c r="O58" s="861">
        <f>SUM(O46:O57)</f>
        <v>0</v>
      </c>
      <c r="P58" s="822">
        <f>SUM(P46:P57)</f>
        <v>0</v>
      </c>
      <c r="Q58" s="822">
        <f>SUM(Q46:Q57)</f>
        <v>0</v>
      </c>
      <c r="R58" s="822">
        <f>SUM(R46:R57)</f>
        <v>0</v>
      </c>
      <c r="S58" s="820" t="str">
        <f>IF(P58&gt;0,R58/P58, "")</f>
        <v/>
      </c>
      <c r="T58" s="900"/>
      <c r="U58" s="901"/>
      <c r="V58" s="901"/>
      <c r="W58" s="901"/>
      <c r="X58" s="901"/>
      <c r="Y58" s="901"/>
      <c r="Z58" s="901"/>
      <c r="AA58" s="901"/>
      <c r="AB58" s="902"/>
      <c r="AC58" s="619"/>
      <c r="AD58" s="619"/>
      <c r="AE58" s="619"/>
      <c r="AF58" s="619"/>
      <c r="AG58" s="860"/>
      <c r="AH58" s="391"/>
    </row>
    <row r="59" spans="1:34" s="619" customFormat="1" ht="45" customHeight="1" x14ac:dyDescent="0.35">
      <c r="A59" s="584" t="s">
        <v>489</v>
      </c>
      <c r="B59" s="903"/>
      <c r="C59" s="904"/>
      <c r="D59" s="905"/>
      <c r="E59" s="906"/>
      <c r="F59" s="906"/>
      <c r="G59" s="905"/>
      <c r="H59" s="906"/>
      <c r="I59" s="906"/>
      <c r="J59" s="907"/>
      <c r="K59" s="907"/>
      <c r="L59" s="907"/>
      <c r="M59" s="907"/>
      <c r="N59" s="907"/>
      <c r="O59" s="907"/>
      <c r="P59" s="907"/>
      <c r="Q59" s="907"/>
      <c r="R59" s="907"/>
      <c r="S59" s="907"/>
      <c r="T59" s="907"/>
      <c r="U59" s="907"/>
      <c r="V59" s="907"/>
      <c r="W59" s="907"/>
      <c r="X59" s="907"/>
      <c r="Y59" s="907"/>
      <c r="Z59" s="907"/>
      <c r="AA59" s="907"/>
      <c r="AB59" s="907"/>
      <c r="AG59" s="907"/>
      <c r="AH59" s="620"/>
    </row>
    <row r="60" spans="1:34" s="282" customFormat="1" ht="45" customHeight="1" x14ac:dyDescent="0.25">
      <c r="A60" s="585" t="s">
        <v>522</v>
      </c>
      <c r="B60" s="829"/>
      <c r="C60" s="603"/>
      <c r="D60" s="410"/>
      <c r="E60" s="410"/>
      <c r="F60" s="410"/>
      <c r="G60" s="406"/>
      <c r="H60" s="410"/>
      <c r="I60" s="410"/>
      <c r="AA60" s="621"/>
      <c r="AC60" s="619"/>
      <c r="AD60" s="619"/>
      <c r="AE60" s="619"/>
      <c r="AF60" s="619"/>
      <c r="AG60" s="621"/>
      <c r="AH60" s="391"/>
    </row>
    <row r="61" spans="1:34" s="282" customFormat="1" ht="15" customHeight="1" x14ac:dyDescent="0.25">
      <c r="A61" s="164"/>
      <c r="B61" s="830">
        <v>1</v>
      </c>
      <c r="C61" s="830" t="s">
        <v>509</v>
      </c>
      <c r="D61" s="831"/>
      <c r="E61" s="831"/>
      <c r="F61" s="832"/>
      <c r="G61" s="676"/>
      <c r="H61" s="594"/>
      <c r="I61" s="833"/>
      <c r="J61" s="608"/>
      <c r="K61" s="606"/>
      <c r="L61" s="595"/>
      <c r="M61" s="595"/>
      <c r="N61" s="834" t="str">
        <f t="shared" ref="N61:N87" si="45">IF(K61&gt;0,M61/K61, "")</f>
        <v/>
      </c>
      <c r="O61" s="608"/>
      <c r="P61" s="606"/>
      <c r="Q61" s="595"/>
      <c r="R61" s="595"/>
      <c r="S61" s="834" t="str">
        <f t="shared" ref="S61:S87" si="46">IF(P61&gt;0,R61/P61, "")</f>
        <v/>
      </c>
      <c r="T61" s="608"/>
      <c r="U61" s="606"/>
      <c r="V61" s="835"/>
      <c r="W61" s="596"/>
      <c r="X61" s="596"/>
      <c r="Y61" s="595"/>
      <c r="Z61" s="836" t="str">
        <f>IF(T61&gt;0,Y61/T61, "")</f>
        <v/>
      </c>
      <c r="AA61" s="595"/>
      <c r="AB61" s="837"/>
      <c r="AC61" s="619"/>
      <c r="AD61" s="619"/>
      <c r="AE61" s="619"/>
      <c r="AF61" s="619"/>
      <c r="AG61" s="839">
        <f>T61-U61</f>
        <v>0</v>
      </c>
      <c r="AH61" s="391"/>
    </row>
    <row r="62" spans="1:34" s="282" customFormat="1" ht="15" customHeight="1" x14ac:dyDescent="0.25">
      <c r="A62" s="164"/>
      <c r="B62" s="840">
        <f t="shared" ref="B62:B73" si="47">B61+1</f>
        <v>2</v>
      </c>
      <c r="C62" s="908" t="s">
        <v>510</v>
      </c>
      <c r="D62" s="841"/>
      <c r="E62" s="841"/>
      <c r="F62" s="842"/>
      <c r="G62" s="677"/>
      <c r="H62" s="597"/>
      <c r="I62" s="843"/>
      <c r="J62" s="609"/>
      <c r="K62" s="604"/>
      <c r="L62" s="598"/>
      <c r="M62" s="598"/>
      <c r="N62" s="769" t="str">
        <f t="shared" si="45"/>
        <v/>
      </c>
      <c r="O62" s="609"/>
      <c r="P62" s="604"/>
      <c r="Q62" s="598"/>
      <c r="R62" s="598"/>
      <c r="S62" s="769" t="str">
        <f t="shared" si="46"/>
        <v/>
      </c>
      <c r="T62" s="609"/>
      <c r="U62" s="604"/>
      <c r="V62" s="845"/>
      <c r="W62" s="599"/>
      <c r="X62" s="599"/>
      <c r="Y62" s="598"/>
      <c r="Z62" s="773" t="str">
        <f t="shared" ref="Z62:Z73" si="48">IF(T62&gt;0,Y62/T62, "")</f>
        <v/>
      </c>
      <c r="AA62" s="598"/>
      <c r="AB62" s="847"/>
      <c r="AC62" s="619"/>
      <c r="AD62" s="619"/>
      <c r="AE62" s="619"/>
      <c r="AF62" s="619"/>
      <c r="AG62" s="777">
        <f t="shared" ref="AG62:AG73" si="49">T62-U62</f>
        <v>0</v>
      </c>
      <c r="AH62" s="391"/>
    </row>
    <row r="63" spans="1:34" s="282" customFormat="1" ht="15" customHeight="1" x14ac:dyDescent="0.25">
      <c r="A63" s="164"/>
      <c r="B63" s="840">
        <f t="shared" si="47"/>
        <v>3</v>
      </c>
      <c r="C63" s="908" t="s">
        <v>511</v>
      </c>
      <c r="D63" s="841"/>
      <c r="E63" s="841"/>
      <c r="F63" s="842"/>
      <c r="G63" s="677"/>
      <c r="H63" s="600"/>
      <c r="I63" s="848"/>
      <c r="J63" s="609"/>
      <c r="K63" s="604"/>
      <c r="L63" s="598"/>
      <c r="M63" s="598"/>
      <c r="N63" s="769" t="str">
        <f t="shared" si="45"/>
        <v/>
      </c>
      <c r="O63" s="609"/>
      <c r="P63" s="604"/>
      <c r="Q63" s="598"/>
      <c r="R63" s="598"/>
      <c r="S63" s="769" t="str">
        <f t="shared" si="46"/>
        <v/>
      </c>
      <c r="T63" s="609"/>
      <c r="U63" s="604"/>
      <c r="V63" s="845"/>
      <c r="W63" s="599"/>
      <c r="X63" s="599"/>
      <c r="Y63" s="598"/>
      <c r="Z63" s="773" t="str">
        <f t="shared" si="48"/>
        <v/>
      </c>
      <c r="AA63" s="598"/>
      <c r="AB63" s="847"/>
      <c r="AC63" s="619"/>
      <c r="AD63" s="619"/>
      <c r="AE63" s="619"/>
      <c r="AF63" s="619"/>
      <c r="AG63" s="777">
        <f t="shared" si="49"/>
        <v>0</v>
      </c>
      <c r="AH63" s="391"/>
    </row>
    <row r="64" spans="1:34" s="282" customFormat="1" ht="15" customHeight="1" x14ac:dyDescent="0.25">
      <c r="A64" s="164"/>
      <c r="B64" s="840">
        <f t="shared" si="47"/>
        <v>4</v>
      </c>
      <c r="C64" s="908" t="s">
        <v>512</v>
      </c>
      <c r="D64" s="841"/>
      <c r="E64" s="841"/>
      <c r="F64" s="842"/>
      <c r="G64" s="677"/>
      <c r="H64" s="597"/>
      <c r="I64" s="843"/>
      <c r="J64" s="609"/>
      <c r="K64" s="604"/>
      <c r="L64" s="598"/>
      <c r="M64" s="598"/>
      <c r="N64" s="769" t="str">
        <f t="shared" si="45"/>
        <v/>
      </c>
      <c r="O64" s="609"/>
      <c r="P64" s="604"/>
      <c r="Q64" s="598"/>
      <c r="R64" s="598"/>
      <c r="S64" s="769" t="str">
        <f t="shared" si="46"/>
        <v/>
      </c>
      <c r="T64" s="609"/>
      <c r="U64" s="604"/>
      <c r="V64" s="845"/>
      <c r="W64" s="599"/>
      <c r="X64" s="599"/>
      <c r="Y64" s="598"/>
      <c r="Z64" s="773" t="str">
        <f t="shared" si="48"/>
        <v/>
      </c>
      <c r="AA64" s="598"/>
      <c r="AB64" s="847"/>
      <c r="AC64" s="619"/>
      <c r="AD64" s="619"/>
      <c r="AE64" s="619"/>
      <c r="AF64" s="619"/>
      <c r="AG64" s="777">
        <f t="shared" si="49"/>
        <v>0</v>
      </c>
      <c r="AH64" s="391"/>
    </row>
    <row r="65" spans="1:34" s="282" customFormat="1" ht="15" customHeight="1" x14ac:dyDescent="0.25">
      <c r="A65" s="164"/>
      <c r="B65" s="840">
        <f t="shared" si="47"/>
        <v>5</v>
      </c>
      <c r="C65" s="908" t="s">
        <v>513</v>
      </c>
      <c r="D65" s="841"/>
      <c r="E65" s="841"/>
      <c r="F65" s="842"/>
      <c r="G65" s="677"/>
      <c r="H65" s="597"/>
      <c r="I65" s="843"/>
      <c r="J65" s="609"/>
      <c r="K65" s="604"/>
      <c r="L65" s="598"/>
      <c r="M65" s="598"/>
      <c r="N65" s="769" t="str">
        <f t="shared" si="45"/>
        <v/>
      </c>
      <c r="O65" s="609"/>
      <c r="P65" s="604"/>
      <c r="Q65" s="598"/>
      <c r="R65" s="598"/>
      <c r="S65" s="769" t="str">
        <f t="shared" si="46"/>
        <v/>
      </c>
      <c r="T65" s="609"/>
      <c r="U65" s="604"/>
      <c r="V65" s="845"/>
      <c r="W65" s="599"/>
      <c r="X65" s="599"/>
      <c r="Y65" s="598"/>
      <c r="Z65" s="773" t="str">
        <f t="shared" si="48"/>
        <v/>
      </c>
      <c r="AA65" s="598"/>
      <c r="AB65" s="847"/>
      <c r="AC65" s="619"/>
      <c r="AD65" s="619"/>
      <c r="AE65" s="619"/>
      <c r="AF65" s="619"/>
      <c r="AG65" s="777">
        <f t="shared" si="49"/>
        <v>0</v>
      </c>
      <c r="AH65" s="391"/>
    </row>
    <row r="66" spans="1:34" s="282" customFormat="1" ht="15" customHeight="1" x14ac:dyDescent="0.25">
      <c r="A66" s="164"/>
      <c r="B66" s="840">
        <f t="shared" si="47"/>
        <v>6</v>
      </c>
      <c r="C66" s="908" t="s">
        <v>514</v>
      </c>
      <c r="D66" s="841"/>
      <c r="E66" s="841"/>
      <c r="F66" s="842"/>
      <c r="G66" s="677"/>
      <c r="H66" s="597"/>
      <c r="I66" s="843"/>
      <c r="J66" s="609"/>
      <c r="K66" s="604"/>
      <c r="L66" s="598"/>
      <c r="M66" s="598"/>
      <c r="N66" s="769" t="str">
        <f t="shared" si="45"/>
        <v/>
      </c>
      <c r="O66" s="609"/>
      <c r="P66" s="604"/>
      <c r="Q66" s="598"/>
      <c r="R66" s="598"/>
      <c r="S66" s="769" t="str">
        <f t="shared" si="46"/>
        <v/>
      </c>
      <c r="T66" s="609"/>
      <c r="U66" s="604"/>
      <c r="V66" s="845"/>
      <c r="W66" s="599"/>
      <c r="X66" s="599"/>
      <c r="Y66" s="598"/>
      <c r="Z66" s="773" t="str">
        <f t="shared" si="48"/>
        <v/>
      </c>
      <c r="AA66" s="598"/>
      <c r="AB66" s="847"/>
      <c r="AC66" s="619"/>
      <c r="AD66" s="619"/>
      <c r="AE66" s="619"/>
      <c r="AF66" s="619"/>
      <c r="AG66" s="777">
        <f t="shared" si="49"/>
        <v>0</v>
      </c>
      <c r="AH66" s="391"/>
    </row>
    <row r="67" spans="1:34" s="282" customFormat="1" ht="15" customHeight="1" x14ac:dyDescent="0.25">
      <c r="A67" s="164"/>
      <c r="B67" s="840">
        <f t="shared" si="47"/>
        <v>7</v>
      </c>
      <c r="C67" s="908" t="s">
        <v>515</v>
      </c>
      <c r="D67" s="841"/>
      <c r="E67" s="841"/>
      <c r="F67" s="842"/>
      <c r="G67" s="677"/>
      <c r="H67" s="597"/>
      <c r="I67" s="843"/>
      <c r="J67" s="609"/>
      <c r="K67" s="604"/>
      <c r="L67" s="598"/>
      <c r="M67" s="598"/>
      <c r="N67" s="769" t="str">
        <f t="shared" si="45"/>
        <v/>
      </c>
      <c r="O67" s="609"/>
      <c r="P67" s="604"/>
      <c r="Q67" s="598"/>
      <c r="R67" s="598"/>
      <c r="S67" s="769" t="str">
        <f t="shared" si="46"/>
        <v/>
      </c>
      <c r="T67" s="609"/>
      <c r="U67" s="604"/>
      <c r="V67" s="845"/>
      <c r="W67" s="599"/>
      <c r="X67" s="599"/>
      <c r="Y67" s="598"/>
      <c r="Z67" s="773" t="str">
        <f t="shared" si="48"/>
        <v/>
      </c>
      <c r="AA67" s="598"/>
      <c r="AB67" s="847"/>
      <c r="AC67" s="619"/>
      <c r="AD67" s="619"/>
      <c r="AE67" s="619"/>
      <c r="AF67" s="619"/>
      <c r="AG67" s="777">
        <f t="shared" si="49"/>
        <v>0</v>
      </c>
      <c r="AH67" s="391"/>
    </row>
    <row r="68" spans="1:34" s="282" customFormat="1" ht="15" customHeight="1" x14ac:dyDescent="0.25">
      <c r="A68" s="164"/>
      <c r="B68" s="840">
        <f t="shared" si="47"/>
        <v>8</v>
      </c>
      <c r="C68" s="908" t="s">
        <v>516</v>
      </c>
      <c r="D68" s="841"/>
      <c r="E68" s="841"/>
      <c r="F68" s="842"/>
      <c r="G68" s="677"/>
      <c r="H68" s="597"/>
      <c r="I68" s="843"/>
      <c r="J68" s="609"/>
      <c r="K68" s="604"/>
      <c r="L68" s="598"/>
      <c r="M68" s="598"/>
      <c r="N68" s="769" t="str">
        <f t="shared" si="45"/>
        <v/>
      </c>
      <c r="O68" s="609"/>
      <c r="P68" s="604"/>
      <c r="Q68" s="598"/>
      <c r="R68" s="598"/>
      <c r="S68" s="769" t="str">
        <f t="shared" si="46"/>
        <v/>
      </c>
      <c r="T68" s="609"/>
      <c r="U68" s="604"/>
      <c r="V68" s="845"/>
      <c r="W68" s="599"/>
      <c r="X68" s="599"/>
      <c r="Y68" s="598"/>
      <c r="Z68" s="773" t="str">
        <f t="shared" si="48"/>
        <v/>
      </c>
      <c r="AA68" s="598"/>
      <c r="AB68" s="847"/>
      <c r="AC68" s="619"/>
      <c r="AD68" s="619"/>
      <c r="AE68" s="619"/>
      <c r="AF68" s="619"/>
      <c r="AG68" s="777">
        <f t="shared" si="49"/>
        <v>0</v>
      </c>
      <c r="AH68" s="391"/>
    </row>
    <row r="69" spans="1:34" s="282" customFormat="1" ht="15" customHeight="1" x14ac:dyDescent="0.25">
      <c r="A69" s="164"/>
      <c r="B69" s="840">
        <f t="shared" si="47"/>
        <v>9</v>
      </c>
      <c r="C69" s="908" t="s">
        <v>517</v>
      </c>
      <c r="D69" s="841"/>
      <c r="E69" s="841"/>
      <c r="F69" s="842"/>
      <c r="G69" s="677"/>
      <c r="H69" s="597"/>
      <c r="I69" s="843"/>
      <c r="J69" s="609"/>
      <c r="K69" s="604"/>
      <c r="L69" s="598"/>
      <c r="M69" s="598"/>
      <c r="N69" s="769" t="str">
        <f t="shared" si="45"/>
        <v/>
      </c>
      <c r="O69" s="609"/>
      <c r="P69" s="604"/>
      <c r="Q69" s="598"/>
      <c r="R69" s="598"/>
      <c r="S69" s="769" t="str">
        <f t="shared" si="46"/>
        <v/>
      </c>
      <c r="T69" s="609"/>
      <c r="U69" s="604"/>
      <c r="V69" s="845"/>
      <c r="W69" s="599"/>
      <c r="X69" s="599"/>
      <c r="Y69" s="598"/>
      <c r="Z69" s="773" t="str">
        <f t="shared" si="48"/>
        <v/>
      </c>
      <c r="AA69" s="598"/>
      <c r="AB69" s="847"/>
      <c r="AC69" s="619"/>
      <c r="AD69" s="619"/>
      <c r="AE69" s="619"/>
      <c r="AF69" s="619"/>
      <c r="AG69" s="777">
        <f t="shared" si="49"/>
        <v>0</v>
      </c>
      <c r="AH69" s="391"/>
    </row>
    <row r="70" spans="1:34" s="282" customFormat="1" ht="15" customHeight="1" x14ac:dyDescent="0.25">
      <c r="A70" s="164"/>
      <c r="B70" s="840">
        <f t="shared" si="47"/>
        <v>10</v>
      </c>
      <c r="C70" s="908" t="s">
        <v>518</v>
      </c>
      <c r="D70" s="841"/>
      <c r="E70" s="841"/>
      <c r="F70" s="842"/>
      <c r="G70" s="677"/>
      <c r="H70" s="597"/>
      <c r="I70" s="843"/>
      <c r="J70" s="609"/>
      <c r="K70" s="604"/>
      <c r="L70" s="598"/>
      <c r="M70" s="598"/>
      <c r="N70" s="769" t="str">
        <f t="shared" si="45"/>
        <v/>
      </c>
      <c r="O70" s="609"/>
      <c r="P70" s="604"/>
      <c r="Q70" s="598"/>
      <c r="R70" s="598"/>
      <c r="S70" s="769" t="str">
        <f t="shared" si="46"/>
        <v/>
      </c>
      <c r="T70" s="609"/>
      <c r="U70" s="604"/>
      <c r="V70" s="845"/>
      <c r="W70" s="599"/>
      <c r="X70" s="599"/>
      <c r="Y70" s="598"/>
      <c r="Z70" s="773" t="str">
        <f t="shared" si="48"/>
        <v/>
      </c>
      <c r="AA70" s="598"/>
      <c r="AB70" s="847"/>
      <c r="AC70" s="619"/>
      <c r="AD70" s="619"/>
      <c r="AE70" s="619"/>
      <c r="AF70" s="619"/>
      <c r="AG70" s="777">
        <f t="shared" si="49"/>
        <v>0</v>
      </c>
      <c r="AH70" s="391"/>
    </row>
    <row r="71" spans="1:34" s="282" customFormat="1" ht="15" customHeight="1" x14ac:dyDescent="0.25">
      <c r="A71" s="164"/>
      <c r="B71" s="840">
        <f t="shared" si="47"/>
        <v>11</v>
      </c>
      <c r="C71" s="908" t="s">
        <v>519</v>
      </c>
      <c r="D71" s="841"/>
      <c r="E71" s="841"/>
      <c r="F71" s="842"/>
      <c r="G71" s="677"/>
      <c r="H71" s="597"/>
      <c r="I71" s="843"/>
      <c r="J71" s="609"/>
      <c r="K71" s="604"/>
      <c r="L71" s="598"/>
      <c r="M71" s="598"/>
      <c r="N71" s="769" t="str">
        <f t="shared" si="45"/>
        <v/>
      </c>
      <c r="O71" s="609"/>
      <c r="P71" s="604"/>
      <c r="Q71" s="598"/>
      <c r="R71" s="598"/>
      <c r="S71" s="769" t="str">
        <f t="shared" si="46"/>
        <v/>
      </c>
      <c r="T71" s="609"/>
      <c r="U71" s="604"/>
      <c r="V71" s="845"/>
      <c r="W71" s="599"/>
      <c r="X71" s="599"/>
      <c r="Y71" s="598"/>
      <c r="Z71" s="773" t="str">
        <f t="shared" si="48"/>
        <v/>
      </c>
      <c r="AA71" s="598"/>
      <c r="AB71" s="847"/>
      <c r="AC71" s="619"/>
      <c r="AD71" s="619"/>
      <c r="AE71" s="619"/>
      <c r="AF71" s="619"/>
      <c r="AG71" s="777">
        <f t="shared" si="49"/>
        <v>0</v>
      </c>
      <c r="AH71" s="391"/>
    </row>
    <row r="72" spans="1:34" s="282" customFormat="1" ht="15" hidden="1" customHeight="1" x14ac:dyDescent="0.25">
      <c r="A72" s="164"/>
      <c r="B72" s="849">
        <f t="shared" si="47"/>
        <v>12</v>
      </c>
      <c r="C72" s="850"/>
      <c r="D72" s="850"/>
      <c r="E72" s="850"/>
      <c r="F72" s="851"/>
      <c r="G72" s="909"/>
      <c r="H72" s="910"/>
      <c r="I72" s="911"/>
      <c r="J72" s="912"/>
      <c r="K72" s="913"/>
      <c r="L72" s="914"/>
      <c r="M72" s="914"/>
      <c r="N72" s="854" t="str">
        <f t="shared" si="45"/>
        <v/>
      </c>
      <c r="O72" s="912"/>
      <c r="P72" s="913"/>
      <c r="Q72" s="914"/>
      <c r="R72" s="914"/>
      <c r="S72" s="854" t="str">
        <f t="shared" si="46"/>
        <v/>
      </c>
      <c r="T72" s="915"/>
      <c r="U72" s="916"/>
      <c r="V72" s="892"/>
      <c r="W72" s="917"/>
      <c r="X72" s="917"/>
      <c r="Y72" s="910"/>
      <c r="Z72" s="810" t="str">
        <f t="shared" si="48"/>
        <v/>
      </c>
      <c r="AA72" s="910"/>
      <c r="AB72" s="911"/>
      <c r="AC72" s="619"/>
      <c r="AD72" s="619"/>
      <c r="AE72" s="619"/>
      <c r="AF72" s="619"/>
      <c r="AG72" s="857">
        <f t="shared" si="49"/>
        <v>0</v>
      </c>
      <c r="AH72" s="391"/>
    </row>
    <row r="73" spans="1:34" s="282" customFormat="1" ht="15" customHeight="1" x14ac:dyDescent="0.25">
      <c r="A73" s="164"/>
      <c r="B73" s="858">
        <f t="shared" si="47"/>
        <v>13</v>
      </c>
      <c r="C73" s="744" t="s">
        <v>507</v>
      </c>
      <c r="D73" s="859"/>
      <c r="E73" s="860"/>
      <c r="F73" s="860"/>
      <c r="G73" s="817">
        <f t="shared" ref="G73:M73" si="50">SUM(G61:G72)</f>
        <v>0</v>
      </c>
      <c r="H73" s="822">
        <f t="shared" si="50"/>
        <v>0</v>
      </c>
      <c r="I73" s="822">
        <f t="shared" si="50"/>
        <v>0</v>
      </c>
      <c r="J73" s="861">
        <f t="shared" si="50"/>
        <v>0</v>
      </c>
      <c r="K73" s="822">
        <f t="shared" si="50"/>
        <v>0</v>
      </c>
      <c r="L73" s="822">
        <f t="shared" si="50"/>
        <v>0</v>
      </c>
      <c r="M73" s="822">
        <f t="shared" si="50"/>
        <v>0</v>
      </c>
      <c r="N73" s="820" t="str">
        <f t="shared" si="45"/>
        <v/>
      </c>
      <c r="O73" s="861">
        <f>SUM(O61:O72)</f>
        <v>0</v>
      </c>
      <c r="P73" s="822">
        <f>SUM(P61:P72)</f>
        <v>0</v>
      </c>
      <c r="Q73" s="822">
        <f>SUM(Q61:Q72)</f>
        <v>0</v>
      </c>
      <c r="R73" s="822">
        <f>SUM(R61:R72)</f>
        <v>0</v>
      </c>
      <c r="S73" s="820" t="str">
        <f t="shared" si="46"/>
        <v/>
      </c>
      <c r="T73" s="821">
        <f>SUM(T61:T72)</f>
        <v>0</v>
      </c>
      <c r="U73" s="862">
        <f>SUM(U61:U72)</f>
        <v>0</v>
      </c>
      <c r="V73" s="823" t="str">
        <f>IF(T73&gt;0, SUMPRODUCT(T61:T72,V61:V72)/T73, "")</f>
        <v/>
      </c>
      <c r="W73" s="825" t="str">
        <f>IF(AG73&gt;0, SUMPRODUCT(AG61:AG72,W61:W72)/AG73, "")</f>
        <v/>
      </c>
      <c r="X73" s="825" t="str">
        <f>IF(U73&gt;0, SUMPRODUCT(U61:U72,X61:X72)/U73, "")</f>
        <v/>
      </c>
      <c r="Y73" s="822">
        <f>SUM(Y61:Y72)</f>
        <v>0</v>
      </c>
      <c r="Z73" s="825" t="str">
        <f t="shared" si="48"/>
        <v/>
      </c>
      <c r="AA73" s="822">
        <f>SUM(AA61:AA72)</f>
        <v>0</v>
      </c>
      <c r="AB73" s="863">
        <f>SUM(AB61:AB72)</f>
        <v>0</v>
      </c>
      <c r="AC73" s="619"/>
      <c r="AD73" s="619"/>
      <c r="AE73" s="619"/>
      <c r="AF73" s="619"/>
      <c r="AG73" s="826">
        <f t="shared" si="49"/>
        <v>0</v>
      </c>
      <c r="AH73" s="391"/>
    </row>
    <row r="74" spans="1:34" s="282" customFormat="1" ht="45" customHeight="1" x14ac:dyDescent="0.25">
      <c r="A74" s="585" t="s">
        <v>523</v>
      </c>
      <c r="B74" s="829"/>
      <c r="C74" s="603"/>
      <c r="D74" s="410"/>
      <c r="E74" s="410"/>
      <c r="F74" s="410"/>
      <c r="G74" s="406"/>
      <c r="H74" s="410"/>
      <c r="I74" s="410"/>
      <c r="AA74" s="621"/>
      <c r="AC74" s="619"/>
      <c r="AD74" s="619"/>
      <c r="AE74" s="619"/>
      <c r="AF74" s="619"/>
      <c r="AG74" s="621"/>
      <c r="AH74" s="391"/>
    </row>
    <row r="75" spans="1:34" s="282" customFormat="1" ht="15" customHeight="1" x14ac:dyDescent="0.25">
      <c r="A75" s="164"/>
      <c r="B75" s="830">
        <v>1</v>
      </c>
      <c r="C75" s="830" t="s">
        <v>509</v>
      </c>
      <c r="D75" s="831"/>
      <c r="E75" s="831"/>
      <c r="F75" s="832"/>
      <c r="G75" s="676"/>
      <c r="H75" s="594"/>
      <c r="I75" s="594"/>
      <c r="J75" s="608"/>
      <c r="K75" s="606"/>
      <c r="L75" s="595"/>
      <c r="M75" s="595"/>
      <c r="N75" s="834" t="str">
        <f t="shared" si="45"/>
        <v/>
      </c>
      <c r="O75" s="608"/>
      <c r="P75" s="606"/>
      <c r="Q75" s="595"/>
      <c r="R75" s="595"/>
      <c r="S75" s="834" t="str">
        <f t="shared" si="46"/>
        <v/>
      </c>
      <c r="T75" s="871"/>
      <c r="U75" s="872"/>
      <c r="V75" s="873"/>
      <c r="W75" s="873"/>
      <c r="X75" s="873"/>
      <c r="Y75" s="874"/>
      <c r="Z75" s="873"/>
      <c r="AA75" s="875"/>
      <c r="AB75" s="876"/>
      <c r="AC75" s="619"/>
      <c r="AD75" s="619"/>
      <c r="AE75" s="619"/>
      <c r="AF75" s="619"/>
      <c r="AG75" s="875"/>
      <c r="AH75" s="391"/>
    </row>
    <row r="76" spans="1:34" s="282" customFormat="1" ht="15" customHeight="1" x14ac:dyDescent="0.25">
      <c r="A76" s="164"/>
      <c r="B76" s="840">
        <f t="shared" ref="B76:B87" si="51">B75+1</f>
        <v>2</v>
      </c>
      <c r="C76" s="908" t="s">
        <v>510</v>
      </c>
      <c r="D76" s="841"/>
      <c r="E76" s="841"/>
      <c r="F76" s="842"/>
      <c r="G76" s="677"/>
      <c r="H76" s="597"/>
      <c r="I76" s="597"/>
      <c r="J76" s="609"/>
      <c r="K76" s="604"/>
      <c r="L76" s="598"/>
      <c r="M76" s="598"/>
      <c r="N76" s="769" t="str">
        <f t="shared" si="45"/>
        <v/>
      </c>
      <c r="O76" s="609"/>
      <c r="P76" s="604"/>
      <c r="Q76" s="598"/>
      <c r="R76" s="598"/>
      <c r="S76" s="769" t="str">
        <f t="shared" si="46"/>
        <v/>
      </c>
      <c r="T76" s="879"/>
      <c r="U76" s="880"/>
      <c r="V76" s="788"/>
      <c r="W76" s="788"/>
      <c r="X76" s="788"/>
      <c r="Y76" s="881"/>
      <c r="Z76" s="788"/>
      <c r="AA76" s="882"/>
      <c r="AB76" s="883"/>
      <c r="AC76" s="619"/>
      <c r="AD76" s="619"/>
      <c r="AE76" s="619"/>
      <c r="AF76" s="619"/>
      <c r="AG76" s="882"/>
      <c r="AH76" s="391"/>
    </row>
    <row r="77" spans="1:34" s="282" customFormat="1" ht="15" customHeight="1" x14ac:dyDescent="0.25">
      <c r="A77" s="164"/>
      <c r="B77" s="840">
        <f t="shared" si="51"/>
        <v>3</v>
      </c>
      <c r="C77" s="908" t="s">
        <v>511</v>
      </c>
      <c r="D77" s="841"/>
      <c r="E77" s="841"/>
      <c r="F77" s="842"/>
      <c r="G77" s="677"/>
      <c r="H77" s="600"/>
      <c r="I77" s="600"/>
      <c r="J77" s="609"/>
      <c r="K77" s="604"/>
      <c r="L77" s="598"/>
      <c r="M77" s="598"/>
      <c r="N77" s="769" t="str">
        <f t="shared" si="45"/>
        <v/>
      </c>
      <c r="O77" s="609"/>
      <c r="P77" s="604"/>
      <c r="Q77" s="598"/>
      <c r="R77" s="598"/>
      <c r="S77" s="769" t="str">
        <f t="shared" si="46"/>
        <v/>
      </c>
      <c r="T77" s="879"/>
      <c r="U77" s="880"/>
      <c r="V77" s="788"/>
      <c r="W77" s="788"/>
      <c r="X77" s="788"/>
      <c r="Y77" s="881"/>
      <c r="Z77" s="788"/>
      <c r="AA77" s="882"/>
      <c r="AB77" s="883"/>
      <c r="AC77" s="619"/>
      <c r="AD77" s="619"/>
      <c r="AE77" s="619"/>
      <c r="AF77" s="619"/>
      <c r="AG77" s="882"/>
      <c r="AH77" s="391"/>
    </row>
    <row r="78" spans="1:34" s="282" customFormat="1" ht="15" customHeight="1" x14ac:dyDescent="0.25">
      <c r="A78" s="164"/>
      <c r="B78" s="840">
        <f t="shared" si="51"/>
        <v>4</v>
      </c>
      <c r="C78" s="908" t="s">
        <v>512</v>
      </c>
      <c r="D78" s="841"/>
      <c r="E78" s="841"/>
      <c r="F78" s="842"/>
      <c r="G78" s="677"/>
      <c r="H78" s="597"/>
      <c r="I78" s="597"/>
      <c r="J78" s="609"/>
      <c r="K78" s="604"/>
      <c r="L78" s="598"/>
      <c r="M78" s="598"/>
      <c r="N78" s="769" t="str">
        <f t="shared" si="45"/>
        <v/>
      </c>
      <c r="O78" s="609"/>
      <c r="P78" s="604"/>
      <c r="Q78" s="598"/>
      <c r="R78" s="598"/>
      <c r="S78" s="769" t="str">
        <f t="shared" si="46"/>
        <v/>
      </c>
      <c r="T78" s="879"/>
      <c r="U78" s="880"/>
      <c r="V78" s="788"/>
      <c r="W78" s="788"/>
      <c r="X78" s="788"/>
      <c r="Y78" s="881"/>
      <c r="Z78" s="788"/>
      <c r="AA78" s="882"/>
      <c r="AB78" s="883"/>
      <c r="AC78" s="619"/>
      <c r="AD78" s="619"/>
      <c r="AE78" s="619"/>
      <c r="AF78" s="619"/>
      <c r="AG78" s="882"/>
      <c r="AH78" s="391"/>
    </row>
    <row r="79" spans="1:34" s="282" customFormat="1" ht="15" customHeight="1" x14ac:dyDescent="0.25">
      <c r="A79" s="164"/>
      <c r="B79" s="840">
        <f t="shared" si="51"/>
        <v>5</v>
      </c>
      <c r="C79" s="908" t="s">
        <v>513</v>
      </c>
      <c r="D79" s="841"/>
      <c r="E79" s="841"/>
      <c r="F79" s="842"/>
      <c r="G79" s="677"/>
      <c r="H79" s="597"/>
      <c r="I79" s="597"/>
      <c r="J79" s="609"/>
      <c r="K79" s="604"/>
      <c r="L79" s="598"/>
      <c r="M79" s="598"/>
      <c r="N79" s="769" t="str">
        <f t="shared" si="45"/>
        <v/>
      </c>
      <c r="O79" s="609"/>
      <c r="P79" s="604"/>
      <c r="Q79" s="598"/>
      <c r="R79" s="598"/>
      <c r="S79" s="769" t="str">
        <f t="shared" si="46"/>
        <v/>
      </c>
      <c r="T79" s="879"/>
      <c r="U79" s="880"/>
      <c r="V79" s="788"/>
      <c r="W79" s="788"/>
      <c r="X79" s="788"/>
      <c r="Y79" s="881"/>
      <c r="Z79" s="788"/>
      <c r="AA79" s="882"/>
      <c r="AB79" s="883"/>
      <c r="AC79" s="619"/>
      <c r="AD79" s="619"/>
      <c r="AE79" s="619"/>
      <c r="AF79" s="619"/>
      <c r="AG79" s="882"/>
      <c r="AH79" s="391"/>
    </row>
    <row r="80" spans="1:34" s="282" customFormat="1" ht="15" customHeight="1" x14ac:dyDescent="0.25">
      <c r="A80" s="164"/>
      <c r="B80" s="840">
        <f t="shared" si="51"/>
        <v>6</v>
      </c>
      <c r="C80" s="908" t="s">
        <v>514</v>
      </c>
      <c r="D80" s="841"/>
      <c r="E80" s="841"/>
      <c r="F80" s="842"/>
      <c r="G80" s="677"/>
      <c r="H80" s="597"/>
      <c r="I80" s="597"/>
      <c r="J80" s="609"/>
      <c r="K80" s="604"/>
      <c r="L80" s="598"/>
      <c r="M80" s="598"/>
      <c r="N80" s="769" t="str">
        <f t="shared" si="45"/>
        <v/>
      </c>
      <c r="O80" s="609"/>
      <c r="P80" s="604"/>
      <c r="Q80" s="598"/>
      <c r="R80" s="598"/>
      <c r="S80" s="769" t="str">
        <f t="shared" si="46"/>
        <v/>
      </c>
      <c r="T80" s="879"/>
      <c r="U80" s="880"/>
      <c r="V80" s="788"/>
      <c r="W80" s="788"/>
      <c r="X80" s="788"/>
      <c r="Y80" s="881"/>
      <c r="Z80" s="788"/>
      <c r="AA80" s="882"/>
      <c r="AB80" s="883"/>
      <c r="AC80" s="619"/>
      <c r="AD80" s="619"/>
      <c r="AE80" s="619"/>
      <c r="AF80" s="619"/>
      <c r="AG80" s="882"/>
      <c r="AH80" s="391"/>
    </row>
    <row r="81" spans="1:34" s="282" customFormat="1" ht="15" customHeight="1" x14ac:dyDescent="0.25">
      <c r="A81" s="164"/>
      <c r="B81" s="840">
        <f t="shared" si="51"/>
        <v>7</v>
      </c>
      <c r="C81" s="908" t="s">
        <v>515</v>
      </c>
      <c r="D81" s="841"/>
      <c r="E81" s="841"/>
      <c r="F81" s="842"/>
      <c r="G81" s="677"/>
      <c r="H81" s="597"/>
      <c r="I81" s="597"/>
      <c r="J81" s="609"/>
      <c r="K81" s="604"/>
      <c r="L81" s="598"/>
      <c r="M81" s="598"/>
      <c r="N81" s="769" t="str">
        <f t="shared" si="45"/>
        <v/>
      </c>
      <c r="O81" s="609"/>
      <c r="P81" s="604"/>
      <c r="Q81" s="598"/>
      <c r="R81" s="598"/>
      <c r="S81" s="769" t="str">
        <f t="shared" si="46"/>
        <v/>
      </c>
      <c r="T81" s="879"/>
      <c r="U81" s="880"/>
      <c r="V81" s="788"/>
      <c r="W81" s="788"/>
      <c r="X81" s="788"/>
      <c r="Y81" s="881"/>
      <c r="Z81" s="788"/>
      <c r="AA81" s="882"/>
      <c r="AB81" s="883"/>
      <c r="AC81" s="619"/>
      <c r="AD81" s="619"/>
      <c r="AE81" s="619"/>
      <c r="AF81" s="619"/>
      <c r="AG81" s="882"/>
      <c r="AH81" s="391"/>
    </row>
    <row r="82" spans="1:34" s="282" customFormat="1" ht="15" customHeight="1" x14ac:dyDescent="0.25">
      <c r="A82" s="164"/>
      <c r="B82" s="840">
        <f t="shared" si="51"/>
        <v>8</v>
      </c>
      <c r="C82" s="908" t="s">
        <v>516</v>
      </c>
      <c r="D82" s="841"/>
      <c r="E82" s="841"/>
      <c r="F82" s="842"/>
      <c r="G82" s="677"/>
      <c r="H82" s="597"/>
      <c r="I82" s="597"/>
      <c r="J82" s="609"/>
      <c r="K82" s="604"/>
      <c r="L82" s="598"/>
      <c r="M82" s="598"/>
      <c r="N82" s="769" t="str">
        <f t="shared" si="45"/>
        <v/>
      </c>
      <c r="O82" s="609"/>
      <c r="P82" s="604"/>
      <c r="Q82" s="598"/>
      <c r="R82" s="598"/>
      <c r="S82" s="769" t="str">
        <f t="shared" si="46"/>
        <v/>
      </c>
      <c r="T82" s="879"/>
      <c r="U82" s="880"/>
      <c r="V82" s="788"/>
      <c r="W82" s="788"/>
      <c r="X82" s="788"/>
      <c r="Y82" s="881"/>
      <c r="Z82" s="788"/>
      <c r="AA82" s="882"/>
      <c r="AB82" s="883"/>
      <c r="AC82" s="619"/>
      <c r="AD82" s="619"/>
      <c r="AE82" s="619"/>
      <c r="AF82" s="619"/>
      <c r="AG82" s="882"/>
      <c r="AH82" s="391"/>
    </row>
    <row r="83" spans="1:34" s="282" customFormat="1" ht="15" customHeight="1" x14ac:dyDescent="0.25">
      <c r="A83" s="164"/>
      <c r="B83" s="840">
        <f t="shared" si="51"/>
        <v>9</v>
      </c>
      <c r="C83" s="908" t="s">
        <v>517</v>
      </c>
      <c r="D83" s="841"/>
      <c r="E83" s="841"/>
      <c r="F83" s="842"/>
      <c r="G83" s="677"/>
      <c r="H83" s="597"/>
      <c r="I83" s="597"/>
      <c r="J83" s="609"/>
      <c r="K83" s="604"/>
      <c r="L83" s="598"/>
      <c r="M83" s="598"/>
      <c r="N83" s="769" t="str">
        <f t="shared" si="45"/>
        <v/>
      </c>
      <c r="O83" s="609"/>
      <c r="P83" s="604"/>
      <c r="Q83" s="598"/>
      <c r="R83" s="598"/>
      <c r="S83" s="769" t="str">
        <f t="shared" si="46"/>
        <v/>
      </c>
      <c r="T83" s="879"/>
      <c r="U83" s="880"/>
      <c r="V83" s="788"/>
      <c r="W83" s="788"/>
      <c r="X83" s="788"/>
      <c r="Y83" s="881"/>
      <c r="Z83" s="788"/>
      <c r="AA83" s="882"/>
      <c r="AB83" s="883"/>
      <c r="AC83" s="619"/>
      <c r="AD83" s="619"/>
      <c r="AE83" s="619"/>
      <c r="AF83" s="619"/>
      <c r="AG83" s="882"/>
      <c r="AH83" s="391"/>
    </row>
    <row r="84" spans="1:34" s="282" customFormat="1" ht="15" customHeight="1" x14ac:dyDescent="0.25">
      <c r="A84" s="164"/>
      <c r="B84" s="840">
        <f t="shared" si="51"/>
        <v>10</v>
      </c>
      <c r="C84" s="908" t="s">
        <v>518</v>
      </c>
      <c r="D84" s="841"/>
      <c r="E84" s="841"/>
      <c r="F84" s="842"/>
      <c r="G84" s="677"/>
      <c r="H84" s="597"/>
      <c r="I84" s="597"/>
      <c r="J84" s="609"/>
      <c r="K84" s="604"/>
      <c r="L84" s="598"/>
      <c r="M84" s="598"/>
      <c r="N84" s="769" t="str">
        <f t="shared" si="45"/>
        <v/>
      </c>
      <c r="O84" s="609"/>
      <c r="P84" s="604"/>
      <c r="Q84" s="598"/>
      <c r="R84" s="598"/>
      <c r="S84" s="769" t="str">
        <f t="shared" si="46"/>
        <v/>
      </c>
      <c r="T84" s="879"/>
      <c r="U84" s="880"/>
      <c r="V84" s="788"/>
      <c r="W84" s="788"/>
      <c r="X84" s="788"/>
      <c r="Y84" s="881"/>
      <c r="Z84" s="788"/>
      <c r="AA84" s="882"/>
      <c r="AB84" s="883"/>
      <c r="AC84" s="619"/>
      <c r="AD84" s="619"/>
      <c r="AE84" s="619"/>
      <c r="AF84" s="619"/>
      <c r="AG84" s="882"/>
      <c r="AH84" s="391"/>
    </row>
    <row r="85" spans="1:34" s="282" customFormat="1" ht="15" customHeight="1" x14ac:dyDescent="0.25">
      <c r="A85" s="164"/>
      <c r="B85" s="840">
        <f t="shared" si="51"/>
        <v>11</v>
      </c>
      <c r="C85" s="908" t="s">
        <v>519</v>
      </c>
      <c r="D85" s="841"/>
      <c r="E85" s="841"/>
      <c r="F85" s="842"/>
      <c r="G85" s="677"/>
      <c r="H85" s="597"/>
      <c r="I85" s="597"/>
      <c r="J85" s="609"/>
      <c r="K85" s="604"/>
      <c r="L85" s="598"/>
      <c r="M85" s="598"/>
      <c r="N85" s="769" t="str">
        <f t="shared" si="45"/>
        <v/>
      </c>
      <c r="O85" s="609"/>
      <c r="P85" s="604"/>
      <c r="Q85" s="598"/>
      <c r="R85" s="598"/>
      <c r="S85" s="769" t="str">
        <f t="shared" si="46"/>
        <v/>
      </c>
      <c r="T85" s="879"/>
      <c r="U85" s="880"/>
      <c r="V85" s="788"/>
      <c r="W85" s="788"/>
      <c r="X85" s="788"/>
      <c r="Y85" s="881"/>
      <c r="Z85" s="788"/>
      <c r="AA85" s="882"/>
      <c r="AB85" s="883"/>
      <c r="AC85" s="619"/>
      <c r="AD85" s="619"/>
      <c r="AE85" s="619"/>
      <c r="AF85" s="619"/>
      <c r="AG85" s="882"/>
      <c r="AH85" s="391"/>
    </row>
    <row r="86" spans="1:34" s="282" customFormat="1" ht="15" hidden="1" customHeight="1" x14ac:dyDescent="0.25">
      <c r="A86" s="164"/>
      <c r="B86" s="849">
        <f t="shared" si="51"/>
        <v>12</v>
      </c>
      <c r="C86" s="850"/>
      <c r="D86" s="850"/>
      <c r="E86" s="850"/>
      <c r="F86" s="851"/>
      <c r="G86" s="909"/>
      <c r="H86" s="910"/>
      <c r="I86" s="910"/>
      <c r="J86" s="912"/>
      <c r="K86" s="913"/>
      <c r="L86" s="914"/>
      <c r="M86" s="914"/>
      <c r="N86" s="854" t="str">
        <f t="shared" si="45"/>
        <v/>
      </c>
      <c r="O86" s="912"/>
      <c r="P86" s="913"/>
      <c r="Q86" s="914"/>
      <c r="R86" s="914"/>
      <c r="S86" s="854" t="str">
        <f t="shared" si="46"/>
        <v/>
      </c>
      <c r="T86" s="889"/>
      <c r="U86" s="890"/>
      <c r="V86" s="891"/>
      <c r="W86" s="891"/>
      <c r="X86" s="891"/>
      <c r="Y86" s="892"/>
      <c r="Z86" s="891"/>
      <c r="AA86" s="893"/>
      <c r="AB86" s="894"/>
      <c r="AC86" s="619"/>
      <c r="AD86" s="619"/>
      <c r="AE86" s="619"/>
      <c r="AF86" s="619"/>
      <c r="AG86" s="893"/>
      <c r="AH86" s="391"/>
    </row>
    <row r="87" spans="1:34" s="282" customFormat="1" ht="15" customHeight="1" x14ac:dyDescent="0.25">
      <c r="A87" s="164"/>
      <c r="B87" s="858">
        <f t="shared" si="51"/>
        <v>13</v>
      </c>
      <c r="C87" s="744" t="s">
        <v>507</v>
      </c>
      <c r="D87" s="859"/>
      <c r="E87" s="860"/>
      <c r="F87" s="860"/>
      <c r="G87" s="817">
        <f t="shared" ref="G87:M87" si="52">SUM(G75:G86)</f>
        <v>0</v>
      </c>
      <c r="H87" s="822">
        <f t="shared" si="52"/>
        <v>0</v>
      </c>
      <c r="I87" s="822">
        <f t="shared" si="52"/>
        <v>0</v>
      </c>
      <c r="J87" s="861">
        <f t="shared" si="52"/>
        <v>0</v>
      </c>
      <c r="K87" s="822">
        <f t="shared" si="52"/>
        <v>0</v>
      </c>
      <c r="L87" s="822">
        <f t="shared" si="52"/>
        <v>0</v>
      </c>
      <c r="M87" s="822">
        <f t="shared" si="52"/>
        <v>0</v>
      </c>
      <c r="N87" s="820" t="str">
        <f t="shared" si="45"/>
        <v/>
      </c>
      <c r="O87" s="861">
        <f>SUM(O75:O86)</f>
        <v>0</v>
      </c>
      <c r="P87" s="822">
        <f>SUM(P75:P86)</f>
        <v>0</v>
      </c>
      <c r="Q87" s="822">
        <f>SUM(Q75:Q86)</f>
        <v>0</v>
      </c>
      <c r="R87" s="822">
        <f>SUM(R75:R86)</f>
        <v>0</v>
      </c>
      <c r="S87" s="820" t="str">
        <f t="shared" si="46"/>
        <v/>
      </c>
      <c r="T87" s="900"/>
      <c r="U87" s="901"/>
      <c r="V87" s="901"/>
      <c r="W87" s="901"/>
      <c r="X87" s="901"/>
      <c r="Y87" s="901"/>
      <c r="Z87" s="901"/>
      <c r="AA87" s="901"/>
      <c r="AB87" s="902"/>
      <c r="AC87" s="619"/>
      <c r="AD87" s="619"/>
      <c r="AE87" s="619"/>
      <c r="AF87" s="619"/>
      <c r="AG87" s="918"/>
      <c r="AH87" s="391"/>
    </row>
    <row r="88" spans="1:34" s="619" customFormat="1" ht="45" customHeight="1" x14ac:dyDescent="0.35">
      <c r="A88" s="584" t="s">
        <v>524</v>
      </c>
      <c r="B88" s="919"/>
      <c r="C88" s="920"/>
      <c r="D88" s="921"/>
      <c r="E88" s="921"/>
      <c r="F88" s="921"/>
      <c r="G88" s="922"/>
      <c r="H88" s="921"/>
      <c r="I88" s="921"/>
      <c r="J88" s="923"/>
      <c r="K88" s="923"/>
      <c r="L88" s="838"/>
      <c r="M88" s="838"/>
      <c r="N88" s="838"/>
      <c r="O88" s="838"/>
      <c r="P88" s="838"/>
      <c r="Q88" s="838"/>
      <c r="R88" s="838"/>
      <c r="S88" s="838"/>
      <c r="T88" s="838"/>
      <c r="U88" s="838"/>
      <c r="V88" s="838"/>
      <c r="W88" s="838"/>
      <c r="X88" s="838"/>
      <c r="Y88" s="838"/>
      <c r="Z88" s="838"/>
      <c r="AA88" s="838"/>
      <c r="AB88" s="838"/>
      <c r="AG88" s="838"/>
      <c r="AH88" s="620"/>
    </row>
    <row r="89" spans="1:34" s="282" customFormat="1" ht="45" customHeight="1" x14ac:dyDescent="0.25">
      <c r="A89" s="585" t="s">
        <v>525</v>
      </c>
      <c r="B89" s="829"/>
      <c r="C89" s="603"/>
      <c r="D89" s="410"/>
      <c r="E89" s="410"/>
      <c r="F89" s="410"/>
      <c r="G89" s="406"/>
      <c r="H89" s="410"/>
      <c r="I89" s="410"/>
      <c r="AA89" s="621"/>
      <c r="AC89" s="619"/>
      <c r="AD89" s="619"/>
      <c r="AE89" s="619"/>
      <c r="AF89" s="619"/>
      <c r="AG89" s="621"/>
      <c r="AH89" s="391"/>
    </row>
    <row r="90" spans="1:34" s="282" customFormat="1" ht="15" customHeight="1" x14ac:dyDescent="0.25">
      <c r="A90" s="164"/>
      <c r="B90" s="830">
        <v>1</v>
      </c>
      <c r="C90" s="830" t="s">
        <v>526</v>
      </c>
      <c r="D90" s="831"/>
      <c r="E90" s="831"/>
      <c r="F90" s="832"/>
      <c r="G90" s="676"/>
      <c r="H90" s="594"/>
      <c r="I90" s="833"/>
      <c r="J90" s="608"/>
      <c r="K90" s="606"/>
      <c r="L90" s="595"/>
      <c r="M90" s="595"/>
      <c r="N90" s="834" t="str">
        <f t="shared" ref="N90:N102" si="53">IF(K90&gt;0,M90/K90, "")</f>
        <v/>
      </c>
      <c r="O90" s="608"/>
      <c r="P90" s="606"/>
      <c r="Q90" s="595"/>
      <c r="R90" s="595"/>
      <c r="S90" s="834" t="str">
        <f t="shared" ref="S90:S102" si="54">IF(P90&gt;0,R90/P90, "")</f>
        <v/>
      </c>
      <c r="T90" s="608"/>
      <c r="U90" s="606"/>
      <c r="V90" s="835"/>
      <c r="W90" s="596"/>
      <c r="X90" s="596"/>
      <c r="Y90" s="595"/>
      <c r="Z90" s="836" t="str">
        <f>IF(T90&gt;0,Y90/T90, "")</f>
        <v/>
      </c>
      <c r="AA90" s="595"/>
      <c r="AB90" s="837"/>
      <c r="AC90" s="619"/>
      <c r="AD90" s="619"/>
      <c r="AE90" s="619"/>
      <c r="AF90" s="619"/>
      <c r="AG90" s="839">
        <f>T90-U90</f>
        <v>0</v>
      </c>
      <c r="AH90" s="391"/>
    </row>
    <row r="91" spans="1:34" s="282" customFormat="1" ht="15" customHeight="1" x14ac:dyDescent="0.25">
      <c r="A91" s="164"/>
      <c r="B91" s="840">
        <f t="shared" ref="B91:B100" si="55">B90+1</f>
        <v>2</v>
      </c>
      <c r="C91" s="908" t="s">
        <v>527</v>
      </c>
      <c r="D91" s="841"/>
      <c r="E91" s="841"/>
      <c r="F91" s="842"/>
      <c r="G91" s="677"/>
      <c r="H91" s="597"/>
      <c r="I91" s="843"/>
      <c r="J91" s="609"/>
      <c r="K91" s="604"/>
      <c r="L91" s="598"/>
      <c r="M91" s="598"/>
      <c r="N91" s="769" t="str">
        <f t="shared" si="53"/>
        <v/>
      </c>
      <c r="O91" s="609"/>
      <c r="P91" s="604"/>
      <c r="Q91" s="598"/>
      <c r="R91" s="598"/>
      <c r="S91" s="769" t="str">
        <f t="shared" si="54"/>
        <v/>
      </c>
      <c r="T91" s="609"/>
      <c r="U91" s="604"/>
      <c r="V91" s="845"/>
      <c r="W91" s="599"/>
      <c r="X91" s="599"/>
      <c r="Y91" s="598"/>
      <c r="Z91" s="773" t="str">
        <f t="shared" ref="Z91:Z102" si="56">IF(T91&gt;0,Y91/T91, "")</f>
        <v/>
      </c>
      <c r="AA91" s="598"/>
      <c r="AB91" s="847"/>
      <c r="AC91" s="619"/>
      <c r="AD91" s="619"/>
      <c r="AE91" s="619"/>
      <c r="AF91" s="619"/>
      <c r="AG91" s="777">
        <f t="shared" ref="AG91:AG102" si="57">T91-U91</f>
        <v>0</v>
      </c>
      <c r="AH91" s="391"/>
    </row>
    <row r="92" spans="1:34" s="282" customFormat="1" ht="15" customHeight="1" x14ac:dyDescent="0.25">
      <c r="A92" s="164"/>
      <c r="B92" s="840">
        <f t="shared" si="55"/>
        <v>3</v>
      </c>
      <c r="C92" s="908" t="s">
        <v>528</v>
      </c>
      <c r="D92" s="841"/>
      <c r="E92" s="841"/>
      <c r="F92" s="842"/>
      <c r="G92" s="677"/>
      <c r="H92" s="600"/>
      <c r="I92" s="848"/>
      <c r="J92" s="609"/>
      <c r="K92" s="604"/>
      <c r="L92" s="598"/>
      <c r="M92" s="598"/>
      <c r="N92" s="769" t="str">
        <f t="shared" si="53"/>
        <v/>
      </c>
      <c r="O92" s="609"/>
      <c r="P92" s="604"/>
      <c r="Q92" s="598"/>
      <c r="R92" s="598"/>
      <c r="S92" s="769" t="str">
        <f t="shared" si="54"/>
        <v/>
      </c>
      <c r="T92" s="609"/>
      <c r="U92" s="604"/>
      <c r="V92" s="845"/>
      <c r="W92" s="599"/>
      <c r="X92" s="599"/>
      <c r="Y92" s="598"/>
      <c r="Z92" s="773" t="str">
        <f t="shared" si="56"/>
        <v/>
      </c>
      <c r="AA92" s="598"/>
      <c r="AB92" s="847"/>
      <c r="AC92" s="619"/>
      <c r="AD92" s="619"/>
      <c r="AE92" s="619"/>
      <c r="AF92" s="619"/>
      <c r="AG92" s="777">
        <f t="shared" si="57"/>
        <v>0</v>
      </c>
      <c r="AH92" s="391"/>
    </row>
    <row r="93" spans="1:34" s="282" customFormat="1" ht="15" customHeight="1" x14ac:dyDescent="0.25">
      <c r="A93" s="164"/>
      <c r="B93" s="840">
        <f t="shared" si="55"/>
        <v>4</v>
      </c>
      <c r="C93" s="908" t="s">
        <v>529</v>
      </c>
      <c r="D93" s="841"/>
      <c r="E93" s="841"/>
      <c r="F93" s="842"/>
      <c r="G93" s="677"/>
      <c r="H93" s="597"/>
      <c r="I93" s="843"/>
      <c r="J93" s="609"/>
      <c r="K93" s="604"/>
      <c r="L93" s="598"/>
      <c r="M93" s="598"/>
      <c r="N93" s="769" t="str">
        <f t="shared" si="53"/>
        <v/>
      </c>
      <c r="O93" s="609"/>
      <c r="P93" s="604"/>
      <c r="Q93" s="598"/>
      <c r="R93" s="598"/>
      <c r="S93" s="769" t="str">
        <f t="shared" si="54"/>
        <v/>
      </c>
      <c r="T93" s="609"/>
      <c r="U93" s="604"/>
      <c r="V93" s="845"/>
      <c r="W93" s="599"/>
      <c r="X93" s="599"/>
      <c r="Y93" s="598"/>
      <c r="Z93" s="773" t="str">
        <f t="shared" si="56"/>
        <v/>
      </c>
      <c r="AA93" s="598"/>
      <c r="AB93" s="847"/>
      <c r="AC93" s="619"/>
      <c r="AD93" s="619"/>
      <c r="AE93" s="619"/>
      <c r="AF93" s="619"/>
      <c r="AG93" s="777">
        <f t="shared" si="57"/>
        <v>0</v>
      </c>
      <c r="AH93" s="391"/>
    </row>
    <row r="94" spans="1:34" s="282" customFormat="1" ht="15" customHeight="1" x14ac:dyDescent="0.25">
      <c r="A94" s="164"/>
      <c r="B94" s="840">
        <f t="shared" si="55"/>
        <v>5</v>
      </c>
      <c r="C94" s="908" t="s">
        <v>530</v>
      </c>
      <c r="D94" s="841"/>
      <c r="E94" s="841"/>
      <c r="F94" s="842"/>
      <c r="G94" s="677"/>
      <c r="H94" s="597"/>
      <c r="I94" s="843"/>
      <c r="J94" s="609"/>
      <c r="K94" s="604"/>
      <c r="L94" s="598"/>
      <c r="M94" s="598"/>
      <c r="N94" s="769" t="str">
        <f t="shared" si="53"/>
        <v/>
      </c>
      <c r="O94" s="609"/>
      <c r="P94" s="604"/>
      <c r="Q94" s="598"/>
      <c r="R94" s="598"/>
      <c r="S94" s="769" t="str">
        <f t="shared" si="54"/>
        <v/>
      </c>
      <c r="T94" s="609"/>
      <c r="U94" s="604"/>
      <c r="V94" s="845"/>
      <c r="W94" s="599"/>
      <c r="X94" s="599"/>
      <c r="Y94" s="598"/>
      <c r="Z94" s="773" t="str">
        <f t="shared" si="56"/>
        <v/>
      </c>
      <c r="AA94" s="598"/>
      <c r="AB94" s="847"/>
      <c r="AC94" s="619"/>
      <c r="AD94" s="619"/>
      <c r="AE94" s="619"/>
      <c r="AF94" s="619"/>
      <c r="AG94" s="777">
        <f t="shared" si="57"/>
        <v>0</v>
      </c>
      <c r="AH94" s="391"/>
    </row>
    <row r="95" spans="1:34" s="282" customFormat="1" ht="15" customHeight="1" x14ac:dyDescent="0.25">
      <c r="A95" s="164"/>
      <c r="B95" s="840">
        <f t="shared" si="55"/>
        <v>6</v>
      </c>
      <c r="C95" s="908" t="s">
        <v>531</v>
      </c>
      <c r="D95" s="841"/>
      <c r="E95" s="841"/>
      <c r="F95" s="842"/>
      <c r="G95" s="677"/>
      <c r="H95" s="597"/>
      <c r="I95" s="843"/>
      <c r="J95" s="609"/>
      <c r="K95" s="604"/>
      <c r="L95" s="598"/>
      <c r="M95" s="598"/>
      <c r="N95" s="769" t="str">
        <f t="shared" si="53"/>
        <v/>
      </c>
      <c r="O95" s="609"/>
      <c r="P95" s="604"/>
      <c r="Q95" s="598"/>
      <c r="R95" s="598"/>
      <c r="S95" s="769" t="str">
        <f t="shared" si="54"/>
        <v/>
      </c>
      <c r="T95" s="609"/>
      <c r="U95" s="604"/>
      <c r="V95" s="845"/>
      <c r="W95" s="599"/>
      <c r="X95" s="599"/>
      <c r="Y95" s="598"/>
      <c r="Z95" s="773" t="str">
        <f t="shared" si="56"/>
        <v/>
      </c>
      <c r="AA95" s="598"/>
      <c r="AB95" s="847"/>
      <c r="AC95" s="619"/>
      <c r="AD95" s="619"/>
      <c r="AE95" s="619"/>
      <c r="AF95" s="619"/>
      <c r="AG95" s="777">
        <f t="shared" si="57"/>
        <v>0</v>
      </c>
      <c r="AH95" s="391"/>
    </row>
    <row r="96" spans="1:34" s="580" customFormat="1" ht="15" customHeight="1" x14ac:dyDescent="0.25">
      <c r="A96" s="164"/>
      <c r="B96" s="840">
        <f t="shared" si="55"/>
        <v>7</v>
      </c>
      <c r="C96" s="908" t="s">
        <v>532</v>
      </c>
      <c r="D96" s="841"/>
      <c r="E96" s="841"/>
      <c r="F96" s="842"/>
      <c r="G96" s="677"/>
      <c r="H96" s="597"/>
      <c r="I96" s="843"/>
      <c r="J96" s="609"/>
      <c r="K96" s="604"/>
      <c r="L96" s="598"/>
      <c r="M96" s="598"/>
      <c r="N96" s="769" t="str">
        <f t="shared" si="53"/>
        <v/>
      </c>
      <c r="O96" s="609"/>
      <c r="P96" s="604"/>
      <c r="Q96" s="598"/>
      <c r="R96" s="598"/>
      <c r="S96" s="769" t="str">
        <f t="shared" si="54"/>
        <v/>
      </c>
      <c r="T96" s="609"/>
      <c r="U96" s="604"/>
      <c r="V96" s="845"/>
      <c r="W96" s="599"/>
      <c r="X96" s="599"/>
      <c r="Y96" s="598"/>
      <c r="Z96" s="773" t="str">
        <f t="shared" si="56"/>
        <v/>
      </c>
      <c r="AA96" s="598"/>
      <c r="AB96" s="847"/>
      <c r="AC96" s="619"/>
      <c r="AD96" s="619"/>
      <c r="AE96" s="619"/>
      <c r="AF96" s="619"/>
      <c r="AG96" s="777">
        <f t="shared" si="57"/>
        <v>0</v>
      </c>
      <c r="AH96" s="581"/>
    </row>
    <row r="97" spans="1:34" s="282" customFormat="1" ht="15" customHeight="1" x14ac:dyDescent="0.25">
      <c r="A97" s="164"/>
      <c r="B97" s="840">
        <f t="shared" si="55"/>
        <v>8</v>
      </c>
      <c r="C97" s="908" t="s">
        <v>533</v>
      </c>
      <c r="D97" s="841"/>
      <c r="E97" s="841"/>
      <c r="F97" s="842"/>
      <c r="G97" s="677"/>
      <c r="H97" s="597"/>
      <c r="I97" s="843"/>
      <c r="J97" s="609"/>
      <c r="K97" s="604"/>
      <c r="L97" s="598"/>
      <c r="M97" s="598"/>
      <c r="N97" s="769" t="str">
        <f t="shared" si="53"/>
        <v/>
      </c>
      <c r="O97" s="609"/>
      <c r="P97" s="604"/>
      <c r="Q97" s="598"/>
      <c r="R97" s="598"/>
      <c r="S97" s="769" t="str">
        <f t="shared" si="54"/>
        <v/>
      </c>
      <c r="T97" s="609"/>
      <c r="U97" s="604"/>
      <c r="V97" s="845"/>
      <c r="W97" s="599"/>
      <c r="X97" s="599"/>
      <c r="Y97" s="598"/>
      <c r="Z97" s="773" t="str">
        <f t="shared" si="56"/>
        <v/>
      </c>
      <c r="AA97" s="598"/>
      <c r="AB97" s="847"/>
      <c r="AC97" s="619"/>
      <c r="AD97" s="619"/>
      <c r="AE97" s="619"/>
      <c r="AF97" s="619"/>
      <c r="AG97" s="777">
        <f t="shared" si="57"/>
        <v>0</v>
      </c>
      <c r="AH97" s="391"/>
    </row>
    <row r="98" spans="1:34" s="282" customFormat="1" ht="15" customHeight="1" x14ac:dyDescent="0.25">
      <c r="A98" s="164"/>
      <c r="B98" s="840">
        <f t="shared" si="55"/>
        <v>9</v>
      </c>
      <c r="C98" s="908" t="s">
        <v>534</v>
      </c>
      <c r="D98" s="841"/>
      <c r="E98" s="841"/>
      <c r="F98" s="842"/>
      <c r="G98" s="677"/>
      <c r="H98" s="597"/>
      <c r="I98" s="843"/>
      <c r="J98" s="609"/>
      <c r="K98" s="604"/>
      <c r="L98" s="598"/>
      <c r="M98" s="598"/>
      <c r="N98" s="769" t="str">
        <f t="shared" si="53"/>
        <v/>
      </c>
      <c r="O98" s="609"/>
      <c r="P98" s="604"/>
      <c r="Q98" s="598"/>
      <c r="R98" s="598"/>
      <c r="S98" s="769" t="str">
        <f t="shared" si="54"/>
        <v/>
      </c>
      <c r="T98" s="609"/>
      <c r="U98" s="604"/>
      <c r="V98" s="845"/>
      <c r="W98" s="599"/>
      <c r="X98" s="599"/>
      <c r="Y98" s="598"/>
      <c r="Z98" s="773" t="str">
        <f t="shared" si="56"/>
        <v/>
      </c>
      <c r="AA98" s="598"/>
      <c r="AB98" s="847"/>
      <c r="AC98" s="619"/>
      <c r="AD98" s="619"/>
      <c r="AE98" s="619"/>
      <c r="AF98" s="619"/>
      <c r="AG98" s="777">
        <f t="shared" si="57"/>
        <v>0</v>
      </c>
      <c r="AH98" s="391"/>
    </row>
    <row r="99" spans="1:34" s="282" customFormat="1" ht="15" customHeight="1" x14ac:dyDescent="0.25">
      <c r="A99" s="164"/>
      <c r="B99" s="840">
        <f t="shared" si="55"/>
        <v>10</v>
      </c>
      <c r="C99" s="908" t="s">
        <v>535</v>
      </c>
      <c r="D99" s="841"/>
      <c r="E99" s="841"/>
      <c r="F99" s="842"/>
      <c r="G99" s="677"/>
      <c r="H99" s="597"/>
      <c r="I99" s="843"/>
      <c r="J99" s="609"/>
      <c r="K99" s="604"/>
      <c r="L99" s="598"/>
      <c r="M99" s="598"/>
      <c r="N99" s="769" t="str">
        <f t="shared" si="53"/>
        <v/>
      </c>
      <c r="O99" s="609"/>
      <c r="P99" s="604"/>
      <c r="Q99" s="598"/>
      <c r="R99" s="598"/>
      <c r="S99" s="769" t="str">
        <f t="shared" si="54"/>
        <v/>
      </c>
      <c r="T99" s="609"/>
      <c r="U99" s="604"/>
      <c r="V99" s="845"/>
      <c r="W99" s="599"/>
      <c r="X99" s="599"/>
      <c r="Y99" s="598"/>
      <c r="Z99" s="773" t="str">
        <f t="shared" si="56"/>
        <v/>
      </c>
      <c r="AA99" s="598"/>
      <c r="AB99" s="847"/>
      <c r="AC99" s="619"/>
      <c r="AD99" s="619"/>
      <c r="AE99" s="619"/>
      <c r="AF99" s="619"/>
      <c r="AG99" s="777">
        <f t="shared" si="57"/>
        <v>0</v>
      </c>
      <c r="AH99" s="391"/>
    </row>
    <row r="100" spans="1:34" s="282" customFormat="1" ht="15" customHeight="1" x14ac:dyDescent="0.25">
      <c r="A100" s="164"/>
      <c r="B100" s="840">
        <f t="shared" si="55"/>
        <v>11</v>
      </c>
      <c r="C100" s="908" t="s">
        <v>536</v>
      </c>
      <c r="D100" s="841"/>
      <c r="E100" s="841"/>
      <c r="F100" s="842"/>
      <c r="G100" s="677"/>
      <c r="H100" s="597"/>
      <c r="I100" s="843"/>
      <c r="J100" s="609"/>
      <c r="K100" s="604"/>
      <c r="L100" s="598"/>
      <c r="M100" s="598"/>
      <c r="N100" s="769" t="str">
        <f t="shared" si="53"/>
        <v/>
      </c>
      <c r="O100" s="609"/>
      <c r="P100" s="604"/>
      <c r="Q100" s="598"/>
      <c r="R100" s="598"/>
      <c r="S100" s="769" t="str">
        <f t="shared" si="54"/>
        <v/>
      </c>
      <c r="T100" s="609"/>
      <c r="U100" s="604"/>
      <c r="V100" s="845"/>
      <c r="W100" s="599"/>
      <c r="X100" s="599"/>
      <c r="Y100" s="598"/>
      <c r="Z100" s="773" t="str">
        <f t="shared" si="56"/>
        <v/>
      </c>
      <c r="AA100" s="598"/>
      <c r="AB100" s="847"/>
      <c r="AC100" s="619"/>
      <c r="AD100" s="619"/>
      <c r="AE100" s="619"/>
      <c r="AF100" s="619"/>
      <c r="AG100" s="777">
        <f t="shared" si="57"/>
        <v>0</v>
      </c>
      <c r="AH100" s="391"/>
    </row>
    <row r="101" spans="1:34" s="282" customFormat="1" ht="15" customHeight="1" x14ac:dyDescent="0.25">
      <c r="A101" s="164"/>
      <c r="B101" s="849">
        <f>B100+1</f>
        <v>12</v>
      </c>
      <c r="C101" s="849" t="s">
        <v>537</v>
      </c>
      <c r="D101" s="850"/>
      <c r="E101" s="850"/>
      <c r="F101" s="851"/>
      <c r="G101" s="678"/>
      <c r="H101" s="601"/>
      <c r="I101" s="852"/>
      <c r="J101" s="853"/>
      <c r="K101" s="616"/>
      <c r="L101" s="611"/>
      <c r="M101" s="611"/>
      <c r="N101" s="854" t="str">
        <f t="shared" si="53"/>
        <v/>
      </c>
      <c r="O101" s="853"/>
      <c r="P101" s="616"/>
      <c r="Q101" s="611"/>
      <c r="R101" s="611"/>
      <c r="S101" s="854" t="str">
        <f t="shared" si="54"/>
        <v/>
      </c>
      <c r="T101" s="610"/>
      <c r="U101" s="607"/>
      <c r="V101" s="855"/>
      <c r="W101" s="602"/>
      <c r="X101" s="602"/>
      <c r="Y101" s="717"/>
      <c r="Z101" s="810" t="str">
        <f t="shared" si="56"/>
        <v/>
      </c>
      <c r="AA101" s="717"/>
      <c r="AB101" s="856"/>
      <c r="AC101" s="619"/>
      <c r="AD101" s="619"/>
      <c r="AE101" s="619"/>
      <c r="AF101" s="619"/>
      <c r="AG101" s="857">
        <f t="shared" si="57"/>
        <v>0</v>
      </c>
      <c r="AH101" s="391"/>
    </row>
    <row r="102" spans="1:34" s="282" customFormat="1" ht="15" customHeight="1" x14ac:dyDescent="0.25">
      <c r="A102" s="164"/>
      <c r="B102" s="858">
        <f>B101+1</f>
        <v>13</v>
      </c>
      <c r="C102" s="744" t="s">
        <v>507</v>
      </c>
      <c r="D102" s="859"/>
      <c r="E102" s="860"/>
      <c r="F102" s="860"/>
      <c r="G102" s="817">
        <f t="shared" ref="G102:M102" si="58">SUM(G90:G101)</f>
        <v>0</v>
      </c>
      <c r="H102" s="822">
        <f t="shared" si="58"/>
        <v>0</v>
      </c>
      <c r="I102" s="822">
        <f t="shared" si="58"/>
        <v>0</v>
      </c>
      <c r="J102" s="861">
        <f t="shared" si="58"/>
        <v>0</v>
      </c>
      <c r="K102" s="822">
        <f t="shared" si="58"/>
        <v>0</v>
      </c>
      <c r="L102" s="822">
        <f t="shared" si="58"/>
        <v>0</v>
      </c>
      <c r="M102" s="822">
        <f t="shared" si="58"/>
        <v>0</v>
      </c>
      <c r="N102" s="820" t="str">
        <f t="shared" si="53"/>
        <v/>
      </c>
      <c r="O102" s="861">
        <f>SUM(O90:O101)</f>
        <v>0</v>
      </c>
      <c r="P102" s="822">
        <f>SUM(P90:P101)</f>
        <v>0</v>
      </c>
      <c r="Q102" s="822">
        <f>SUM(Q90:Q101)</f>
        <v>0</v>
      </c>
      <c r="R102" s="822">
        <f>SUM(R90:R101)</f>
        <v>0</v>
      </c>
      <c r="S102" s="820" t="str">
        <f t="shared" si="54"/>
        <v/>
      </c>
      <c r="T102" s="821">
        <f>SUM(T90:T101)</f>
        <v>0</v>
      </c>
      <c r="U102" s="862">
        <f>SUM(U90:U101)</f>
        <v>0</v>
      </c>
      <c r="V102" s="823" t="str">
        <f>IF(T102&gt;0, SUMPRODUCT(T90:T101,V90:V101)/T102, "")</f>
        <v/>
      </c>
      <c r="W102" s="825" t="str">
        <f>IF(AG102&gt;0, SUMPRODUCT(AG90:AG101,W90:W101)/AG102, "")</f>
        <v/>
      </c>
      <c r="X102" s="825" t="str">
        <f>IF(U102&gt;0, SUMPRODUCT(U90:U101,X90:X101)/U102, "")</f>
        <v/>
      </c>
      <c r="Y102" s="822">
        <f>SUM(Y90:Y101)</f>
        <v>0</v>
      </c>
      <c r="Z102" s="825" t="str">
        <f t="shared" si="56"/>
        <v/>
      </c>
      <c r="AA102" s="822">
        <f>SUM(AA90:AA101)</f>
        <v>0</v>
      </c>
      <c r="AB102" s="863">
        <f>SUM(AB90:AB101)</f>
        <v>0</v>
      </c>
      <c r="AC102" s="619"/>
      <c r="AD102" s="619"/>
      <c r="AE102" s="619"/>
      <c r="AF102" s="619"/>
      <c r="AG102" s="826">
        <f t="shared" si="57"/>
        <v>0</v>
      </c>
      <c r="AH102" s="391"/>
    </row>
    <row r="103" spans="1:34" s="282" customFormat="1" ht="45" customHeight="1" x14ac:dyDescent="0.25">
      <c r="A103" s="585" t="s">
        <v>538</v>
      </c>
      <c r="B103" s="829"/>
      <c r="C103" s="603"/>
      <c r="D103" s="410"/>
      <c r="E103" s="410"/>
      <c r="F103" s="410"/>
      <c r="G103" s="406"/>
      <c r="H103" s="410"/>
      <c r="I103" s="410"/>
      <c r="AA103" s="621"/>
      <c r="AC103" s="619"/>
      <c r="AD103" s="619"/>
      <c r="AE103" s="619"/>
      <c r="AF103" s="619"/>
      <c r="AG103" s="621"/>
      <c r="AH103" s="391"/>
    </row>
    <row r="104" spans="1:34" s="282" customFormat="1" ht="15" customHeight="1" x14ac:dyDescent="0.25">
      <c r="A104" s="164"/>
      <c r="B104" s="830">
        <v>1</v>
      </c>
      <c r="C104" s="830" t="s">
        <v>526</v>
      </c>
      <c r="D104" s="831"/>
      <c r="E104" s="831"/>
      <c r="F104" s="832"/>
      <c r="G104" s="676"/>
      <c r="H104" s="594"/>
      <c r="I104" s="594"/>
      <c r="J104" s="608"/>
      <c r="K104" s="606"/>
      <c r="L104" s="595"/>
      <c r="M104" s="595"/>
      <c r="N104" s="834" t="str">
        <f t="shared" ref="N104:N116" si="59">IF(K104&gt;0,M104/K104, "")</f>
        <v/>
      </c>
      <c r="O104" s="608"/>
      <c r="P104" s="606"/>
      <c r="Q104" s="595"/>
      <c r="R104" s="595"/>
      <c r="S104" s="834" t="str">
        <f t="shared" ref="S104:S116" si="60">IF(P104&gt;0,R104/P104, "")</f>
        <v/>
      </c>
      <c r="T104" s="871"/>
      <c r="U104" s="872"/>
      <c r="V104" s="873"/>
      <c r="W104" s="873"/>
      <c r="X104" s="873"/>
      <c r="Y104" s="874"/>
      <c r="Z104" s="873"/>
      <c r="AA104" s="875"/>
      <c r="AB104" s="876"/>
      <c r="AC104" s="619"/>
      <c r="AD104" s="619"/>
      <c r="AE104" s="619"/>
      <c r="AF104" s="619"/>
      <c r="AG104" s="875"/>
      <c r="AH104" s="391"/>
    </row>
    <row r="105" spans="1:34" s="282" customFormat="1" ht="15" customHeight="1" x14ac:dyDescent="0.25">
      <c r="A105" s="164"/>
      <c r="B105" s="840">
        <f t="shared" ref="B105:B114" si="61">B104+1</f>
        <v>2</v>
      </c>
      <c r="C105" s="908" t="s">
        <v>527</v>
      </c>
      <c r="D105" s="841"/>
      <c r="E105" s="841"/>
      <c r="F105" s="842"/>
      <c r="G105" s="677"/>
      <c r="H105" s="597"/>
      <c r="I105" s="597"/>
      <c r="J105" s="609"/>
      <c r="K105" s="604"/>
      <c r="L105" s="598"/>
      <c r="M105" s="598"/>
      <c r="N105" s="769" t="str">
        <f t="shared" si="59"/>
        <v/>
      </c>
      <c r="O105" s="609"/>
      <c r="P105" s="604"/>
      <c r="Q105" s="598"/>
      <c r="R105" s="598"/>
      <c r="S105" s="769" t="str">
        <f t="shared" si="60"/>
        <v/>
      </c>
      <c r="T105" s="879"/>
      <c r="U105" s="880"/>
      <c r="V105" s="788"/>
      <c r="W105" s="788"/>
      <c r="X105" s="788"/>
      <c r="Y105" s="881"/>
      <c r="Z105" s="788"/>
      <c r="AA105" s="882"/>
      <c r="AB105" s="883"/>
      <c r="AC105" s="619"/>
      <c r="AD105" s="619"/>
      <c r="AE105" s="619"/>
      <c r="AF105" s="619"/>
      <c r="AG105" s="882"/>
      <c r="AH105" s="391"/>
    </row>
    <row r="106" spans="1:34" s="282" customFormat="1" ht="15" customHeight="1" x14ac:dyDescent="0.25">
      <c r="A106" s="164"/>
      <c r="B106" s="840">
        <f t="shared" si="61"/>
        <v>3</v>
      </c>
      <c r="C106" s="908" t="s">
        <v>528</v>
      </c>
      <c r="D106" s="841"/>
      <c r="E106" s="841"/>
      <c r="F106" s="842"/>
      <c r="G106" s="677"/>
      <c r="H106" s="600"/>
      <c r="I106" s="600"/>
      <c r="J106" s="609"/>
      <c r="K106" s="604"/>
      <c r="L106" s="598"/>
      <c r="M106" s="598"/>
      <c r="N106" s="769" t="str">
        <f t="shared" si="59"/>
        <v/>
      </c>
      <c r="O106" s="609"/>
      <c r="P106" s="604"/>
      <c r="Q106" s="598"/>
      <c r="R106" s="598"/>
      <c r="S106" s="769" t="str">
        <f t="shared" si="60"/>
        <v/>
      </c>
      <c r="T106" s="879"/>
      <c r="U106" s="880"/>
      <c r="V106" s="788"/>
      <c r="W106" s="788"/>
      <c r="X106" s="788"/>
      <c r="Y106" s="881"/>
      <c r="Z106" s="788"/>
      <c r="AA106" s="882"/>
      <c r="AB106" s="883"/>
      <c r="AC106" s="619"/>
      <c r="AD106" s="619"/>
      <c r="AE106" s="619"/>
      <c r="AF106" s="619"/>
      <c r="AG106" s="882"/>
      <c r="AH106" s="391"/>
    </row>
    <row r="107" spans="1:34" s="282" customFormat="1" ht="15" customHeight="1" x14ac:dyDescent="0.25">
      <c r="A107" s="164"/>
      <c r="B107" s="840">
        <f t="shared" si="61"/>
        <v>4</v>
      </c>
      <c r="C107" s="908" t="s">
        <v>529</v>
      </c>
      <c r="D107" s="841"/>
      <c r="E107" s="841"/>
      <c r="F107" s="842"/>
      <c r="G107" s="677"/>
      <c r="H107" s="597"/>
      <c r="I107" s="597"/>
      <c r="J107" s="609"/>
      <c r="K107" s="604"/>
      <c r="L107" s="598"/>
      <c r="M107" s="598"/>
      <c r="N107" s="769" t="str">
        <f t="shared" si="59"/>
        <v/>
      </c>
      <c r="O107" s="609"/>
      <c r="P107" s="604"/>
      <c r="Q107" s="598"/>
      <c r="R107" s="598"/>
      <c r="S107" s="769" t="str">
        <f t="shared" si="60"/>
        <v/>
      </c>
      <c r="T107" s="879"/>
      <c r="U107" s="880"/>
      <c r="V107" s="788"/>
      <c r="W107" s="788"/>
      <c r="X107" s="788"/>
      <c r="Y107" s="881"/>
      <c r="Z107" s="788"/>
      <c r="AA107" s="882"/>
      <c r="AB107" s="883"/>
      <c r="AC107" s="619"/>
      <c r="AD107" s="619"/>
      <c r="AE107" s="619"/>
      <c r="AF107" s="619"/>
      <c r="AG107" s="882"/>
      <c r="AH107" s="391"/>
    </row>
    <row r="108" spans="1:34" s="282" customFormat="1" ht="15" customHeight="1" x14ac:dyDescent="0.25">
      <c r="A108" s="164"/>
      <c r="B108" s="840">
        <f t="shared" si="61"/>
        <v>5</v>
      </c>
      <c r="C108" s="908" t="s">
        <v>530</v>
      </c>
      <c r="D108" s="841"/>
      <c r="E108" s="841"/>
      <c r="F108" s="842"/>
      <c r="G108" s="677"/>
      <c r="H108" s="597"/>
      <c r="I108" s="597"/>
      <c r="J108" s="609"/>
      <c r="K108" s="604"/>
      <c r="L108" s="598"/>
      <c r="M108" s="598"/>
      <c r="N108" s="769" t="str">
        <f t="shared" si="59"/>
        <v/>
      </c>
      <c r="O108" s="609"/>
      <c r="P108" s="604"/>
      <c r="Q108" s="598"/>
      <c r="R108" s="598"/>
      <c r="S108" s="769" t="str">
        <f t="shared" si="60"/>
        <v/>
      </c>
      <c r="T108" s="879"/>
      <c r="U108" s="880"/>
      <c r="V108" s="788"/>
      <c r="W108" s="788"/>
      <c r="X108" s="788"/>
      <c r="Y108" s="881"/>
      <c r="Z108" s="788"/>
      <c r="AA108" s="882"/>
      <c r="AB108" s="883"/>
      <c r="AC108" s="619"/>
      <c r="AD108" s="619"/>
      <c r="AE108" s="619"/>
      <c r="AF108" s="619"/>
      <c r="AG108" s="882"/>
      <c r="AH108" s="391"/>
    </row>
    <row r="109" spans="1:34" s="282" customFormat="1" ht="15" customHeight="1" x14ac:dyDescent="0.25">
      <c r="A109" s="164"/>
      <c r="B109" s="840">
        <f t="shared" si="61"/>
        <v>6</v>
      </c>
      <c r="C109" s="908" t="s">
        <v>531</v>
      </c>
      <c r="D109" s="841"/>
      <c r="E109" s="841"/>
      <c r="F109" s="842"/>
      <c r="G109" s="677"/>
      <c r="H109" s="597"/>
      <c r="I109" s="597"/>
      <c r="J109" s="609"/>
      <c r="K109" s="604"/>
      <c r="L109" s="598"/>
      <c r="M109" s="598"/>
      <c r="N109" s="769" t="str">
        <f t="shared" si="59"/>
        <v/>
      </c>
      <c r="O109" s="609"/>
      <c r="P109" s="604"/>
      <c r="Q109" s="598"/>
      <c r="R109" s="598"/>
      <c r="S109" s="769" t="str">
        <f t="shared" si="60"/>
        <v/>
      </c>
      <c r="T109" s="879"/>
      <c r="U109" s="880"/>
      <c r="V109" s="788"/>
      <c r="W109" s="788"/>
      <c r="X109" s="788"/>
      <c r="Y109" s="881"/>
      <c r="Z109" s="788"/>
      <c r="AA109" s="882"/>
      <c r="AB109" s="883"/>
      <c r="AC109" s="619"/>
      <c r="AD109" s="619"/>
      <c r="AE109" s="619"/>
      <c r="AF109" s="619"/>
      <c r="AG109" s="882"/>
      <c r="AH109" s="391"/>
    </row>
    <row r="110" spans="1:34" s="282" customFormat="1" ht="15" customHeight="1" x14ac:dyDescent="0.25">
      <c r="A110" s="164"/>
      <c r="B110" s="840">
        <f t="shared" si="61"/>
        <v>7</v>
      </c>
      <c r="C110" s="908" t="s">
        <v>532</v>
      </c>
      <c r="D110" s="841"/>
      <c r="E110" s="841"/>
      <c r="F110" s="842"/>
      <c r="G110" s="677"/>
      <c r="H110" s="597"/>
      <c r="I110" s="597"/>
      <c r="J110" s="609"/>
      <c r="K110" s="604"/>
      <c r="L110" s="598"/>
      <c r="M110" s="598"/>
      <c r="N110" s="769" t="str">
        <f t="shared" si="59"/>
        <v/>
      </c>
      <c r="O110" s="609"/>
      <c r="P110" s="604"/>
      <c r="Q110" s="598"/>
      <c r="R110" s="598"/>
      <c r="S110" s="769" t="str">
        <f t="shared" si="60"/>
        <v/>
      </c>
      <c r="T110" s="879"/>
      <c r="U110" s="880"/>
      <c r="V110" s="788"/>
      <c r="W110" s="788"/>
      <c r="X110" s="788"/>
      <c r="Y110" s="881"/>
      <c r="Z110" s="788"/>
      <c r="AA110" s="882"/>
      <c r="AB110" s="883"/>
      <c r="AC110" s="619"/>
      <c r="AD110" s="619"/>
      <c r="AE110" s="619"/>
      <c r="AF110" s="619"/>
      <c r="AG110" s="882"/>
      <c r="AH110" s="391"/>
    </row>
    <row r="111" spans="1:34" s="282" customFormat="1" ht="15" customHeight="1" x14ac:dyDescent="0.25">
      <c r="A111" s="164"/>
      <c r="B111" s="840">
        <f t="shared" si="61"/>
        <v>8</v>
      </c>
      <c r="C111" s="908" t="s">
        <v>533</v>
      </c>
      <c r="D111" s="841"/>
      <c r="E111" s="841"/>
      <c r="F111" s="842"/>
      <c r="G111" s="677"/>
      <c r="H111" s="597"/>
      <c r="I111" s="597"/>
      <c r="J111" s="609"/>
      <c r="K111" s="604"/>
      <c r="L111" s="598"/>
      <c r="M111" s="598"/>
      <c r="N111" s="769" t="str">
        <f t="shared" si="59"/>
        <v/>
      </c>
      <c r="O111" s="609"/>
      <c r="P111" s="604"/>
      <c r="Q111" s="598"/>
      <c r="R111" s="598"/>
      <c r="S111" s="769" t="str">
        <f t="shared" si="60"/>
        <v/>
      </c>
      <c r="T111" s="879"/>
      <c r="U111" s="880"/>
      <c r="V111" s="788"/>
      <c r="W111" s="788"/>
      <c r="X111" s="788"/>
      <c r="Y111" s="881"/>
      <c r="Z111" s="788"/>
      <c r="AA111" s="882"/>
      <c r="AB111" s="883"/>
      <c r="AC111" s="619"/>
      <c r="AD111" s="619"/>
      <c r="AE111" s="619"/>
      <c r="AF111" s="619"/>
      <c r="AG111" s="882"/>
      <c r="AH111" s="391"/>
    </row>
    <row r="112" spans="1:34" s="580" customFormat="1" ht="15" customHeight="1" x14ac:dyDescent="0.25">
      <c r="A112" s="164"/>
      <c r="B112" s="840">
        <f t="shared" si="61"/>
        <v>9</v>
      </c>
      <c r="C112" s="908" t="s">
        <v>534</v>
      </c>
      <c r="D112" s="841"/>
      <c r="E112" s="841"/>
      <c r="F112" s="842"/>
      <c r="G112" s="677"/>
      <c r="H112" s="597"/>
      <c r="I112" s="597"/>
      <c r="J112" s="609"/>
      <c r="K112" s="604"/>
      <c r="L112" s="598"/>
      <c r="M112" s="598"/>
      <c r="N112" s="769" t="str">
        <f t="shared" si="59"/>
        <v/>
      </c>
      <c r="O112" s="609"/>
      <c r="P112" s="604"/>
      <c r="Q112" s="598"/>
      <c r="R112" s="598"/>
      <c r="S112" s="769" t="str">
        <f t="shared" si="60"/>
        <v/>
      </c>
      <c r="T112" s="879"/>
      <c r="U112" s="880"/>
      <c r="V112" s="788"/>
      <c r="W112" s="788"/>
      <c r="X112" s="788"/>
      <c r="Y112" s="881"/>
      <c r="Z112" s="788"/>
      <c r="AA112" s="882"/>
      <c r="AB112" s="883"/>
      <c r="AC112" s="619"/>
      <c r="AD112" s="619"/>
      <c r="AE112" s="619"/>
      <c r="AF112" s="619"/>
      <c r="AG112" s="882"/>
      <c r="AH112" s="581"/>
    </row>
    <row r="113" spans="1:34" s="282" customFormat="1" ht="15" customHeight="1" x14ac:dyDescent="0.25">
      <c r="A113" s="164"/>
      <c r="B113" s="840">
        <f t="shared" si="61"/>
        <v>10</v>
      </c>
      <c r="C113" s="908" t="s">
        <v>535</v>
      </c>
      <c r="D113" s="841"/>
      <c r="E113" s="841"/>
      <c r="F113" s="842"/>
      <c r="G113" s="677"/>
      <c r="H113" s="597"/>
      <c r="I113" s="597"/>
      <c r="J113" s="609"/>
      <c r="K113" s="604"/>
      <c r="L113" s="598"/>
      <c r="M113" s="598"/>
      <c r="N113" s="769" t="str">
        <f t="shared" si="59"/>
        <v/>
      </c>
      <c r="O113" s="609"/>
      <c r="P113" s="604"/>
      <c r="Q113" s="598"/>
      <c r="R113" s="598"/>
      <c r="S113" s="769" t="str">
        <f t="shared" si="60"/>
        <v/>
      </c>
      <c r="T113" s="879"/>
      <c r="U113" s="880"/>
      <c r="V113" s="788"/>
      <c r="W113" s="788"/>
      <c r="X113" s="788"/>
      <c r="Y113" s="881"/>
      <c r="Z113" s="788"/>
      <c r="AA113" s="882"/>
      <c r="AB113" s="883"/>
      <c r="AC113" s="619"/>
      <c r="AD113" s="619"/>
      <c r="AE113" s="619"/>
      <c r="AF113" s="619"/>
      <c r="AG113" s="882"/>
      <c r="AH113" s="391"/>
    </row>
    <row r="114" spans="1:34" s="621" customFormat="1" ht="15" customHeight="1" x14ac:dyDescent="0.25">
      <c r="A114" s="164"/>
      <c r="B114" s="840">
        <f t="shared" si="61"/>
        <v>11</v>
      </c>
      <c r="C114" s="908" t="s">
        <v>536</v>
      </c>
      <c r="D114" s="841"/>
      <c r="E114" s="841"/>
      <c r="F114" s="842"/>
      <c r="G114" s="677"/>
      <c r="H114" s="597"/>
      <c r="I114" s="597"/>
      <c r="J114" s="609"/>
      <c r="K114" s="604"/>
      <c r="L114" s="598"/>
      <c r="M114" s="598"/>
      <c r="N114" s="769" t="str">
        <f t="shared" si="59"/>
        <v/>
      </c>
      <c r="O114" s="609"/>
      <c r="P114" s="604"/>
      <c r="Q114" s="598"/>
      <c r="R114" s="598"/>
      <c r="S114" s="769" t="str">
        <f t="shared" si="60"/>
        <v/>
      </c>
      <c r="T114" s="879"/>
      <c r="U114" s="880"/>
      <c r="V114" s="788"/>
      <c r="W114" s="788"/>
      <c r="X114" s="788"/>
      <c r="Y114" s="881"/>
      <c r="Z114" s="788"/>
      <c r="AA114" s="882"/>
      <c r="AB114" s="883"/>
      <c r="AC114" s="619"/>
      <c r="AD114" s="619"/>
      <c r="AE114" s="619"/>
      <c r="AF114" s="619"/>
      <c r="AG114" s="882"/>
      <c r="AH114" s="391"/>
    </row>
    <row r="115" spans="1:34" ht="15" customHeight="1" x14ac:dyDescent="0.25">
      <c r="A115" s="164"/>
      <c r="B115" s="849">
        <f>B114+1</f>
        <v>12</v>
      </c>
      <c r="C115" s="849" t="s">
        <v>537</v>
      </c>
      <c r="D115" s="850"/>
      <c r="E115" s="850"/>
      <c r="F115" s="851"/>
      <c r="G115" s="678"/>
      <c r="H115" s="601"/>
      <c r="I115" s="601"/>
      <c r="J115" s="853"/>
      <c r="K115" s="616"/>
      <c r="L115" s="611"/>
      <c r="M115" s="611"/>
      <c r="N115" s="854" t="str">
        <f t="shared" si="59"/>
        <v/>
      </c>
      <c r="O115" s="853"/>
      <c r="P115" s="616"/>
      <c r="Q115" s="611"/>
      <c r="R115" s="611"/>
      <c r="S115" s="854" t="str">
        <f t="shared" si="60"/>
        <v/>
      </c>
      <c r="T115" s="889"/>
      <c r="U115" s="890"/>
      <c r="V115" s="891"/>
      <c r="W115" s="891"/>
      <c r="X115" s="891"/>
      <c r="Y115" s="892"/>
      <c r="Z115" s="891"/>
      <c r="AA115" s="893"/>
      <c r="AB115" s="894"/>
      <c r="AC115" s="619"/>
      <c r="AD115" s="619"/>
      <c r="AE115" s="619"/>
      <c r="AF115" s="619"/>
      <c r="AG115" s="893"/>
      <c r="AH115" s="391"/>
    </row>
    <row r="116" spans="1:34" ht="15" customHeight="1" x14ac:dyDescent="0.25">
      <c r="A116" s="164"/>
      <c r="B116" s="858">
        <f>B115+1</f>
        <v>13</v>
      </c>
      <c r="C116" s="744" t="s">
        <v>507</v>
      </c>
      <c r="D116" s="859"/>
      <c r="E116" s="860"/>
      <c r="F116" s="860"/>
      <c r="G116" s="817">
        <f t="shared" ref="G116:M116" si="62">SUM(G104:G115)</f>
        <v>0</v>
      </c>
      <c r="H116" s="822">
        <f t="shared" si="62"/>
        <v>0</v>
      </c>
      <c r="I116" s="822">
        <f t="shared" si="62"/>
        <v>0</v>
      </c>
      <c r="J116" s="861">
        <f t="shared" si="62"/>
        <v>0</v>
      </c>
      <c r="K116" s="822">
        <f t="shared" si="62"/>
        <v>0</v>
      </c>
      <c r="L116" s="822">
        <f t="shared" si="62"/>
        <v>0</v>
      </c>
      <c r="M116" s="822">
        <f t="shared" si="62"/>
        <v>0</v>
      </c>
      <c r="N116" s="820" t="str">
        <f t="shared" si="59"/>
        <v/>
      </c>
      <c r="O116" s="861">
        <f>SUM(O104:O115)</f>
        <v>0</v>
      </c>
      <c r="P116" s="822">
        <f>SUM(P104:P115)</f>
        <v>0</v>
      </c>
      <c r="Q116" s="822">
        <f>SUM(Q104:Q115)</f>
        <v>0</v>
      </c>
      <c r="R116" s="822">
        <f>SUM(R104:R115)</f>
        <v>0</v>
      </c>
      <c r="S116" s="820" t="str">
        <f t="shared" si="60"/>
        <v/>
      </c>
      <c r="T116" s="900"/>
      <c r="U116" s="901"/>
      <c r="V116" s="901"/>
      <c r="W116" s="901"/>
      <c r="X116" s="901"/>
      <c r="Y116" s="901"/>
      <c r="Z116" s="901"/>
      <c r="AA116" s="901"/>
      <c r="AB116" s="902"/>
      <c r="AC116" s="619"/>
      <c r="AD116" s="619"/>
      <c r="AE116" s="619"/>
      <c r="AF116" s="619"/>
      <c r="AG116" s="918"/>
      <c r="AH116" s="391"/>
    </row>
    <row r="117" spans="1:34" s="619" customFormat="1" ht="45" customHeight="1" x14ac:dyDescent="0.35">
      <c r="A117" s="584" t="s">
        <v>491</v>
      </c>
      <c r="B117" s="919"/>
      <c r="C117" s="920"/>
      <c r="D117" s="921"/>
      <c r="E117" s="921"/>
      <c r="F117" s="921"/>
      <c r="G117" s="922"/>
      <c r="H117" s="921"/>
      <c r="I117" s="921"/>
      <c r="J117" s="923"/>
      <c r="K117" s="923"/>
      <c r="L117" s="838"/>
      <c r="M117" s="838"/>
      <c r="N117" s="838"/>
      <c r="O117" s="838"/>
      <c r="P117" s="838"/>
      <c r="Q117" s="838"/>
      <c r="R117" s="838"/>
      <c r="S117" s="838"/>
      <c r="T117" s="838"/>
      <c r="U117" s="838"/>
      <c r="V117" s="838"/>
      <c r="W117" s="838"/>
      <c r="X117" s="838"/>
      <c r="Y117" s="838"/>
      <c r="Z117" s="838"/>
      <c r="AA117" s="838"/>
      <c r="AB117" s="838"/>
      <c r="AG117" s="838"/>
      <c r="AH117" s="620"/>
    </row>
    <row r="118" spans="1:34" s="282" customFormat="1" ht="45" customHeight="1" x14ac:dyDescent="0.25">
      <c r="A118" s="585" t="s">
        <v>539</v>
      </c>
      <c r="B118" s="829"/>
      <c r="C118" s="603"/>
      <c r="D118" s="410"/>
      <c r="E118" s="410"/>
      <c r="F118" s="410"/>
      <c r="G118" s="406"/>
      <c r="H118" s="410"/>
      <c r="I118" s="410"/>
      <c r="AA118" s="621"/>
      <c r="AC118" s="619"/>
      <c r="AD118" s="619"/>
      <c r="AE118" s="619"/>
      <c r="AF118" s="619"/>
      <c r="AG118" s="621"/>
      <c r="AH118" s="391"/>
    </row>
    <row r="119" spans="1:34" ht="15" customHeight="1" x14ac:dyDescent="0.25">
      <c r="A119" s="164"/>
      <c r="B119" s="830">
        <v>1</v>
      </c>
      <c r="C119" s="830" t="s">
        <v>540</v>
      </c>
      <c r="D119" s="831"/>
      <c r="E119" s="831"/>
      <c r="F119" s="832"/>
      <c r="G119" s="432"/>
      <c r="H119" s="924"/>
      <c r="I119" s="924"/>
      <c r="J119" s="608"/>
      <c r="K119" s="606"/>
      <c r="L119" s="595"/>
      <c r="M119" s="595"/>
      <c r="N119" s="834" t="str">
        <f t="shared" ref="N119:N126" si="63">IF(K119&gt;0,M119/K119, "")</f>
        <v/>
      </c>
      <c r="O119" s="608"/>
      <c r="P119" s="606"/>
      <c r="Q119" s="595"/>
      <c r="R119" s="595"/>
      <c r="S119" s="834" t="str">
        <f t="shared" ref="S119:S126" si="64">IF(P119&gt;0,R119/P119, "")</f>
        <v/>
      </c>
      <c r="T119" s="608"/>
      <c r="U119" s="606"/>
      <c r="V119" s="835"/>
      <c r="W119" s="596"/>
      <c r="X119" s="596"/>
      <c r="Y119" s="595"/>
      <c r="Z119" s="836" t="str">
        <f t="shared" ref="Z119:Z126" si="65">IF(T119&gt;0,Y119/T119, "")</f>
        <v/>
      </c>
      <c r="AA119" s="595"/>
      <c r="AB119" s="837"/>
      <c r="AC119" s="619"/>
      <c r="AD119" s="619"/>
      <c r="AE119" s="619"/>
      <c r="AF119" s="619"/>
      <c r="AG119" s="777">
        <f t="shared" ref="AG119:AG126" si="66">T119-U119</f>
        <v>0</v>
      </c>
      <c r="AH119" s="391"/>
    </row>
    <row r="120" spans="1:34" ht="15" customHeight="1" x14ac:dyDescent="0.25">
      <c r="A120" s="164"/>
      <c r="B120" s="840">
        <f t="shared" ref="B120:B125" si="67">B119+1</f>
        <v>2</v>
      </c>
      <c r="C120" s="2145" t="s">
        <v>541</v>
      </c>
      <c r="D120" s="925" t="s">
        <v>542</v>
      </c>
      <c r="E120" s="841"/>
      <c r="F120" s="842"/>
      <c r="G120" s="434"/>
      <c r="H120" s="597"/>
      <c r="I120" s="597"/>
      <c r="J120" s="609"/>
      <c r="K120" s="604"/>
      <c r="L120" s="598"/>
      <c r="M120" s="598"/>
      <c r="N120" s="769" t="str">
        <f t="shared" si="63"/>
        <v/>
      </c>
      <c r="O120" s="609"/>
      <c r="P120" s="604"/>
      <c r="Q120" s="598"/>
      <c r="R120" s="598"/>
      <c r="S120" s="769" t="str">
        <f t="shared" si="64"/>
        <v/>
      </c>
      <c r="T120" s="609"/>
      <c r="U120" s="604"/>
      <c r="V120" s="845"/>
      <c r="W120" s="599"/>
      <c r="X120" s="599"/>
      <c r="Y120" s="598"/>
      <c r="Z120" s="773" t="str">
        <f t="shared" si="65"/>
        <v/>
      </c>
      <c r="AA120" s="598"/>
      <c r="AB120" s="847"/>
      <c r="AC120" s="619"/>
      <c r="AD120" s="619"/>
      <c r="AE120" s="619"/>
      <c r="AF120" s="619"/>
      <c r="AG120" s="777">
        <f t="shared" si="66"/>
        <v>0</v>
      </c>
      <c r="AH120" s="391"/>
    </row>
    <row r="121" spans="1:34" ht="15" customHeight="1" x14ac:dyDescent="0.25">
      <c r="A121" s="164"/>
      <c r="B121" s="840">
        <f t="shared" si="67"/>
        <v>3</v>
      </c>
      <c r="C121" s="2146"/>
      <c r="D121" s="684" t="s">
        <v>543</v>
      </c>
      <c r="E121" s="841"/>
      <c r="F121" s="842"/>
      <c r="G121" s="434"/>
      <c r="H121" s="597"/>
      <c r="I121" s="597"/>
      <c r="J121" s="609"/>
      <c r="K121" s="604"/>
      <c r="L121" s="598"/>
      <c r="M121" s="598"/>
      <c r="N121" s="769" t="str">
        <f t="shared" si="63"/>
        <v/>
      </c>
      <c r="O121" s="609"/>
      <c r="P121" s="604"/>
      <c r="Q121" s="598"/>
      <c r="R121" s="598"/>
      <c r="S121" s="769" t="str">
        <f t="shared" si="64"/>
        <v/>
      </c>
      <c r="T121" s="609"/>
      <c r="U121" s="604"/>
      <c r="V121" s="845"/>
      <c r="W121" s="599"/>
      <c r="X121" s="599"/>
      <c r="Y121" s="598"/>
      <c r="Z121" s="773" t="str">
        <f t="shared" si="65"/>
        <v/>
      </c>
      <c r="AA121" s="598"/>
      <c r="AB121" s="847"/>
      <c r="AC121" s="619"/>
      <c r="AD121" s="619"/>
      <c r="AE121" s="619"/>
      <c r="AF121" s="619"/>
      <c r="AG121" s="777">
        <f t="shared" si="66"/>
        <v>0</v>
      </c>
      <c r="AH121" s="391"/>
    </row>
    <row r="122" spans="1:34" ht="15" customHeight="1" x14ac:dyDescent="0.25">
      <c r="A122" s="164"/>
      <c r="B122" s="840">
        <f t="shared" si="67"/>
        <v>4</v>
      </c>
      <c r="C122" s="2146"/>
      <c r="D122" s="684" t="s">
        <v>511</v>
      </c>
      <c r="E122" s="841"/>
      <c r="F122" s="842"/>
      <c r="G122" s="434"/>
      <c r="H122" s="597"/>
      <c r="I122" s="597"/>
      <c r="J122" s="609"/>
      <c r="K122" s="604"/>
      <c r="L122" s="598"/>
      <c r="M122" s="598"/>
      <c r="N122" s="769" t="str">
        <f t="shared" si="63"/>
        <v/>
      </c>
      <c r="O122" s="609"/>
      <c r="P122" s="604"/>
      <c r="Q122" s="598"/>
      <c r="R122" s="598"/>
      <c r="S122" s="769" t="str">
        <f t="shared" si="64"/>
        <v/>
      </c>
      <c r="T122" s="609"/>
      <c r="U122" s="604"/>
      <c r="V122" s="845"/>
      <c r="W122" s="599"/>
      <c r="X122" s="599"/>
      <c r="Y122" s="598"/>
      <c r="Z122" s="773" t="str">
        <f t="shared" si="65"/>
        <v/>
      </c>
      <c r="AA122" s="598"/>
      <c r="AB122" s="847"/>
      <c r="AC122" s="619"/>
      <c r="AD122" s="619"/>
      <c r="AE122" s="619"/>
      <c r="AF122" s="619"/>
      <c r="AG122" s="777">
        <f t="shared" si="66"/>
        <v>0</v>
      </c>
      <c r="AH122" s="391"/>
    </row>
    <row r="123" spans="1:34" ht="15" customHeight="1" x14ac:dyDescent="0.25">
      <c r="A123" s="164"/>
      <c r="B123" s="840">
        <f t="shared" si="67"/>
        <v>5</v>
      </c>
      <c r="C123" s="2146"/>
      <c r="D123" s="684" t="s">
        <v>512</v>
      </c>
      <c r="E123" s="841"/>
      <c r="F123" s="842"/>
      <c r="G123" s="434"/>
      <c r="H123" s="597"/>
      <c r="I123" s="597"/>
      <c r="J123" s="609"/>
      <c r="K123" s="604"/>
      <c r="L123" s="598"/>
      <c r="M123" s="598"/>
      <c r="N123" s="769" t="str">
        <f t="shared" si="63"/>
        <v/>
      </c>
      <c r="O123" s="609"/>
      <c r="P123" s="604"/>
      <c r="Q123" s="598"/>
      <c r="R123" s="598"/>
      <c r="S123" s="769" t="str">
        <f t="shared" si="64"/>
        <v/>
      </c>
      <c r="T123" s="609"/>
      <c r="U123" s="604"/>
      <c r="V123" s="845"/>
      <c r="W123" s="599"/>
      <c r="X123" s="599"/>
      <c r="Y123" s="598"/>
      <c r="Z123" s="773" t="str">
        <f t="shared" si="65"/>
        <v/>
      </c>
      <c r="AA123" s="598"/>
      <c r="AB123" s="847"/>
      <c r="AC123" s="619"/>
      <c r="AD123" s="619"/>
      <c r="AE123" s="619"/>
      <c r="AF123" s="619"/>
      <c r="AG123" s="777">
        <f t="shared" si="66"/>
        <v>0</v>
      </c>
      <c r="AH123" s="391"/>
    </row>
    <row r="124" spans="1:34" ht="15" customHeight="1" x14ac:dyDescent="0.25">
      <c r="A124" s="164"/>
      <c r="B124" s="840">
        <f t="shared" si="67"/>
        <v>6</v>
      </c>
      <c r="C124" s="2146"/>
      <c r="D124" s="684" t="s">
        <v>513</v>
      </c>
      <c r="E124" s="841"/>
      <c r="F124" s="842"/>
      <c r="G124" s="434"/>
      <c r="H124" s="597"/>
      <c r="I124" s="597"/>
      <c r="J124" s="609"/>
      <c r="K124" s="604"/>
      <c r="L124" s="598"/>
      <c r="M124" s="598"/>
      <c r="N124" s="769" t="str">
        <f t="shared" si="63"/>
        <v/>
      </c>
      <c r="O124" s="609"/>
      <c r="P124" s="604"/>
      <c r="Q124" s="598"/>
      <c r="R124" s="598"/>
      <c r="S124" s="769" t="str">
        <f t="shared" si="64"/>
        <v/>
      </c>
      <c r="T124" s="609"/>
      <c r="U124" s="604"/>
      <c r="V124" s="845"/>
      <c r="W124" s="599"/>
      <c r="X124" s="599"/>
      <c r="Y124" s="598"/>
      <c r="Z124" s="773" t="str">
        <f t="shared" si="65"/>
        <v/>
      </c>
      <c r="AA124" s="598"/>
      <c r="AB124" s="847"/>
      <c r="AC124" s="619"/>
      <c r="AD124" s="619"/>
      <c r="AE124" s="619"/>
      <c r="AF124" s="619"/>
      <c r="AG124" s="777">
        <f t="shared" si="66"/>
        <v>0</v>
      </c>
      <c r="AH124" s="391"/>
    </row>
    <row r="125" spans="1:34" ht="15" customHeight="1" x14ac:dyDescent="0.25">
      <c r="A125" s="164"/>
      <c r="B125" s="849">
        <f t="shared" si="67"/>
        <v>7</v>
      </c>
      <c r="C125" s="2147"/>
      <c r="D125" s="685" t="s">
        <v>544</v>
      </c>
      <c r="E125" s="850"/>
      <c r="F125" s="851"/>
      <c r="G125" s="926"/>
      <c r="H125" s="601"/>
      <c r="I125" s="601"/>
      <c r="J125" s="610"/>
      <c r="K125" s="607"/>
      <c r="L125" s="717"/>
      <c r="M125" s="717"/>
      <c r="N125" s="769" t="str">
        <f t="shared" si="63"/>
        <v/>
      </c>
      <c r="O125" s="610"/>
      <c r="P125" s="607"/>
      <c r="Q125" s="717"/>
      <c r="R125" s="717"/>
      <c r="S125" s="769" t="str">
        <f t="shared" si="64"/>
        <v/>
      </c>
      <c r="T125" s="609"/>
      <c r="U125" s="604"/>
      <c r="V125" s="845"/>
      <c r="W125" s="599"/>
      <c r="X125" s="599"/>
      <c r="Y125" s="598"/>
      <c r="Z125" s="773" t="str">
        <f t="shared" si="65"/>
        <v/>
      </c>
      <c r="AA125" s="717"/>
      <c r="AB125" s="856"/>
      <c r="AC125" s="619"/>
      <c r="AD125" s="619"/>
      <c r="AE125" s="619"/>
      <c r="AF125" s="619"/>
      <c r="AG125" s="857">
        <f t="shared" si="66"/>
        <v>0</v>
      </c>
      <c r="AH125" s="391"/>
    </row>
    <row r="126" spans="1:34" ht="15" customHeight="1" x14ac:dyDescent="0.25">
      <c r="A126" s="164"/>
      <c r="B126" s="858">
        <f>B125+1</f>
        <v>8</v>
      </c>
      <c r="C126" s="927" t="s">
        <v>507</v>
      </c>
      <c r="D126" s="859"/>
      <c r="E126" s="860"/>
      <c r="F126" s="860"/>
      <c r="G126" s="817">
        <f t="shared" ref="G126:M126" si="68">SUM(G119:G125)</f>
        <v>0</v>
      </c>
      <c r="H126" s="822">
        <f t="shared" si="68"/>
        <v>0</v>
      </c>
      <c r="I126" s="822">
        <f t="shared" si="68"/>
        <v>0</v>
      </c>
      <c r="J126" s="861">
        <f t="shared" si="68"/>
        <v>0</v>
      </c>
      <c r="K126" s="822">
        <f t="shared" si="68"/>
        <v>0</v>
      </c>
      <c r="L126" s="822">
        <f t="shared" si="68"/>
        <v>0</v>
      </c>
      <c r="M126" s="822">
        <f t="shared" si="68"/>
        <v>0</v>
      </c>
      <c r="N126" s="820" t="str">
        <f t="shared" si="63"/>
        <v/>
      </c>
      <c r="O126" s="861">
        <f>SUM(O119:O125)</f>
        <v>0</v>
      </c>
      <c r="P126" s="822">
        <f>SUM(P119:P125)</f>
        <v>0</v>
      </c>
      <c r="Q126" s="822">
        <f>SUM(Q119:Q125)</f>
        <v>0</v>
      </c>
      <c r="R126" s="822">
        <f>SUM(R119:R125)</f>
        <v>0</v>
      </c>
      <c r="S126" s="820" t="str">
        <f t="shared" si="64"/>
        <v/>
      </c>
      <c r="T126" s="821">
        <f>SUM(T119:T125)</f>
        <v>0</v>
      </c>
      <c r="U126" s="862">
        <f>SUM(U119:U125)</f>
        <v>0</v>
      </c>
      <c r="V126" s="823" t="str">
        <f>IF(T126&gt;0, SUMPRODUCT(T119:T125,V119:V125)/T126, "")</f>
        <v/>
      </c>
      <c r="W126" s="825" t="str">
        <f>IF(AG126&gt;0, SUMPRODUCT(AG119:AG125,W119:W125)/AG126, "")</f>
        <v/>
      </c>
      <c r="X126" s="825" t="str">
        <f>IF(U126&gt;0, SUMPRODUCT(U119:U125,X119:X125)/U126, "")</f>
        <v/>
      </c>
      <c r="Y126" s="822">
        <f>SUM(Y119:Y125)</f>
        <v>0</v>
      </c>
      <c r="Z126" s="825" t="str">
        <f t="shared" si="65"/>
        <v/>
      </c>
      <c r="AA126" s="822">
        <f>SUM(AA119:AA125)</f>
        <v>0</v>
      </c>
      <c r="AB126" s="863">
        <f>SUM(AB119:AB125)</f>
        <v>0</v>
      </c>
      <c r="AC126" s="619"/>
      <c r="AD126" s="619"/>
      <c r="AE126" s="619"/>
      <c r="AF126" s="619"/>
      <c r="AG126" s="826">
        <f t="shared" si="66"/>
        <v>0</v>
      </c>
      <c r="AH126" s="391"/>
    </row>
    <row r="127" spans="1:34" s="282" customFormat="1" ht="45" customHeight="1" x14ac:dyDescent="0.25">
      <c r="A127" s="585" t="s">
        <v>545</v>
      </c>
      <c r="B127" s="829"/>
      <c r="C127" s="603"/>
      <c r="D127" s="410"/>
      <c r="E127" s="410"/>
      <c r="F127" s="410"/>
      <c r="G127" s="406"/>
      <c r="H127" s="410"/>
      <c r="I127" s="410"/>
      <c r="AA127" s="621"/>
      <c r="AC127" s="619"/>
      <c r="AD127" s="619"/>
      <c r="AE127" s="619"/>
      <c r="AF127" s="619"/>
      <c r="AG127" s="621"/>
      <c r="AH127" s="391"/>
    </row>
    <row r="128" spans="1:34" ht="15" customHeight="1" x14ac:dyDescent="0.25">
      <c r="A128" s="164"/>
      <c r="B128" s="830">
        <v>1</v>
      </c>
      <c r="C128" s="830" t="s">
        <v>540</v>
      </c>
      <c r="D128" s="831"/>
      <c r="E128" s="831"/>
      <c r="F128" s="832"/>
      <c r="G128" s="432"/>
      <c r="H128" s="924"/>
      <c r="I128" s="924"/>
      <c r="J128" s="608"/>
      <c r="K128" s="606"/>
      <c r="L128" s="595"/>
      <c r="M128" s="595"/>
      <c r="N128" s="834" t="str">
        <f t="shared" ref="N128:N135" si="69">IF(K128&gt;0,M128/K128, "")</f>
        <v/>
      </c>
      <c r="O128" s="608"/>
      <c r="P128" s="606"/>
      <c r="Q128" s="595"/>
      <c r="R128" s="595"/>
      <c r="S128" s="834" t="str">
        <f t="shared" ref="S128:S135" si="70">IF(P128&gt;0,R128/P128, "")</f>
        <v/>
      </c>
      <c r="T128" s="871"/>
      <c r="U128" s="872"/>
      <c r="V128" s="873"/>
      <c r="W128" s="873"/>
      <c r="X128" s="873"/>
      <c r="Y128" s="874"/>
      <c r="Z128" s="873"/>
      <c r="AA128" s="874"/>
      <c r="AB128" s="876"/>
      <c r="AC128" s="619"/>
      <c r="AD128" s="619"/>
      <c r="AE128" s="619"/>
      <c r="AF128" s="619"/>
      <c r="AG128" s="875"/>
      <c r="AH128" s="391"/>
    </row>
    <row r="129" spans="1:34" ht="15" customHeight="1" x14ac:dyDescent="0.25">
      <c r="A129" s="164"/>
      <c r="B129" s="908">
        <f t="shared" ref="B129:B134" si="71">B128+1</f>
        <v>2</v>
      </c>
      <c r="C129" s="2145" t="s">
        <v>541</v>
      </c>
      <c r="D129" s="925" t="s">
        <v>542</v>
      </c>
      <c r="E129" s="841"/>
      <c r="F129" s="842"/>
      <c r="G129" s="434"/>
      <c r="H129" s="597"/>
      <c r="I129" s="597"/>
      <c r="J129" s="609"/>
      <c r="K129" s="604"/>
      <c r="L129" s="598"/>
      <c r="M129" s="598"/>
      <c r="N129" s="769" t="str">
        <f t="shared" si="69"/>
        <v/>
      </c>
      <c r="O129" s="609"/>
      <c r="P129" s="604"/>
      <c r="Q129" s="598"/>
      <c r="R129" s="598"/>
      <c r="S129" s="769" t="str">
        <f t="shared" si="70"/>
        <v/>
      </c>
      <c r="T129" s="928"/>
      <c r="U129" s="929"/>
      <c r="V129" s="792"/>
      <c r="W129" s="792"/>
      <c r="X129" s="792"/>
      <c r="Y129" s="881"/>
      <c r="Z129" s="792"/>
      <c r="AA129" s="881"/>
      <c r="AB129" s="883"/>
      <c r="AC129" s="619"/>
      <c r="AD129" s="619"/>
      <c r="AE129" s="619"/>
      <c r="AF129" s="619"/>
      <c r="AG129" s="882"/>
      <c r="AH129" s="391"/>
    </row>
    <row r="130" spans="1:34" ht="15" customHeight="1" x14ac:dyDescent="0.25">
      <c r="A130" s="164"/>
      <c r="B130" s="840">
        <f t="shared" si="71"/>
        <v>3</v>
      </c>
      <c r="C130" s="2146"/>
      <c r="D130" s="930" t="s">
        <v>543</v>
      </c>
      <c r="E130" s="841"/>
      <c r="F130" s="842"/>
      <c r="G130" s="434"/>
      <c r="H130" s="597"/>
      <c r="I130" s="597"/>
      <c r="J130" s="609"/>
      <c r="K130" s="604"/>
      <c r="L130" s="598"/>
      <c r="M130" s="598"/>
      <c r="N130" s="769" t="str">
        <f t="shared" si="69"/>
        <v/>
      </c>
      <c r="O130" s="609"/>
      <c r="P130" s="604"/>
      <c r="Q130" s="598"/>
      <c r="R130" s="598"/>
      <c r="S130" s="769" t="str">
        <f t="shared" si="70"/>
        <v/>
      </c>
      <c r="T130" s="928"/>
      <c r="U130" s="929"/>
      <c r="V130" s="792"/>
      <c r="W130" s="792"/>
      <c r="X130" s="792"/>
      <c r="Y130" s="881"/>
      <c r="Z130" s="792"/>
      <c r="AA130" s="882"/>
      <c r="AB130" s="883"/>
      <c r="AC130" s="619"/>
      <c r="AD130" s="619"/>
      <c r="AE130" s="619"/>
      <c r="AF130" s="619"/>
      <c r="AG130" s="882"/>
      <c r="AH130" s="391"/>
    </row>
    <row r="131" spans="1:34" ht="15" customHeight="1" x14ac:dyDescent="0.25">
      <c r="A131" s="164"/>
      <c r="B131" s="840">
        <f t="shared" si="71"/>
        <v>4</v>
      </c>
      <c r="C131" s="2146"/>
      <c r="D131" s="930" t="s">
        <v>511</v>
      </c>
      <c r="E131" s="841"/>
      <c r="F131" s="842"/>
      <c r="G131" s="434"/>
      <c r="H131" s="597"/>
      <c r="I131" s="597"/>
      <c r="J131" s="609"/>
      <c r="K131" s="604"/>
      <c r="L131" s="598"/>
      <c r="M131" s="598"/>
      <c r="N131" s="769" t="str">
        <f t="shared" si="69"/>
        <v/>
      </c>
      <c r="O131" s="609"/>
      <c r="P131" s="604"/>
      <c r="Q131" s="598"/>
      <c r="R131" s="598"/>
      <c r="S131" s="769" t="str">
        <f t="shared" si="70"/>
        <v/>
      </c>
      <c r="T131" s="879"/>
      <c r="U131" s="880"/>
      <c r="V131" s="788"/>
      <c r="W131" s="788"/>
      <c r="X131" s="788"/>
      <c r="Y131" s="786"/>
      <c r="Z131" s="788"/>
      <c r="AA131" s="931"/>
      <c r="AB131" s="789"/>
      <c r="AC131" s="619"/>
      <c r="AD131" s="619"/>
      <c r="AE131" s="619"/>
      <c r="AF131" s="619"/>
      <c r="AG131" s="931"/>
      <c r="AH131" s="391"/>
    </row>
    <row r="132" spans="1:34" ht="15" customHeight="1" x14ac:dyDescent="0.25">
      <c r="A132" s="164"/>
      <c r="B132" s="840">
        <f t="shared" si="71"/>
        <v>5</v>
      </c>
      <c r="C132" s="2146"/>
      <c r="D132" s="930" t="s">
        <v>512</v>
      </c>
      <c r="E132" s="841"/>
      <c r="F132" s="842"/>
      <c r="G132" s="434"/>
      <c r="H132" s="597"/>
      <c r="I132" s="597"/>
      <c r="J132" s="609"/>
      <c r="K132" s="604"/>
      <c r="L132" s="598"/>
      <c r="M132" s="598"/>
      <c r="N132" s="769" t="str">
        <f t="shared" si="69"/>
        <v/>
      </c>
      <c r="O132" s="609"/>
      <c r="P132" s="604"/>
      <c r="Q132" s="598"/>
      <c r="R132" s="598"/>
      <c r="S132" s="769" t="str">
        <f t="shared" si="70"/>
        <v/>
      </c>
      <c r="T132" s="879"/>
      <c r="U132" s="880"/>
      <c r="V132" s="788"/>
      <c r="W132" s="788"/>
      <c r="X132" s="788"/>
      <c r="Y132" s="786"/>
      <c r="Z132" s="788"/>
      <c r="AA132" s="931"/>
      <c r="AB132" s="789"/>
      <c r="AC132" s="619"/>
      <c r="AD132" s="619"/>
      <c r="AE132" s="619"/>
      <c r="AF132" s="619"/>
      <c r="AG132" s="931"/>
      <c r="AH132" s="391"/>
    </row>
    <row r="133" spans="1:34" ht="15" customHeight="1" x14ac:dyDescent="0.25">
      <c r="A133" s="164"/>
      <c r="B133" s="840">
        <f t="shared" si="71"/>
        <v>6</v>
      </c>
      <c r="C133" s="2146"/>
      <c r="D133" s="930" t="s">
        <v>513</v>
      </c>
      <c r="E133" s="841"/>
      <c r="F133" s="842"/>
      <c r="G133" s="434"/>
      <c r="H133" s="597"/>
      <c r="I133" s="597"/>
      <c r="J133" s="609"/>
      <c r="K133" s="604"/>
      <c r="L133" s="598"/>
      <c r="M133" s="598"/>
      <c r="N133" s="769" t="str">
        <f t="shared" si="69"/>
        <v/>
      </c>
      <c r="O133" s="609"/>
      <c r="P133" s="604"/>
      <c r="Q133" s="598"/>
      <c r="R133" s="598"/>
      <c r="S133" s="769" t="str">
        <f t="shared" si="70"/>
        <v/>
      </c>
      <c r="T133" s="879"/>
      <c r="U133" s="880"/>
      <c r="V133" s="788"/>
      <c r="W133" s="788"/>
      <c r="X133" s="788"/>
      <c r="Y133" s="786"/>
      <c r="Z133" s="788"/>
      <c r="AA133" s="931"/>
      <c r="AB133" s="789"/>
      <c r="AC133" s="619"/>
      <c r="AD133" s="619"/>
      <c r="AE133" s="619"/>
      <c r="AF133" s="619"/>
      <c r="AG133" s="931"/>
      <c r="AH133" s="391"/>
    </row>
    <row r="134" spans="1:34" ht="15" customHeight="1" x14ac:dyDescent="0.25">
      <c r="A134" s="164"/>
      <c r="B134" s="840">
        <f t="shared" si="71"/>
        <v>7</v>
      </c>
      <c r="C134" s="2147"/>
      <c r="D134" s="634" t="s">
        <v>544</v>
      </c>
      <c r="E134" s="850"/>
      <c r="F134" s="851"/>
      <c r="G134" s="926"/>
      <c r="H134" s="601"/>
      <c r="I134" s="601"/>
      <c r="J134" s="610"/>
      <c r="K134" s="607"/>
      <c r="L134" s="717"/>
      <c r="M134" s="717"/>
      <c r="N134" s="769" t="str">
        <f t="shared" si="69"/>
        <v/>
      </c>
      <c r="O134" s="610"/>
      <c r="P134" s="607"/>
      <c r="Q134" s="717"/>
      <c r="R134" s="717"/>
      <c r="S134" s="769" t="str">
        <f t="shared" si="70"/>
        <v/>
      </c>
      <c r="T134" s="879"/>
      <c r="U134" s="880"/>
      <c r="V134" s="788"/>
      <c r="W134" s="788"/>
      <c r="X134" s="788"/>
      <c r="Y134" s="788"/>
      <c r="Z134" s="788"/>
      <c r="AA134" s="788"/>
      <c r="AB134" s="932"/>
      <c r="AC134" s="619"/>
      <c r="AD134" s="619"/>
      <c r="AE134" s="619"/>
      <c r="AF134" s="619"/>
      <c r="AG134" s="932"/>
      <c r="AH134" s="391"/>
    </row>
    <row r="135" spans="1:34" ht="15" customHeight="1" x14ac:dyDescent="0.25">
      <c r="A135" s="164"/>
      <c r="B135" s="858">
        <f>B134+1</f>
        <v>8</v>
      </c>
      <c r="C135" s="927" t="s">
        <v>507</v>
      </c>
      <c r="D135" s="859"/>
      <c r="E135" s="860"/>
      <c r="F135" s="860"/>
      <c r="G135" s="817">
        <f t="shared" ref="G135:M135" si="72">SUM(G128:G134)</f>
        <v>0</v>
      </c>
      <c r="H135" s="822">
        <f t="shared" si="72"/>
        <v>0</v>
      </c>
      <c r="I135" s="822">
        <f t="shared" si="72"/>
        <v>0</v>
      </c>
      <c r="J135" s="861">
        <f t="shared" si="72"/>
        <v>0</v>
      </c>
      <c r="K135" s="822">
        <f t="shared" si="72"/>
        <v>0</v>
      </c>
      <c r="L135" s="822">
        <f t="shared" si="72"/>
        <v>0</v>
      </c>
      <c r="M135" s="822">
        <f t="shared" si="72"/>
        <v>0</v>
      </c>
      <c r="N135" s="820" t="str">
        <f t="shared" si="69"/>
        <v/>
      </c>
      <c r="O135" s="861">
        <f>SUM(O128:O134)</f>
        <v>0</v>
      </c>
      <c r="P135" s="822">
        <f>SUM(P128:P134)</f>
        <v>0</v>
      </c>
      <c r="Q135" s="822">
        <f>SUM(Q128:Q134)</f>
        <v>0</v>
      </c>
      <c r="R135" s="822">
        <f>SUM(R128:R134)</f>
        <v>0</v>
      </c>
      <c r="S135" s="820" t="str">
        <f t="shared" si="70"/>
        <v/>
      </c>
      <c r="T135" s="933"/>
      <c r="U135" s="934"/>
      <c r="V135" s="935"/>
      <c r="W135" s="935"/>
      <c r="X135" s="935"/>
      <c r="Y135" s="936"/>
      <c r="Z135" s="935"/>
      <c r="AA135" s="936"/>
      <c r="AB135" s="937"/>
      <c r="AC135" s="619"/>
      <c r="AD135" s="619"/>
      <c r="AE135" s="619"/>
      <c r="AF135" s="619"/>
      <c r="AG135" s="918"/>
      <c r="AH135" s="391"/>
    </row>
    <row r="136" spans="1:34" s="619" customFormat="1" ht="45" customHeight="1" x14ac:dyDescent="0.35">
      <c r="A136" s="584" t="s">
        <v>492</v>
      </c>
      <c r="B136" s="919"/>
      <c r="C136" s="920"/>
      <c r="D136" s="921"/>
      <c r="E136" s="921"/>
      <c r="F136" s="921"/>
      <c r="G136" s="922"/>
      <c r="H136" s="921"/>
      <c r="I136" s="921"/>
      <c r="J136" s="923"/>
      <c r="K136" s="923"/>
      <c r="L136" s="838"/>
      <c r="M136" s="838"/>
      <c r="N136" s="838"/>
      <c r="O136" s="838"/>
      <c r="P136" s="838"/>
      <c r="Q136" s="838"/>
      <c r="R136" s="838"/>
      <c r="S136" s="838"/>
      <c r="T136" s="838"/>
      <c r="U136" s="838"/>
      <c r="V136" s="838"/>
      <c r="W136" s="838"/>
      <c r="X136" s="838"/>
      <c r="Y136" s="838"/>
      <c r="Z136" s="838"/>
      <c r="AA136" s="938"/>
      <c r="AB136" s="838"/>
      <c r="AG136" s="938"/>
      <c r="AH136" s="620"/>
    </row>
    <row r="137" spans="1:34" s="282" customFormat="1" ht="45" customHeight="1" x14ac:dyDescent="0.25">
      <c r="A137" s="585" t="s">
        <v>546</v>
      </c>
      <c r="B137" s="829"/>
      <c r="C137" s="603"/>
      <c r="D137" s="410"/>
      <c r="E137" s="410"/>
      <c r="F137" s="410"/>
      <c r="G137" s="406"/>
      <c r="H137" s="410"/>
      <c r="I137" s="410"/>
      <c r="AA137" s="621"/>
      <c r="AC137" s="619"/>
      <c r="AD137" s="619"/>
      <c r="AE137" s="619"/>
      <c r="AF137" s="619"/>
      <c r="AG137" s="621"/>
      <c r="AH137" s="391"/>
    </row>
    <row r="138" spans="1:34" ht="15" customHeight="1" x14ac:dyDescent="0.25">
      <c r="A138" s="737"/>
      <c r="B138" s="939"/>
      <c r="C138" s="858"/>
      <c r="D138" s="727" t="s">
        <v>547</v>
      </c>
      <c r="E138" s="727" t="s">
        <v>548</v>
      </c>
      <c r="F138" s="940"/>
      <c r="G138" s="941"/>
      <c r="H138" s="942"/>
      <c r="I138" s="941"/>
      <c r="J138" s="943"/>
      <c r="K138" s="940"/>
      <c r="L138" s="942"/>
      <c r="M138" s="942"/>
      <c r="N138" s="944"/>
      <c r="O138" s="940"/>
      <c r="P138" s="940"/>
      <c r="Q138" s="942"/>
      <c r="R138" s="942"/>
      <c r="S138" s="944"/>
      <c r="T138" s="943"/>
      <c r="U138" s="940"/>
      <c r="V138" s="942"/>
      <c r="W138" s="942"/>
      <c r="X138" s="942"/>
      <c r="Y138" s="942"/>
      <c r="Z138" s="942"/>
      <c r="AA138" s="942"/>
      <c r="AB138" s="941"/>
      <c r="AC138" s="619"/>
      <c r="AD138" s="619"/>
      <c r="AE138" s="619"/>
      <c r="AF138" s="619"/>
      <c r="AG138" s="941"/>
      <c r="AH138" s="391"/>
    </row>
    <row r="139" spans="1:34" ht="15" customHeight="1" x14ac:dyDescent="0.25">
      <c r="A139" s="164"/>
      <c r="B139" s="908">
        <v>1</v>
      </c>
      <c r="C139" s="2148" t="s">
        <v>526</v>
      </c>
      <c r="D139" s="2151" t="s">
        <v>549</v>
      </c>
      <c r="E139" s="684" t="s">
        <v>550</v>
      </c>
      <c r="F139" s="842"/>
      <c r="G139" s="434"/>
      <c r="H139" s="597"/>
      <c r="I139" s="597"/>
      <c r="J139" s="609"/>
      <c r="K139" s="604"/>
      <c r="L139" s="598"/>
      <c r="M139" s="598"/>
      <c r="N139" s="769" t="str">
        <f t="shared" ref="N139:N202" si="73">IF(K139&gt;0,M139/K139, "")</f>
        <v/>
      </c>
      <c r="O139" s="609"/>
      <c r="P139" s="604"/>
      <c r="Q139" s="598"/>
      <c r="R139" s="598"/>
      <c r="S139" s="769" t="str">
        <f t="shared" ref="S139:S202" si="74">IF(P139&gt;0,R139/P139, "")</f>
        <v/>
      </c>
      <c r="T139" s="609"/>
      <c r="U139" s="604"/>
      <c r="V139" s="845"/>
      <c r="W139" s="599"/>
      <c r="X139" s="599"/>
      <c r="Y139" s="598"/>
      <c r="Z139" s="773" t="str">
        <f t="shared" ref="Z139:Z202" si="75">IF(T139&gt;0,Y139/T139, "")</f>
        <v/>
      </c>
      <c r="AA139" s="598"/>
      <c r="AB139" s="847"/>
      <c r="AC139" s="619"/>
      <c r="AD139" s="619"/>
      <c r="AE139" s="619"/>
      <c r="AF139" s="619"/>
      <c r="AG139" s="839">
        <f t="shared" ref="AG139:AG202" si="76">T139-U139</f>
        <v>0</v>
      </c>
      <c r="AH139" s="391"/>
    </row>
    <row r="140" spans="1:34" ht="15" customHeight="1" x14ac:dyDescent="0.25">
      <c r="A140" s="164"/>
      <c r="B140" s="908">
        <f t="shared" ref="B140:B203" si="77">B139+1</f>
        <v>2</v>
      </c>
      <c r="C140" s="2149"/>
      <c r="D140" s="2152"/>
      <c r="E140" s="684" t="s">
        <v>551</v>
      </c>
      <c r="F140" s="842"/>
      <c r="G140" s="434"/>
      <c r="H140" s="597"/>
      <c r="I140" s="597"/>
      <c r="J140" s="609"/>
      <c r="K140" s="604"/>
      <c r="L140" s="598"/>
      <c r="M140" s="598"/>
      <c r="N140" s="769" t="str">
        <f t="shared" si="73"/>
        <v/>
      </c>
      <c r="O140" s="609"/>
      <c r="P140" s="604"/>
      <c r="Q140" s="598"/>
      <c r="R140" s="598"/>
      <c r="S140" s="769" t="str">
        <f t="shared" si="74"/>
        <v/>
      </c>
      <c r="T140" s="609"/>
      <c r="U140" s="604"/>
      <c r="V140" s="845"/>
      <c r="W140" s="599"/>
      <c r="X140" s="599"/>
      <c r="Y140" s="598"/>
      <c r="Z140" s="773" t="str">
        <f t="shared" si="75"/>
        <v/>
      </c>
      <c r="AA140" s="598"/>
      <c r="AB140" s="847"/>
      <c r="AC140" s="619"/>
      <c r="AD140" s="619"/>
      <c r="AE140" s="619"/>
      <c r="AF140" s="619"/>
      <c r="AG140" s="777">
        <f t="shared" si="76"/>
        <v>0</v>
      </c>
      <c r="AH140" s="391"/>
    </row>
    <row r="141" spans="1:34" ht="15" customHeight="1" x14ac:dyDescent="0.25">
      <c r="A141" s="164"/>
      <c r="B141" s="908">
        <f t="shared" si="77"/>
        <v>3</v>
      </c>
      <c r="C141" s="2149"/>
      <c r="D141" s="2153"/>
      <c r="E141" s="684" t="s">
        <v>552</v>
      </c>
      <c r="F141" s="842"/>
      <c r="G141" s="434"/>
      <c r="H141" s="597"/>
      <c r="I141" s="597"/>
      <c r="J141" s="609"/>
      <c r="K141" s="604"/>
      <c r="L141" s="598"/>
      <c r="M141" s="598"/>
      <c r="N141" s="769" t="str">
        <f t="shared" si="73"/>
        <v/>
      </c>
      <c r="O141" s="609"/>
      <c r="P141" s="604"/>
      <c r="Q141" s="598"/>
      <c r="R141" s="598"/>
      <c r="S141" s="769" t="str">
        <f t="shared" si="74"/>
        <v/>
      </c>
      <c r="T141" s="609"/>
      <c r="U141" s="604"/>
      <c r="V141" s="845"/>
      <c r="W141" s="599"/>
      <c r="X141" s="599"/>
      <c r="Y141" s="598"/>
      <c r="Z141" s="773" t="str">
        <f t="shared" si="75"/>
        <v/>
      </c>
      <c r="AA141" s="598"/>
      <c r="AB141" s="847"/>
      <c r="AC141" s="619"/>
      <c r="AD141" s="619"/>
      <c r="AE141" s="619"/>
      <c r="AF141" s="619"/>
      <c r="AG141" s="777">
        <f t="shared" si="76"/>
        <v>0</v>
      </c>
      <c r="AH141" s="391"/>
    </row>
    <row r="142" spans="1:34" ht="15" customHeight="1" x14ac:dyDescent="0.25">
      <c r="A142" s="164"/>
      <c r="B142" s="908">
        <f t="shared" si="77"/>
        <v>4</v>
      </c>
      <c r="C142" s="2149"/>
      <c r="D142" s="2154" t="s">
        <v>553</v>
      </c>
      <c r="E142" s="684" t="s">
        <v>550</v>
      </c>
      <c r="F142" s="842"/>
      <c r="G142" s="434"/>
      <c r="H142" s="597"/>
      <c r="I142" s="597"/>
      <c r="J142" s="609"/>
      <c r="K142" s="604"/>
      <c r="L142" s="598"/>
      <c r="M142" s="598"/>
      <c r="N142" s="769" t="str">
        <f t="shared" si="73"/>
        <v/>
      </c>
      <c r="O142" s="609"/>
      <c r="P142" s="604"/>
      <c r="Q142" s="598"/>
      <c r="R142" s="598"/>
      <c r="S142" s="769" t="str">
        <f t="shared" si="74"/>
        <v/>
      </c>
      <c r="T142" s="609"/>
      <c r="U142" s="604"/>
      <c r="V142" s="845"/>
      <c r="W142" s="599"/>
      <c r="X142" s="599"/>
      <c r="Y142" s="598"/>
      <c r="Z142" s="773" t="str">
        <f t="shared" si="75"/>
        <v/>
      </c>
      <c r="AA142" s="598"/>
      <c r="AB142" s="847"/>
      <c r="AC142" s="619"/>
      <c r="AD142" s="619"/>
      <c r="AE142" s="619"/>
      <c r="AF142" s="619"/>
      <c r="AG142" s="777">
        <f t="shared" si="76"/>
        <v>0</v>
      </c>
      <c r="AH142" s="391"/>
    </row>
    <row r="143" spans="1:34" ht="15" customHeight="1" x14ac:dyDescent="0.25">
      <c r="A143" s="164"/>
      <c r="B143" s="908">
        <f t="shared" si="77"/>
        <v>5</v>
      </c>
      <c r="C143" s="2149"/>
      <c r="D143" s="2152"/>
      <c r="E143" s="684" t="s">
        <v>551</v>
      </c>
      <c r="F143" s="842"/>
      <c r="G143" s="434"/>
      <c r="H143" s="597"/>
      <c r="I143" s="597"/>
      <c r="J143" s="609"/>
      <c r="K143" s="604"/>
      <c r="L143" s="598"/>
      <c r="M143" s="598"/>
      <c r="N143" s="769" t="str">
        <f t="shared" si="73"/>
        <v/>
      </c>
      <c r="O143" s="609"/>
      <c r="P143" s="604"/>
      <c r="Q143" s="598"/>
      <c r="R143" s="598"/>
      <c r="S143" s="769" t="str">
        <f t="shared" si="74"/>
        <v/>
      </c>
      <c r="T143" s="609"/>
      <c r="U143" s="604"/>
      <c r="V143" s="845"/>
      <c r="W143" s="599"/>
      <c r="X143" s="599"/>
      <c r="Y143" s="598"/>
      <c r="Z143" s="773" t="str">
        <f t="shared" si="75"/>
        <v/>
      </c>
      <c r="AA143" s="598"/>
      <c r="AB143" s="847"/>
      <c r="AC143" s="619"/>
      <c r="AD143" s="619"/>
      <c r="AE143" s="619"/>
      <c r="AF143" s="619"/>
      <c r="AG143" s="777">
        <f t="shared" si="76"/>
        <v>0</v>
      </c>
      <c r="AH143" s="391"/>
    </row>
    <row r="144" spans="1:34" ht="15" customHeight="1" x14ac:dyDescent="0.25">
      <c r="A144" s="164"/>
      <c r="B144" s="908">
        <f t="shared" si="77"/>
        <v>6</v>
      </c>
      <c r="C144" s="2150"/>
      <c r="D144" s="2153"/>
      <c r="E144" s="684" t="s">
        <v>552</v>
      </c>
      <c r="F144" s="842"/>
      <c r="G144" s="434"/>
      <c r="H144" s="597"/>
      <c r="I144" s="597"/>
      <c r="J144" s="609"/>
      <c r="K144" s="604"/>
      <c r="L144" s="598"/>
      <c r="M144" s="598"/>
      <c r="N144" s="769" t="str">
        <f t="shared" si="73"/>
        <v/>
      </c>
      <c r="O144" s="609"/>
      <c r="P144" s="604"/>
      <c r="Q144" s="598"/>
      <c r="R144" s="598"/>
      <c r="S144" s="769" t="str">
        <f t="shared" si="74"/>
        <v/>
      </c>
      <c r="T144" s="609"/>
      <c r="U144" s="604"/>
      <c r="V144" s="845"/>
      <c r="W144" s="599"/>
      <c r="X144" s="599"/>
      <c r="Y144" s="598"/>
      <c r="Z144" s="773" t="str">
        <f t="shared" si="75"/>
        <v/>
      </c>
      <c r="AA144" s="598"/>
      <c r="AB144" s="847"/>
      <c r="AC144" s="619"/>
      <c r="AD144" s="619"/>
      <c r="AE144" s="619"/>
      <c r="AF144" s="619"/>
      <c r="AG144" s="777">
        <f t="shared" si="76"/>
        <v>0</v>
      </c>
      <c r="AH144" s="391"/>
    </row>
    <row r="145" spans="1:34" ht="15" customHeight="1" x14ac:dyDescent="0.25">
      <c r="A145" s="164"/>
      <c r="B145" s="908">
        <f t="shared" si="77"/>
        <v>7</v>
      </c>
      <c r="C145" s="2155" t="s">
        <v>527</v>
      </c>
      <c r="D145" s="2154" t="s">
        <v>549</v>
      </c>
      <c r="E145" s="684" t="s">
        <v>550</v>
      </c>
      <c r="F145" s="842"/>
      <c r="G145" s="434"/>
      <c r="H145" s="597"/>
      <c r="I145" s="597"/>
      <c r="J145" s="609"/>
      <c r="K145" s="604"/>
      <c r="L145" s="598"/>
      <c r="M145" s="598"/>
      <c r="N145" s="769" t="str">
        <f t="shared" si="73"/>
        <v/>
      </c>
      <c r="O145" s="609"/>
      <c r="P145" s="604"/>
      <c r="Q145" s="598"/>
      <c r="R145" s="598"/>
      <c r="S145" s="769" t="str">
        <f t="shared" si="74"/>
        <v/>
      </c>
      <c r="T145" s="609"/>
      <c r="U145" s="604"/>
      <c r="V145" s="845"/>
      <c r="W145" s="599"/>
      <c r="X145" s="599"/>
      <c r="Y145" s="598"/>
      <c r="Z145" s="773" t="str">
        <f t="shared" si="75"/>
        <v/>
      </c>
      <c r="AA145" s="598"/>
      <c r="AB145" s="847"/>
      <c r="AC145" s="619"/>
      <c r="AD145" s="619"/>
      <c r="AE145" s="619"/>
      <c r="AF145" s="619"/>
      <c r="AG145" s="777">
        <f t="shared" si="76"/>
        <v>0</v>
      </c>
      <c r="AH145" s="391"/>
    </row>
    <row r="146" spans="1:34" ht="15" customHeight="1" x14ac:dyDescent="0.25">
      <c r="A146" s="164"/>
      <c r="B146" s="908">
        <f t="shared" si="77"/>
        <v>8</v>
      </c>
      <c r="C146" s="2149"/>
      <c r="D146" s="2152"/>
      <c r="E146" s="684" t="s">
        <v>551</v>
      </c>
      <c r="F146" s="842"/>
      <c r="G146" s="434"/>
      <c r="H146" s="597"/>
      <c r="I146" s="597"/>
      <c r="J146" s="609"/>
      <c r="K146" s="604"/>
      <c r="L146" s="598"/>
      <c r="M146" s="598"/>
      <c r="N146" s="769" t="str">
        <f t="shared" si="73"/>
        <v/>
      </c>
      <c r="O146" s="609"/>
      <c r="P146" s="604"/>
      <c r="Q146" s="598"/>
      <c r="R146" s="598"/>
      <c r="S146" s="769" t="str">
        <f t="shared" si="74"/>
        <v/>
      </c>
      <c r="T146" s="609"/>
      <c r="U146" s="604"/>
      <c r="V146" s="845"/>
      <c r="W146" s="599"/>
      <c r="X146" s="599"/>
      <c r="Y146" s="598"/>
      <c r="Z146" s="773" t="str">
        <f t="shared" si="75"/>
        <v/>
      </c>
      <c r="AA146" s="598"/>
      <c r="AB146" s="847"/>
      <c r="AC146" s="619"/>
      <c r="AD146" s="619"/>
      <c r="AE146" s="619"/>
      <c r="AF146" s="619"/>
      <c r="AG146" s="777">
        <f t="shared" si="76"/>
        <v>0</v>
      </c>
      <c r="AH146" s="391"/>
    </row>
    <row r="147" spans="1:34" ht="15" customHeight="1" x14ac:dyDescent="0.25">
      <c r="A147" s="164"/>
      <c r="B147" s="908">
        <f t="shared" si="77"/>
        <v>9</v>
      </c>
      <c r="C147" s="2149"/>
      <c r="D147" s="2153"/>
      <c r="E147" s="684" t="s">
        <v>552</v>
      </c>
      <c r="F147" s="842"/>
      <c r="G147" s="434"/>
      <c r="H147" s="597"/>
      <c r="I147" s="597"/>
      <c r="J147" s="609"/>
      <c r="K147" s="604"/>
      <c r="L147" s="598"/>
      <c r="M147" s="598"/>
      <c r="N147" s="769" t="str">
        <f t="shared" si="73"/>
        <v/>
      </c>
      <c r="O147" s="609"/>
      <c r="P147" s="604"/>
      <c r="Q147" s="598"/>
      <c r="R147" s="598"/>
      <c r="S147" s="769" t="str">
        <f t="shared" si="74"/>
        <v/>
      </c>
      <c r="T147" s="609"/>
      <c r="U147" s="604"/>
      <c r="V147" s="845"/>
      <c r="W147" s="599"/>
      <c r="X147" s="599"/>
      <c r="Y147" s="598"/>
      <c r="Z147" s="773" t="str">
        <f t="shared" si="75"/>
        <v/>
      </c>
      <c r="AA147" s="598"/>
      <c r="AB147" s="847"/>
      <c r="AC147" s="619"/>
      <c r="AD147" s="619"/>
      <c r="AE147" s="619"/>
      <c r="AF147" s="619"/>
      <c r="AG147" s="777">
        <f t="shared" si="76"/>
        <v>0</v>
      </c>
      <c r="AH147" s="391"/>
    </row>
    <row r="148" spans="1:34" ht="15" customHeight="1" x14ac:dyDescent="0.25">
      <c r="A148" s="164"/>
      <c r="B148" s="908">
        <f t="shared" si="77"/>
        <v>10</v>
      </c>
      <c r="C148" s="2149"/>
      <c r="D148" s="2154" t="s">
        <v>553</v>
      </c>
      <c r="E148" s="684" t="s">
        <v>550</v>
      </c>
      <c r="F148" s="842"/>
      <c r="G148" s="434"/>
      <c r="H148" s="597"/>
      <c r="I148" s="597"/>
      <c r="J148" s="609"/>
      <c r="K148" s="604"/>
      <c r="L148" s="598"/>
      <c r="M148" s="598"/>
      <c r="N148" s="769" t="str">
        <f t="shared" si="73"/>
        <v/>
      </c>
      <c r="O148" s="609"/>
      <c r="P148" s="604"/>
      <c r="Q148" s="598"/>
      <c r="R148" s="598"/>
      <c r="S148" s="769" t="str">
        <f t="shared" si="74"/>
        <v/>
      </c>
      <c r="T148" s="609"/>
      <c r="U148" s="604"/>
      <c r="V148" s="845"/>
      <c r="W148" s="599"/>
      <c r="X148" s="599"/>
      <c r="Y148" s="598"/>
      <c r="Z148" s="773" t="str">
        <f t="shared" si="75"/>
        <v/>
      </c>
      <c r="AA148" s="598"/>
      <c r="AB148" s="847"/>
      <c r="AC148" s="619"/>
      <c r="AD148" s="619"/>
      <c r="AE148" s="619"/>
      <c r="AF148" s="619"/>
      <c r="AG148" s="777">
        <f t="shared" si="76"/>
        <v>0</v>
      </c>
      <c r="AH148" s="391"/>
    </row>
    <row r="149" spans="1:34" ht="15" customHeight="1" x14ac:dyDescent="0.25">
      <c r="A149" s="164"/>
      <c r="B149" s="908">
        <f t="shared" si="77"/>
        <v>11</v>
      </c>
      <c r="C149" s="2149"/>
      <c r="D149" s="2152"/>
      <c r="E149" s="684" t="s">
        <v>551</v>
      </c>
      <c r="F149" s="842"/>
      <c r="G149" s="434"/>
      <c r="H149" s="597"/>
      <c r="I149" s="597"/>
      <c r="J149" s="609"/>
      <c r="K149" s="604"/>
      <c r="L149" s="598"/>
      <c r="M149" s="598"/>
      <c r="N149" s="769" t="str">
        <f t="shared" si="73"/>
        <v/>
      </c>
      <c r="O149" s="609"/>
      <c r="P149" s="604"/>
      <c r="Q149" s="598"/>
      <c r="R149" s="598"/>
      <c r="S149" s="769" t="str">
        <f t="shared" si="74"/>
        <v/>
      </c>
      <c r="T149" s="609"/>
      <c r="U149" s="604"/>
      <c r="V149" s="845"/>
      <c r="W149" s="599"/>
      <c r="X149" s="599"/>
      <c r="Y149" s="598"/>
      <c r="Z149" s="773" t="str">
        <f t="shared" si="75"/>
        <v/>
      </c>
      <c r="AA149" s="598"/>
      <c r="AB149" s="847"/>
      <c r="AC149" s="619"/>
      <c r="AD149" s="619"/>
      <c r="AE149" s="619"/>
      <c r="AF149" s="619"/>
      <c r="AG149" s="777">
        <f t="shared" si="76"/>
        <v>0</v>
      </c>
      <c r="AH149" s="391"/>
    </row>
    <row r="150" spans="1:34" ht="15" customHeight="1" x14ac:dyDescent="0.25">
      <c r="A150" s="164"/>
      <c r="B150" s="908">
        <f t="shared" si="77"/>
        <v>12</v>
      </c>
      <c r="C150" s="2150"/>
      <c r="D150" s="2153"/>
      <c r="E150" s="684" t="s">
        <v>552</v>
      </c>
      <c r="F150" s="842"/>
      <c r="G150" s="434"/>
      <c r="H150" s="597"/>
      <c r="I150" s="597"/>
      <c r="J150" s="609"/>
      <c r="K150" s="604"/>
      <c r="L150" s="598"/>
      <c r="M150" s="598"/>
      <c r="N150" s="769" t="str">
        <f t="shared" si="73"/>
        <v/>
      </c>
      <c r="O150" s="609"/>
      <c r="P150" s="604"/>
      <c r="Q150" s="598"/>
      <c r="R150" s="598"/>
      <c r="S150" s="769" t="str">
        <f t="shared" si="74"/>
        <v/>
      </c>
      <c r="T150" s="609"/>
      <c r="U150" s="604"/>
      <c r="V150" s="845"/>
      <c r="W150" s="599"/>
      <c r="X150" s="599"/>
      <c r="Y150" s="598"/>
      <c r="Z150" s="773" t="str">
        <f t="shared" si="75"/>
        <v/>
      </c>
      <c r="AA150" s="598"/>
      <c r="AB150" s="847"/>
      <c r="AC150" s="619"/>
      <c r="AD150" s="619"/>
      <c r="AE150" s="619"/>
      <c r="AF150" s="619"/>
      <c r="AG150" s="777">
        <f t="shared" si="76"/>
        <v>0</v>
      </c>
      <c r="AH150" s="391"/>
    </row>
    <row r="151" spans="1:34" ht="15" customHeight="1" x14ac:dyDescent="0.25">
      <c r="A151" s="164"/>
      <c r="B151" s="908">
        <f t="shared" si="77"/>
        <v>13</v>
      </c>
      <c r="C151" s="2155" t="s">
        <v>528</v>
      </c>
      <c r="D151" s="2154" t="s">
        <v>549</v>
      </c>
      <c r="E151" s="684" t="s">
        <v>550</v>
      </c>
      <c r="F151" s="842"/>
      <c r="G151" s="434"/>
      <c r="H151" s="597"/>
      <c r="I151" s="597"/>
      <c r="J151" s="609"/>
      <c r="K151" s="604"/>
      <c r="L151" s="598"/>
      <c r="M151" s="598"/>
      <c r="N151" s="769" t="str">
        <f t="shared" si="73"/>
        <v/>
      </c>
      <c r="O151" s="609"/>
      <c r="P151" s="604"/>
      <c r="Q151" s="598"/>
      <c r="R151" s="598"/>
      <c r="S151" s="769" t="str">
        <f t="shared" si="74"/>
        <v/>
      </c>
      <c r="T151" s="609"/>
      <c r="U151" s="604"/>
      <c r="V151" s="845"/>
      <c r="W151" s="599"/>
      <c r="X151" s="599"/>
      <c r="Y151" s="598"/>
      <c r="Z151" s="773" t="str">
        <f t="shared" si="75"/>
        <v/>
      </c>
      <c r="AA151" s="598"/>
      <c r="AB151" s="847"/>
      <c r="AC151" s="619"/>
      <c r="AD151" s="619"/>
      <c r="AE151" s="619"/>
      <c r="AF151" s="619"/>
      <c r="AG151" s="777">
        <f t="shared" si="76"/>
        <v>0</v>
      </c>
      <c r="AH151" s="391"/>
    </row>
    <row r="152" spans="1:34" ht="15" customHeight="1" x14ac:dyDescent="0.25">
      <c r="A152" s="164"/>
      <c r="B152" s="908">
        <f t="shared" si="77"/>
        <v>14</v>
      </c>
      <c r="C152" s="2149"/>
      <c r="D152" s="2152"/>
      <c r="E152" s="684" t="s">
        <v>551</v>
      </c>
      <c r="F152" s="842"/>
      <c r="G152" s="434"/>
      <c r="H152" s="597"/>
      <c r="I152" s="597"/>
      <c r="J152" s="609"/>
      <c r="K152" s="604"/>
      <c r="L152" s="598"/>
      <c r="M152" s="598"/>
      <c r="N152" s="769" t="str">
        <f t="shared" si="73"/>
        <v/>
      </c>
      <c r="O152" s="609"/>
      <c r="P152" s="604"/>
      <c r="Q152" s="598"/>
      <c r="R152" s="598"/>
      <c r="S152" s="769" t="str">
        <f t="shared" si="74"/>
        <v/>
      </c>
      <c r="T152" s="609"/>
      <c r="U152" s="604"/>
      <c r="V152" s="845"/>
      <c r="W152" s="599"/>
      <c r="X152" s="599"/>
      <c r="Y152" s="598"/>
      <c r="Z152" s="773" t="str">
        <f t="shared" si="75"/>
        <v/>
      </c>
      <c r="AA152" s="598"/>
      <c r="AB152" s="847"/>
      <c r="AC152" s="619"/>
      <c r="AD152" s="619"/>
      <c r="AE152" s="619"/>
      <c r="AF152" s="619"/>
      <c r="AG152" s="777">
        <f t="shared" si="76"/>
        <v>0</v>
      </c>
      <c r="AH152" s="391"/>
    </row>
    <row r="153" spans="1:34" ht="15" customHeight="1" x14ac:dyDescent="0.25">
      <c r="A153" s="164"/>
      <c r="B153" s="908">
        <f t="shared" si="77"/>
        <v>15</v>
      </c>
      <c r="C153" s="2149"/>
      <c r="D153" s="2153"/>
      <c r="E153" s="684" t="s">
        <v>552</v>
      </c>
      <c r="F153" s="842"/>
      <c r="G153" s="434"/>
      <c r="H153" s="597"/>
      <c r="I153" s="597"/>
      <c r="J153" s="609"/>
      <c r="K153" s="604"/>
      <c r="L153" s="598"/>
      <c r="M153" s="598"/>
      <c r="N153" s="769" t="str">
        <f t="shared" si="73"/>
        <v/>
      </c>
      <c r="O153" s="609"/>
      <c r="P153" s="604"/>
      <c r="Q153" s="598"/>
      <c r="R153" s="598"/>
      <c r="S153" s="769" t="str">
        <f t="shared" si="74"/>
        <v/>
      </c>
      <c r="T153" s="609"/>
      <c r="U153" s="604"/>
      <c r="V153" s="845"/>
      <c r="W153" s="599"/>
      <c r="X153" s="599"/>
      <c r="Y153" s="598"/>
      <c r="Z153" s="773" t="str">
        <f t="shared" si="75"/>
        <v/>
      </c>
      <c r="AA153" s="598"/>
      <c r="AB153" s="847"/>
      <c r="AC153" s="619"/>
      <c r="AD153" s="619"/>
      <c r="AE153" s="619"/>
      <c r="AF153" s="619"/>
      <c r="AG153" s="777">
        <f t="shared" si="76"/>
        <v>0</v>
      </c>
      <c r="AH153" s="391"/>
    </row>
    <row r="154" spans="1:34" ht="15" customHeight="1" x14ac:dyDescent="0.25">
      <c r="A154" s="164"/>
      <c r="B154" s="908">
        <f t="shared" si="77"/>
        <v>16</v>
      </c>
      <c r="C154" s="2149"/>
      <c r="D154" s="2154" t="s">
        <v>553</v>
      </c>
      <c r="E154" s="684" t="s">
        <v>550</v>
      </c>
      <c r="F154" s="842"/>
      <c r="G154" s="434"/>
      <c r="H154" s="597"/>
      <c r="I154" s="597"/>
      <c r="J154" s="609"/>
      <c r="K154" s="604"/>
      <c r="L154" s="598"/>
      <c r="M154" s="598"/>
      <c r="N154" s="769" t="str">
        <f t="shared" si="73"/>
        <v/>
      </c>
      <c r="O154" s="609"/>
      <c r="P154" s="604"/>
      <c r="Q154" s="598"/>
      <c r="R154" s="598"/>
      <c r="S154" s="769" t="str">
        <f t="shared" si="74"/>
        <v/>
      </c>
      <c r="T154" s="609"/>
      <c r="U154" s="604"/>
      <c r="V154" s="845"/>
      <c r="W154" s="599"/>
      <c r="X154" s="599"/>
      <c r="Y154" s="598"/>
      <c r="Z154" s="773" t="str">
        <f t="shared" si="75"/>
        <v/>
      </c>
      <c r="AA154" s="598"/>
      <c r="AB154" s="847"/>
      <c r="AC154" s="619"/>
      <c r="AD154" s="619"/>
      <c r="AE154" s="619"/>
      <c r="AF154" s="619"/>
      <c r="AG154" s="777">
        <f t="shared" si="76"/>
        <v>0</v>
      </c>
      <c r="AH154" s="391"/>
    </row>
    <row r="155" spans="1:34" ht="15" customHeight="1" x14ac:dyDescent="0.25">
      <c r="A155" s="164"/>
      <c r="B155" s="908">
        <f t="shared" si="77"/>
        <v>17</v>
      </c>
      <c r="C155" s="2149"/>
      <c r="D155" s="2152"/>
      <c r="E155" s="684" t="s">
        <v>551</v>
      </c>
      <c r="F155" s="842"/>
      <c r="G155" s="434"/>
      <c r="H155" s="597"/>
      <c r="I155" s="597"/>
      <c r="J155" s="609"/>
      <c r="K155" s="604"/>
      <c r="L155" s="598"/>
      <c r="M155" s="598"/>
      <c r="N155" s="769" t="str">
        <f t="shared" si="73"/>
        <v/>
      </c>
      <c r="O155" s="609"/>
      <c r="P155" s="604"/>
      <c r="Q155" s="598"/>
      <c r="R155" s="598"/>
      <c r="S155" s="769" t="str">
        <f t="shared" si="74"/>
        <v/>
      </c>
      <c r="T155" s="609"/>
      <c r="U155" s="604"/>
      <c r="V155" s="845"/>
      <c r="W155" s="599"/>
      <c r="X155" s="599"/>
      <c r="Y155" s="598"/>
      <c r="Z155" s="773" t="str">
        <f t="shared" si="75"/>
        <v/>
      </c>
      <c r="AA155" s="598"/>
      <c r="AB155" s="847"/>
      <c r="AC155" s="619"/>
      <c r="AD155" s="619"/>
      <c r="AE155" s="619"/>
      <c r="AF155" s="619"/>
      <c r="AG155" s="777">
        <f t="shared" si="76"/>
        <v>0</v>
      </c>
      <c r="AH155" s="391"/>
    </row>
    <row r="156" spans="1:34" ht="15" customHeight="1" x14ac:dyDescent="0.25">
      <c r="A156" s="164"/>
      <c r="B156" s="908">
        <f t="shared" si="77"/>
        <v>18</v>
      </c>
      <c r="C156" s="2150"/>
      <c r="D156" s="2153"/>
      <c r="E156" s="684" t="s">
        <v>552</v>
      </c>
      <c r="F156" s="842"/>
      <c r="G156" s="434"/>
      <c r="H156" s="597"/>
      <c r="I156" s="597"/>
      <c r="J156" s="609"/>
      <c r="K156" s="604"/>
      <c r="L156" s="598"/>
      <c r="M156" s="598"/>
      <c r="N156" s="769" t="str">
        <f t="shared" si="73"/>
        <v/>
      </c>
      <c r="O156" s="609"/>
      <c r="P156" s="604"/>
      <c r="Q156" s="598"/>
      <c r="R156" s="598"/>
      <c r="S156" s="769" t="str">
        <f t="shared" si="74"/>
        <v/>
      </c>
      <c r="T156" s="609"/>
      <c r="U156" s="604"/>
      <c r="V156" s="845"/>
      <c r="W156" s="599"/>
      <c r="X156" s="599"/>
      <c r="Y156" s="598"/>
      <c r="Z156" s="773" t="str">
        <f t="shared" si="75"/>
        <v/>
      </c>
      <c r="AA156" s="598"/>
      <c r="AB156" s="847"/>
      <c r="AC156" s="619"/>
      <c r="AD156" s="619"/>
      <c r="AE156" s="619"/>
      <c r="AF156" s="619"/>
      <c r="AG156" s="777">
        <f t="shared" si="76"/>
        <v>0</v>
      </c>
      <c r="AH156" s="391"/>
    </row>
    <row r="157" spans="1:34" ht="15" customHeight="1" x14ac:dyDescent="0.25">
      <c r="A157" s="164"/>
      <c r="B157" s="908">
        <f t="shared" si="77"/>
        <v>19</v>
      </c>
      <c r="C157" s="2155" t="s">
        <v>529</v>
      </c>
      <c r="D157" s="2154" t="s">
        <v>549</v>
      </c>
      <c r="E157" s="684" t="s">
        <v>550</v>
      </c>
      <c r="F157" s="842"/>
      <c r="G157" s="434"/>
      <c r="H157" s="597"/>
      <c r="I157" s="597"/>
      <c r="J157" s="609"/>
      <c r="K157" s="604"/>
      <c r="L157" s="598"/>
      <c r="M157" s="598"/>
      <c r="N157" s="769" t="str">
        <f t="shared" si="73"/>
        <v/>
      </c>
      <c r="O157" s="609"/>
      <c r="P157" s="604"/>
      <c r="Q157" s="598"/>
      <c r="R157" s="598"/>
      <c r="S157" s="769" t="str">
        <f t="shared" si="74"/>
        <v/>
      </c>
      <c r="T157" s="609"/>
      <c r="U157" s="604"/>
      <c r="V157" s="845"/>
      <c r="W157" s="599"/>
      <c r="X157" s="599"/>
      <c r="Y157" s="598"/>
      <c r="Z157" s="773" t="str">
        <f t="shared" si="75"/>
        <v/>
      </c>
      <c r="AA157" s="598"/>
      <c r="AB157" s="847"/>
      <c r="AC157" s="619"/>
      <c r="AD157" s="619"/>
      <c r="AE157" s="619"/>
      <c r="AF157" s="619"/>
      <c r="AG157" s="777">
        <f t="shared" si="76"/>
        <v>0</v>
      </c>
      <c r="AH157" s="391"/>
    </row>
    <row r="158" spans="1:34" ht="15" customHeight="1" x14ac:dyDescent="0.25">
      <c r="A158" s="164"/>
      <c r="B158" s="908">
        <f t="shared" si="77"/>
        <v>20</v>
      </c>
      <c r="C158" s="2149"/>
      <c r="D158" s="2152"/>
      <c r="E158" s="684" t="s">
        <v>551</v>
      </c>
      <c r="F158" s="842"/>
      <c r="G158" s="434"/>
      <c r="H158" s="597"/>
      <c r="I158" s="597"/>
      <c r="J158" s="609"/>
      <c r="K158" s="604"/>
      <c r="L158" s="598"/>
      <c r="M158" s="598"/>
      <c r="N158" s="769" t="str">
        <f t="shared" si="73"/>
        <v/>
      </c>
      <c r="O158" s="609"/>
      <c r="P158" s="604"/>
      <c r="Q158" s="598"/>
      <c r="R158" s="598"/>
      <c r="S158" s="769" t="str">
        <f t="shared" si="74"/>
        <v/>
      </c>
      <c r="T158" s="609"/>
      <c r="U158" s="604"/>
      <c r="V158" s="845"/>
      <c r="W158" s="599"/>
      <c r="X158" s="599"/>
      <c r="Y158" s="598"/>
      <c r="Z158" s="773" t="str">
        <f t="shared" si="75"/>
        <v/>
      </c>
      <c r="AA158" s="598"/>
      <c r="AB158" s="847"/>
      <c r="AC158" s="619"/>
      <c r="AD158" s="619"/>
      <c r="AE158" s="619"/>
      <c r="AF158" s="619"/>
      <c r="AG158" s="777">
        <f t="shared" si="76"/>
        <v>0</v>
      </c>
      <c r="AH158" s="391"/>
    </row>
    <row r="159" spans="1:34" ht="15" customHeight="1" x14ac:dyDescent="0.25">
      <c r="A159" s="164"/>
      <c r="B159" s="908">
        <f t="shared" si="77"/>
        <v>21</v>
      </c>
      <c r="C159" s="2149"/>
      <c r="D159" s="2153"/>
      <c r="E159" s="684" t="s">
        <v>552</v>
      </c>
      <c r="F159" s="842"/>
      <c r="G159" s="434"/>
      <c r="H159" s="597"/>
      <c r="I159" s="597"/>
      <c r="J159" s="609"/>
      <c r="K159" s="604"/>
      <c r="L159" s="598"/>
      <c r="M159" s="598"/>
      <c r="N159" s="769" t="str">
        <f t="shared" si="73"/>
        <v/>
      </c>
      <c r="O159" s="609"/>
      <c r="P159" s="604"/>
      <c r="Q159" s="598"/>
      <c r="R159" s="598"/>
      <c r="S159" s="769" t="str">
        <f t="shared" si="74"/>
        <v/>
      </c>
      <c r="T159" s="609"/>
      <c r="U159" s="604"/>
      <c r="V159" s="845"/>
      <c r="W159" s="599"/>
      <c r="X159" s="599"/>
      <c r="Y159" s="598"/>
      <c r="Z159" s="773" t="str">
        <f t="shared" si="75"/>
        <v/>
      </c>
      <c r="AA159" s="598"/>
      <c r="AB159" s="847"/>
      <c r="AC159" s="619"/>
      <c r="AD159" s="619"/>
      <c r="AE159" s="619"/>
      <c r="AF159" s="619"/>
      <c r="AG159" s="777">
        <f t="shared" si="76"/>
        <v>0</v>
      </c>
      <c r="AH159" s="391"/>
    </row>
    <row r="160" spans="1:34" ht="15" customHeight="1" x14ac:dyDescent="0.25">
      <c r="A160" s="164"/>
      <c r="B160" s="908">
        <f t="shared" si="77"/>
        <v>22</v>
      </c>
      <c r="C160" s="2149"/>
      <c r="D160" s="2154" t="s">
        <v>553</v>
      </c>
      <c r="E160" s="684" t="s">
        <v>550</v>
      </c>
      <c r="F160" s="842"/>
      <c r="G160" s="434"/>
      <c r="H160" s="597"/>
      <c r="I160" s="597"/>
      <c r="J160" s="609"/>
      <c r="K160" s="604"/>
      <c r="L160" s="598"/>
      <c r="M160" s="598"/>
      <c r="N160" s="769" t="str">
        <f t="shared" si="73"/>
        <v/>
      </c>
      <c r="O160" s="609"/>
      <c r="P160" s="604"/>
      <c r="Q160" s="598"/>
      <c r="R160" s="598"/>
      <c r="S160" s="769" t="str">
        <f t="shared" si="74"/>
        <v/>
      </c>
      <c r="T160" s="609"/>
      <c r="U160" s="604"/>
      <c r="V160" s="845"/>
      <c r="W160" s="599"/>
      <c r="X160" s="599"/>
      <c r="Y160" s="598"/>
      <c r="Z160" s="773" t="str">
        <f t="shared" si="75"/>
        <v/>
      </c>
      <c r="AA160" s="598"/>
      <c r="AB160" s="847"/>
      <c r="AC160" s="619"/>
      <c r="AD160" s="619"/>
      <c r="AE160" s="619"/>
      <c r="AF160" s="619"/>
      <c r="AG160" s="777">
        <f t="shared" si="76"/>
        <v>0</v>
      </c>
      <c r="AH160" s="391"/>
    </row>
    <row r="161" spans="1:34" ht="15" customHeight="1" x14ac:dyDescent="0.25">
      <c r="A161" s="164"/>
      <c r="B161" s="908">
        <f t="shared" si="77"/>
        <v>23</v>
      </c>
      <c r="C161" s="2149"/>
      <c r="D161" s="2152"/>
      <c r="E161" s="684" t="s">
        <v>551</v>
      </c>
      <c r="F161" s="842"/>
      <c r="G161" s="434"/>
      <c r="H161" s="597"/>
      <c r="I161" s="597"/>
      <c r="J161" s="609"/>
      <c r="K161" s="604"/>
      <c r="L161" s="598"/>
      <c r="M161" s="598"/>
      <c r="N161" s="769" t="str">
        <f t="shared" si="73"/>
        <v/>
      </c>
      <c r="O161" s="609"/>
      <c r="P161" s="604"/>
      <c r="Q161" s="598"/>
      <c r="R161" s="598"/>
      <c r="S161" s="769" t="str">
        <f t="shared" si="74"/>
        <v/>
      </c>
      <c r="T161" s="609"/>
      <c r="U161" s="604"/>
      <c r="V161" s="845"/>
      <c r="W161" s="599"/>
      <c r="X161" s="599"/>
      <c r="Y161" s="598"/>
      <c r="Z161" s="773" t="str">
        <f t="shared" si="75"/>
        <v/>
      </c>
      <c r="AA161" s="598"/>
      <c r="AB161" s="847"/>
      <c r="AC161" s="619"/>
      <c r="AD161" s="619"/>
      <c r="AE161" s="619"/>
      <c r="AF161" s="619"/>
      <c r="AG161" s="777">
        <f t="shared" si="76"/>
        <v>0</v>
      </c>
      <c r="AH161" s="391"/>
    </row>
    <row r="162" spans="1:34" ht="15" customHeight="1" x14ac:dyDescent="0.25">
      <c r="A162" s="164"/>
      <c r="B162" s="908">
        <f t="shared" si="77"/>
        <v>24</v>
      </c>
      <c r="C162" s="2150"/>
      <c r="D162" s="2153"/>
      <c r="E162" s="684" t="s">
        <v>552</v>
      </c>
      <c r="F162" s="842"/>
      <c r="G162" s="434"/>
      <c r="H162" s="597"/>
      <c r="I162" s="597"/>
      <c r="J162" s="609"/>
      <c r="K162" s="604"/>
      <c r="L162" s="598"/>
      <c r="M162" s="598"/>
      <c r="N162" s="769" t="str">
        <f t="shared" si="73"/>
        <v/>
      </c>
      <c r="O162" s="609"/>
      <c r="P162" s="604"/>
      <c r="Q162" s="598"/>
      <c r="R162" s="598"/>
      <c r="S162" s="769" t="str">
        <f t="shared" si="74"/>
        <v/>
      </c>
      <c r="T162" s="609"/>
      <c r="U162" s="604"/>
      <c r="V162" s="845"/>
      <c r="W162" s="599"/>
      <c r="X162" s="599"/>
      <c r="Y162" s="598"/>
      <c r="Z162" s="773" t="str">
        <f t="shared" si="75"/>
        <v/>
      </c>
      <c r="AA162" s="598"/>
      <c r="AB162" s="847"/>
      <c r="AC162" s="619"/>
      <c r="AD162" s="619"/>
      <c r="AE162" s="619"/>
      <c r="AF162" s="619"/>
      <c r="AG162" s="777">
        <f t="shared" si="76"/>
        <v>0</v>
      </c>
      <c r="AH162" s="391"/>
    </row>
    <row r="163" spans="1:34" ht="15" customHeight="1" x14ac:dyDescent="0.25">
      <c r="A163" s="164"/>
      <c r="B163" s="908">
        <f t="shared" si="77"/>
        <v>25</v>
      </c>
      <c r="C163" s="2155" t="s">
        <v>530</v>
      </c>
      <c r="D163" s="2154" t="s">
        <v>549</v>
      </c>
      <c r="E163" s="684" t="s">
        <v>550</v>
      </c>
      <c r="F163" s="842"/>
      <c r="G163" s="434"/>
      <c r="H163" s="597"/>
      <c r="I163" s="597"/>
      <c r="J163" s="609"/>
      <c r="K163" s="604"/>
      <c r="L163" s="598"/>
      <c r="M163" s="598"/>
      <c r="N163" s="769" t="str">
        <f t="shared" si="73"/>
        <v/>
      </c>
      <c r="O163" s="609"/>
      <c r="P163" s="604"/>
      <c r="Q163" s="598"/>
      <c r="R163" s="598"/>
      <c r="S163" s="769" t="str">
        <f t="shared" si="74"/>
        <v/>
      </c>
      <c r="T163" s="609"/>
      <c r="U163" s="604"/>
      <c r="V163" s="845"/>
      <c r="W163" s="599"/>
      <c r="X163" s="599"/>
      <c r="Y163" s="598"/>
      <c r="Z163" s="773" t="str">
        <f t="shared" si="75"/>
        <v/>
      </c>
      <c r="AA163" s="598"/>
      <c r="AB163" s="847"/>
      <c r="AC163" s="619"/>
      <c r="AD163" s="619"/>
      <c r="AE163" s="619"/>
      <c r="AF163" s="619"/>
      <c r="AG163" s="777">
        <f t="shared" si="76"/>
        <v>0</v>
      </c>
      <c r="AH163" s="391"/>
    </row>
    <row r="164" spans="1:34" ht="15" customHeight="1" x14ac:dyDescent="0.25">
      <c r="A164" s="164"/>
      <c r="B164" s="908">
        <f t="shared" si="77"/>
        <v>26</v>
      </c>
      <c r="C164" s="2149"/>
      <c r="D164" s="2152"/>
      <c r="E164" s="684" t="s">
        <v>551</v>
      </c>
      <c r="F164" s="842"/>
      <c r="G164" s="434"/>
      <c r="H164" s="597"/>
      <c r="I164" s="597"/>
      <c r="J164" s="609"/>
      <c r="K164" s="604"/>
      <c r="L164" s="598"/>
      <c r="M164" s="598"/>
      <c r="N164" s="769" t="str">
        <f t="shared" si="73"/>
        <v/>
      </c>
      <c r="O164" s="609"/>
      <c r="P164" s="604"/>
      <c r="Q164" s="598"/>
      <c r="R164" s="598"/>
      <c r="S164" s="769" t="str">
        <f t="shared" si="74"/>
        <v/>
      </c>
      <c r="T164" s="609"/>
      <c r="U164" s="604"/>
      <c r="V164" s="845"/>
      <c r="W164" s="599"/>
      <c r="X164" s="599"/>
      <c r="Y164" s="598"/>
      <c r="Z164" s="773" t="str">
        <f t="shared" si="75"/>
        <v/>
      </c>
      <c r="AA164" s="598"/>
      <c r="AB164" s="847"/>
      <c r="AC164" s="619"/>
      <c r="AD164" s="619"/>
      <c r="AE164" s="619"/>
      <c r="AF164" s="619"/>
      <c r="AG164" s="777">
        <f t="shared" si="76"/>
        <v>0</v>
      </c>
      <c r="AH164" s="391"/>
    </row>
    <row r="165" spans="1:34" ht="15" customHeight="1" x14ac:dyDescent="0.25">
      <c r="A165" s="164"/>
      <c r="B165" s="908">
        <f t="shared" si="77"/>
        <v>27</v>
      </c>
      <c r="C165" s="2149"/>
      <c r="D165" s="2153"/>
      <c r="E165" s="684" t="s">
        <v>552</v>
      </c>
      <c r="F165" s="842"/>
      <c r="G165" s="434"/>
      <c r="H165" s="597"/>
      <c r="I165" s="597"/>
      <c r="J165" s="609"/>
      <c r="K165" s="604"/>
      <c r="L165" s="598"/>
      <c r="M165" s="598"/>
      <c r="N165" s="769" t="str">
        <f t="shared" si="73"/>
        <v/>
      </c>
      <c r="O165" s="609"/>
      <c r="P165" s="604"/>
      <c r="Q165" s="598"/>
      <c r="R165" s="598"/>
      <c r="S165" s="769" t="str">
        <f t="shared" si="74"/>
        <v/>
      </c>
      <c r="T165" s="609"/>
      <c r="U165" s="604"/>
      <c r="V165" s="845"/>
      <c r="W165" s="599"/>
      <c r="X165" s="599"/>
      <c r="Y165" s="598"/>
      <c r="Z165" s="773" t="str">
        <f t="shared" si="75"/>
        <v/>
      </c>
      <c r="AA165" s="598"/>
      <c r="AB165" s="847"/>
      <c r="AC165" s="619"/>
      <c r="AD165" s="619"/>
      <c r="AE165" s="619"/>
      <c r="AF165" s="619"/>
      <c r="AG165" s="777">
        <f t="shared" si="76"/>
        <v>0</v>
      </c>
      <c r="AH165" s="391"/>
    </row>
    <row r="166" spans="1:34" ht="15" customHeight="1" x14ac:dyDescent="0.25">
      <c r="A166" s="164"/>
      <c r="B166" s="908">
        <f t="shared" si="77"/>
        <v>28</v>
      </c>
      <c r="C166" s="2149"/>
      <c r="D166" s="2154" t="s">
        <v>553</v>
      </c>
      <c r="E166" s="684" t="s">
        <v>550</v>
      </c>
      <c r="F166" s="842"/>
      <c r="G166" s="434"/>
      <c r="H166" s="597"/>
      <c r="I166" s="597"/>
      <c r="J166" s="609"/>
      <c r="K166" s="604"/>
      <c r="L166" s="598"/>
      <c r="M166" s="598"/>
      <c r="N166" s="769" t="str">
        <f t="shared" si="73"/>
        <v/>
      </c>
      <c r="O166" s="609"/>
      <c r="P166" s="604"/>
      <c r="Q166" s="598"/>
      <c r="R166" s="598"/>
      <c r="S166" s="769" t="str">
        <f t="shared" si="74"/>
        <v/>
      </c>
      <c r="T166" s="609"/>
      <c r="U166" s="604"/>
      <c r="V166" s="845"/>
      <c r="W166" s="599"/>
      <c r="X166" s="599"/>
      <c r="Y166" s="598"/>
      <c r="Z166" s="773" t="str">
        <f t="shared" si="75"/>
        <v/>
      </c>
      <c r="AA166" s="598"/>
      <c r="AB166" s="847"/>
      <c r="AC166" s="619"/>
      <c r="AD166" s="619"/>
      <c r="AE166" s="619"/>
      <c r="AF166" s="619"/>
      <c r="AG166" s="777">
        <f t="shared" si="76"/>
        <v>0</v>
      </c>
      <c r="AH166" s="391"/>
    </row>
    <row r="167" spans="1:34" ht="15" customHeight="1" x14ac:dyDescent="0.25">
      <c r="A167" s="164"/>
      <c r="B167" s="908">
        <f t="shared" si="77"/>
        <v>29</v>
      </c>
      <c r="C167" s="2149"/>
      <c r="D167" s="2152"/>
      <c r="E167" s="684" t="s">
        <v>551</v>
      </c>
      <c r="F167" s="842"/>
      <c r="G167" s="434"/>
      <c r="H167" s="597"/>
      <c r="I167" s="597"/>
      <c r="J167" s="609"/>
      <c r="K167" s="604"/>
      <c r="L167" s="598"/>
      <c r="M167" s="598"/>
      <c r="N167" s="769" t="str">
        <f t="shared" si="73"/>
        <v/>
      </c>
      <c r="O167" s="609"/>
      <c r="P167" s="604"/>
      <c r="Q167" s="598"/>
      <c r="R167" s="598"/>
      <c r="S167" s="769" t="str">
        <f t="shared" si="74"/>
        <v/>
      </c>
      <c r="T167" s="609"/>
      <c r="U167" s="604"/>
      <c r="V167" s="845"/>
      <c r="W167" s="599"/>
      <c r="X167" s="599"/>
      <c r="Y167" s="598"/>
      <c r="Z167" s="773" t="str">
        <f t="shared" si="75"/>
        <v/>
      </c>
      <c r="AA167" s="598"/>
      <c r="AB167" s="847"/>
      <c r="AC167" s="619"/>
      <c r="AD167" s="619"/>
      <c r="AE167" s="619"/>
      <c r="AF167" s="619"/>
      <c r="AG167" s="777">
        <f t="shared" si="76"/>
        <v>0</v>
      </c>
      <c r="AH167" s="391"/>
    </row>
    <row r="168" spans="1:34" ht="15" customHeight="1" x14ac:dyDescent="0.25">
      <c r="A168" s="164"/>
      <c r="B168" s="908">
        <f t="shared" si="77"/>
        <v>30</v>
      </c>
      <c r="C168" s="2150"/>
      <c r="D168" s="2153"/>
      <c r="E168" s="684" t="s">
        <v>552</v>
      </c>
      <c r="F168" s="842"/>
      <c r="G168" s="434"/>
      <c r="H168" s="597"/>
      <c r="I168" s="597"/>
      <c r="J168" s="609"/>
      <c r="K168" s="604"/>
      <c r="L168" s="598"/>
      <c r="M168" s="598"/>
      <c r="N168" s="769" t="str">
        <f t="shared" si="73"/>
        <v/>
      </c>
      <c r="O168" s="609"/>
      <c r="P168" s="604"/>
      <c r="Q168" s="598"/>
      <c r="R168" s="598"/>
      <c r="S168" s="769" t="str">
        <f t="shared" si="74"/>
        <v/>
      </c>
      <c r="T168" s="609"/>
      <c r="U168" s="604"/>
      <c r="V168" s="845"/>
      <c r="W168" s="599"/>
      <c r="X168" s="599"/>
      <c r="Y168" s="598"/>
      <c r="Z168" s="773" t="str">
        <f t="shared" si="75"/>
        <v/>
      </c>
      <c r="AA168" s="598"/>
      <c r="AB168" s="847"/>
      <c r="AC168" s="619"/>
      <c r="AD168" s="619"/>
      <c r="AE168" s="619"/>
      <c r="AF168" s="619"/>
      <c r="AG168" s="777">
        <f t="shared" si="76"/>
        <v>0</v>
      </c>
      <c r="AH168" s="391"/>
    </row>
    <row r="169" spans="1:34" ht="15" customHeight="1" x14ac:dyDescent="0.25">
      <c r="A169" s="164"/>
      <c r="B169" s="908">
        <f t="shared" si="77"/>
        <v>31</v>
      </c>
      <c r="C169" s="2155" t="s">
        <v>531</v>
      </c>
      <c r="D169" s="2154" t="s">
        <v>549</v>
      </c>
      <c r="E169" s="684" t="s">
        <v>550</v>
      </c>
      <c r="F169" s="842"/>
      <c r="G169" s="434"/>
      <c r="H169" s="597"/>
      <c r="I169" s="597"/>
      <c r="J169" s="609"/>
      <c r="K169" s="604"/>
      <c r="L169" s="598"/>
      <c r="M169" s="598"/>
      <c r="N169" s="769" t="str">
        <f t="shared" si="73"/>
        <v/>
      </c>
      <c r="O169" s="609"/>
      <c r="P169" s="604"/>
      <c r="Q169" s="598"/>
      <c r="R169" s="598"/>
      <c r="S169" s="769" t="str">
        <f t="shared" si="74"/>
        <v/>
      </c>
      <c r="T169" s="609"/>
      <c r="U169" s="604"/>
      <c r="V169" s="845"/>
      <c r="W169" s="599"/>
      <c r="X169" s="599"/>
      <c r="Y169" s="598"/>
      <c r="Z169" s="773" t="str">
        <f t="shared" si="75"/>
        <v/>
      </c>
      <c r="AA169" s="598"/>
      <c r="AB169" s="847"/>
      <c r="AC169" s="619"/>
      <c r="AD169" s="619"/>
      <c r="AE169" s="619"/>
      <c r="AF169" s="619"/>
      <c r="AG169" s="777">
        <f t="shared" si="76"/>
        <v>0</v>
      </c>
      <c r="AH169" s="391"/>
    </row>
    <row r="170" spans="1:34" ht="15" customHeight="1" x14ac:dyDescent="0.25">
      <c r="A170" s="164"/>
      <c r="B170" s="908">
        <f t="shared" si="77"/>
        <v>32</v>
      </c>
      <c r="C170" s="2149"/>
      <c r="D170" s="2152"/>
      <c r="E170" s="684" t="s">
        <v>551</v>
      </c>
      <c r="F170" s="842"/>
      <c r="G170" s="434"/>
      <c r="H170" s="597"/>
      <c r="I170" s="597"/>
      <c r="J170" s="609"/>
      <c r="K170" s="604"/>
      <c r="L170" s="598"/>
      <c r="M170" s="598"/>
      <c r="N170" s="769" t="str">
        <f t="shared" si="73"/>
        <v/>
      </c>
      <c r="O170" s="609"/>
      <c r="P170" s="604"/>
      <c r="Q170" s="598"/>
      <c r="R170" s="598"/>
      <c r="S170" s="769" t="str">
        <f t="shared" si="74"/>
        <v/>
      </c>
      <c r="T170" s="609"/>
      <c r="U170" s="604"/>
      <c r="V170" s="845"/>
      <c r="W170" s="599"/>
      <c r="X170" s="599"/>
      <c r="Y170" s="598"/>
      <c r="Z170" s="773" t="str">
        <f t="shared" si="75"/>
        <v/>
      </c>
      <c r="AA170" s="598"/>
      <c r="AB170" s="847"/>
      <c r="AC170" s="619"/>
      <c r="AD170" s="619"/>
      <c r="AE170" s="619"/>
      <c r="AF170" s="619"/>
      <c r="AG170" s="777">
        <f t="shared" si="76"/>
        <v>0</v>
      </c>
      <c r="AH170" s="391"/>
    </row>
    <row r="171" spans="1:34" ht="15" customHeight="1" x14ac:dyDescent="0.25">
      <c r="A171" s="164"/>
      <c r="B171" s="908">
        <f t="shared" si="77"/>
        <v>33</v>
      </c>
      <c r="C171" s="2149"/>
      <c r="D171" s="2153"/>
      <c r="E171" s="684" t="s">
        <v>552</v>
      </c>
      <c r="F171" s="842"/>
      <c r="G171" s="434"/>
      <c r="H171" s="597"/>
      <c r="I171" s="597"/>
      <c r="J171" s="609"/>
      <c r="K171" s="604"/>
      <c r="L171" s="598"/>
      <c r="M171" s="598"/>
      <c r="N171" s="769" t="str">
        <f t="shared" si="73"/>
        <v/>
      </c>
      <c r="O171" s="609"/>
      <c r="P171" s="604"/>
      <c r="Q171" s="598"/>
      <c r="R171" s="598"/>
      <c r="S171" s="769" t="str">
        <f t="shared" si="74"/>
        <v/>
      </c>
      <c r="T171" s="609"/>
      <c r="U171" s="604"/>
      <c r="V171" s="845"/>
      <c r="W171" s="599"/>
      <c r="X171" s="599"/>
      <c r="Y171" s="598"/>
      <c r="Z171" s="773" t="str">
        <f t="shared" si="75"/>
        <v/>
      </c>
      <c r="AA171" s="598"/>
      <c r="AB171" s="847"/>
      <c r="AC171" s="619"/>
      <c r="AD171" s="619"/>
      <c r="AE171" s="619"/>
      <c r="AF171" s="619"/>
      <c r="AG171" s="777">
        <f t="shared" si="76"/>
        <v>0</v>
      </c>
      <c r="AH171" s="391"/>
    </row>
    <row r="172" spans="1:34" ht="15" customHeight="1" x14ac:dyDescent="0.25">
      <c r="A172" s="164"/>
      <c r="B172" s="908">
        <f t="shared" si="77"/>
        <v>34</v>
      </c>
      <c r="C172" s="2149"/>
      <c r="D172" s="2154" t="s">
        <v>553</v>
      </c>
      <c r="E172" s="684" t="s">
        <v>550</v>
      </c>
      <c r="F172" s="842"/>
      <c r="G172" s="434"/>
      <c r="H172" s="597"/>
      <c r="I172" s="597"/>
      <c r="J172" s="609"/>
      <c r="K172" s="604"/>
      <c r="L172" s="598"/>
      <c r="M172" s="598"/>
      <c r="N172" s="769" t="str">
        <f t="shared" si="73"/>
        <v/>
      </c>
      <c r="O172" s="609"/>
      <c r="P172" s="604"/>
      <c r="Q172" s="598"/>
      <c r="R172" s="598"/>
      <c r="S172" s="769" t="str">
        <f t="shared" si="74"/>
        <v/>
      </c>
      <c r="T172" s="609"/>
      <c r="U172" s="604"/>
      <c r="V172" s="845"/>
      <c r="W172" s="599"/>
      <c r="X172" s="599"/>
      <c r="Y172" s="598"/>
      <c r="Z172" s="773" t="str">
        <f t="shared" si="75"/>
        <v/>
      </c>
      <c r="AA172" s="598"/>
      <c r="AB172" s="847"/>
      <c r="AC172" s="619"/>
      <c r="AD172" s="619"/>
      <c r="AE172" s="619"/>
      <c r="AF172" s="619"/>
      <c r="AG172" s="777">
        <f t="shared" si="76"/>
        <v>0</v>
      </c>
      <c r="AH172" s="391"/>
    </row>
    <row r="173" spans="1:34" ht="15" customHeight="1" x14ac:dyDescent="0.25">
      <c r="A173" s="164"/>
      <c r="B173" s="908">
        <f t="shared" si="77"/>
        <v>35</v>
      </c>
      <c r="C173" s="2149"/>
      <c r="D173" s="2152"/>
      <c r="E173" s="684" t="s">
        <v>551</v>
      </c>
      <c r="F173" s="842"/>
      <c r="G173" s="434"/>
      <c r="H173" s="597"/>
      <c r="I173" s="597"/>
      <c r="J173" s="609"/>
      <c r="K173" s="604"/>
      <c r="L173" s="598"/>
      <c r="M173" s="598"/>
      <c r="N173" s="769" t="str">
        <f t="shared" si="73"/>
        <v/>
      </c>
      <c r="O173" s="609"/>
      <c r="P173" s="604"/>
      <c r="Q173" s="598"/>
      <c r="R173" s="598"/>
      <c r="S173" s="769" t="str">
        <f t="shared" si="74"/>
        <v/>
      </c>
      <c r="T173" s="609"/>
      <c r="U173" s="604"/>
      <c r="V173" s="845"/>
      <c r="W173" s="599"/>
      <c r="X173" s="599"/>
      <c r="Y173" s="598"/>
      <c r="Z173" s="773" t="str">
        <f t="shared" si="75"/>
        <v/>
      </c>
      <c r="AA173" s="598"/>
      <c r="AB173" s="847"/>
      <c r="AC173" s="619"/>
      <c r="AD173" s="619"/>
      <c r="AE173" s="619"/>
      <c r="AF173" s="619"/>
      <c r="AG173" s="777">
        <f t="shared" si="76"/>
        <v>0</v>
      </c>
      <c r="AH173" s="391"/>
    </row>
    <row r="174" spans="1:34" ht="15" customHeight="1" x14ac:dyDescent="0.25">
      <c r="A174" s="164"/>
      <c r="B174" s="945">
        <f t="shared" si="77"/>
        <v>36</v>
      </c>
      <c r="C174" s="2149"/>
      <c r="D174" s="2152"/>
      <c r="E174" s="946" t="s">
        <v>552</v>
      </c>
      <c r="F174" s="947"/>
      <c r="G174" s="511"/>
      <c r="H174" s="948"/>
      <c r="I174" s="948"/>
      <c r="J174" s="853"/>
      <c r="K174" s="616"/>
      <c r="L174" s="611"/>
      <c r="M174" s="611"/>
      <c r="N174" s="854" t="str">
        <f t="shared" si="73"/>
        <v/>
      </c>
      <c r="O174" s="853"/>
      <c r="P174" s="616"/>
      <c r="Q174" s="611"/>
      <c r="R174" s="611"/>
      <c r="S174" s="854" t="str">
        <f t="shared" si="74"/>
        <v/>
      </c>
      <c r="T174" s="853"/>
      <c r="U174" s="616"/>
      <c r="V174" s="949"/>
      <c r="W174" s="950"/>
      <c r="X174" s="950"/>
      <c r="Y174" s="611"/>
      <c r="Z174" s="810" t="str">
        <f t="shared" si="75"/>
        <v/>
      </c>
      <c r="AA174" s="611"/>
      <c r="AB174" s="951"/>
      <c r="AC174" s="619"/>
      <c r="AD174" s="619"/>
      <c r="AE174" s="619"/>
      <c r="AF174" s="619"/>
      <c r="AG174" s="857">
        <f t="shared" si="76"/>
        <v>0</v>
      </c>
      <c r="AH174" s="391"/>
    </row>
    <row r="175" spans="1:34" ht="15" customHeight="1" x14ac:dyDescent="0.25">
      <c r="A175" s="164"/>
      <c r="B175" s="830">
        <f t="shared" si="77"/>
        <v>37</v>
      </c>
      <c r="C175" s="2148" t="s">
        <v>532</v>
      </c>
      <c r="D175" s="2151" t="s">
        <v>549</v>
      </c>
      <c r="E175" s="683" t="s">
        <v>550</v>
      </c>
      <c r="F175" s="832"/>
      <c r="G175" s="432"/>
      <c r="H175" s="924"/>
      <c r="I175" s="924"/>
      <c r="J175" s="608"/>
      <c r="K175" s="606"/>
      <c r="L175" s="595"/>
      <c r="M175" s="595"/>
      <c r="N175" s="834" t="str">
        <f t="shared" si="73"/>
        <v/>
      </c>
      <c r="O175" s="608"/>
      <c r="P175" s="606"/>
      <c r="Q175" s="595"/>
      <c r="R175" s="595"/>
      <c r="S175" s="834" t="str">
        <f t="shared" si="74"/>
        <v/>
      </c>
      <c r="T175" s="608"/>
      <c r="U175" s="606"/>
      <c r="V175" s="835"/>
      <c r="W175" s="596"/>
      <c r="X175" s="596"/>
      <c r="Y175" s="595"/>
      <c r="Z175" s="836" t="str">
        <f t="shared" si="75"/>
        <v/>
      </c>
      <c r="AA175" s="595"/>
      <c r="AB175" s="837"/>
      <c r="AC175" s="619"/>
      <c r="AD175" s="619"/>
      <c r="AE175" s="619"/>
      <c r="AF175" s="619"/>
      <c r="AG175" s="952">
        <f t="shared" si="76"/>
        <v>0</v>
      </c>
      <c r="AH175" s="391"/>
    </row>
    <row r="176" spans="1:34" ht="15" customHeight="1" x14ac:dyDescent="0.25">
      <c r="A176" s="164"/>
      <c r="B176" s="908">
        <f t="shared" si="77"/>
        <v>38</v>
      </c>
      <c r="C176" s="2149"/>
      <c r="D176" s="2152"/>
      <c r="E176" s="930" t="s">
        <v>551</v>
      </c>
      <c r="F176" s="842"/>
      <c r="G176" s="434"/>
      <c r="H176" s="597"/>
      <c r="I176" s="597"/>
      <c r="J176" s="609"/>
      <c r="K176" s="604"/>
      <c r="L176" s="598"/>
      <c r="M176" s="598"/>
      <c r="N176" s="769" t="str">
        <f t="shared" si="73"/>
        <v/>
      </c>
      <c r="O176" s="609"/>
      <c r="P176" s="604"/>
      <c r="Q176" s="598"/>
      <c r="R176" s="598"/>
      <c r="S176" s="769" t="str">
        <f t="shared" si="74"/>
        <v/>
      </c>
      <c r="T176" s="609"/>
      <c r="U176" s="604"/>
      <c r="V176" s="845"/>
      <c r="W176" s="599"/>
      <c r="X176" s="599"/>
      <c r="Y176" s="598"/>
      <c r="Z176" s="773" t="str">
        <f t="shared" si="75"/>
        <v/>
      </c>
      <c r="AA176" s="598"/>
      <c r="AB176" s="847"/>
      <c r="AC176" s="619"/>
      <c r="AD176" s="619"/>
      <c r="AE176" s="619"/>
      <c r="AF176" s="619"/>
      <c r="AG176" s="777">
        <f t="shared" si="76"/>
        <v>0</v>
      </c>
      <c r="AH176" s="391"/>
    </row>
    <row r="177" spans="1:34" ht="15" customHeight="1" x14ac:dyDescent="0.25">
      <c r="A177" s="164"/>
      <c r="B177" s="908">
        <f t="shared" si="77"/>
        <v>39</v>
      </c>
      <c r="C177" s="2149"/>
      <c r="D177" s="2153"/>
      <c r="E177" s="930" t="s">
        <v>552</v>
      </c>
      <c r="F177" s="842"/>
      <c r="G177" s="434"/>
      <c r="H177" s="597"/>
      <c r="I177" s="597"/>
      <c r="J177" s="609"/>
      <c r="K177" s="604"/>
      <c r="L177" s="598"/>
      <c r="M177" s="598"/>
      <c r="N177" s="769" t="str">
        <f t="shared" si="73"/>
        <v/>
      </c>
      <c r="O177" s="609"/>
      <c r="P177" s="604"/>
      <c r="Q177" s="598"/>
      <c r="R177" s="598"/>
      <c r="S177" s="769" t="str">
        <f t="shared" si="74"/>
        <v/>
      </c>
      <c r="T177" s="609"/>
      <c r="U177" s="604"/>
      <c r="V177" s="845"/>
      <c r="W177" s="599"/>
      <c r="X177" s="599"/>
      <c r="Y177" s="598"/>
      <c r="Z177" s="773" t="str">
        <f t="shared" si="75"/>
        <v/>
      </c>
      <c r="AA177" s="598"/>
      <c r="AB177" s="847"/>
      <c r="AC177" s="619"/>
      <c r="AD177" s="619"/>
      <c r="AE177" s="619"/>
      <c r="AF177" s="619"/>
      <c r="AG177" s="777">
        <f t="shared" si="76"/>
        <v>0</v>
      </c>
      <c r="AH177" s="391"/>
    </row>
    <row r="178" spans="1:34" ht="15" customHeight="1" x14ac:dyDescent="0.25">
      <c r="A178" s="164"/>
      <c r="B178" s="908">
        <f t="shared" si="77"/>
        <v>40</v>
      </c>
      <c r="C178" s="2149"/>
      <c r="D178" s="2154" t="s">
        <v>553</v>
      </c>
      <c r="E178" s="930" t="s">
        <v>550</v>
      </c>
      <c r="F178" s="842"/>
      <c r="G178" s="434"/>
      <c r="H178" s="597"/>
      <c r="I178" s="597"/>
      <c r="J178" s="609"/>
      <c r="K178" s="604"/>
      <c r="L178" s="598"/>
      <c r="M178" s="598"/>
      <c r="N178" s="769" t="str">
        <f t="shared" si="73"/>
        <v/>
      </c>
      <c r="O178" s="609"/>
      <c r="P178" s="604"/>
      <c r="Q178" s="598"/>
      <c r="R178" s="598"/>
      <c r="S178" s="769" t="str">
        <f t="shared" si="74"/>
        <v/>
      </c>
      <c r="T178" s="609"/>
      <c r="U178" s="604"/>
      <c r="V178" s="845"/>
      <c r="W178" s="599"/>
      <c r="X178" s="599"/>
      <c r="Y178" s="598"/>
      <c r="Z178" s="773" t="str">
        <f t="shared" si="75"/>
        <v/>
      </c>
      <c r="AA178" s="598"/>
      <c r="AB178" s="847"/>
      <c r="AC178" s="619"/>
      <c r="AD178" s="619"/>
      <c r="AE178" s="619"/>
      <c r="AF178" s="619"/>
      <c r="AG178" s="777">
        <f t="shared" si="76"/>
        <v>0</v>
      </c>
      <c r="AH178" s="391"/>
    </row>
    <row r="179" spans="1:34" ht="15" customHeight="1" x14ac:dyDescent="0.25">
      <c r="A179" s="164"/>
      <c r="B179" s="908">
        <f t="shared" si="77"/>
        <v>41</v>
      </c>
      <c r="C179" s="2149"/>
      <c r="D179" s="2152"/>
      <c r="E179" s="930" t="s">
        <v>551</v>
      </c>
      <c r="F179" s="842"/>
      <c r="G179" s="434"/>
      <c r="H179" s="597"/>
      <c r="I179" s="597"/>
      <c r="J179" s="609"/>
      <c r="K179" s="604"/>
      <c r="L179" s="598"/>
      <c r="M179" s="598"/>
      <c r="N179" s="769" t="str">
        <f t="shared" si="73"/>
        <v/>
      </c>
      <c r="O179" s="609"/>
      <c r="P179" s="604"/>
      <c r="Q179" s="598"/>
      <c r="R179" s="598"/>
      <c r="S179" s="769" t="str">
        <f t="shared" si="74"/>
        <v/>
      </c>
      <c r="T179" s="609"/>
      <c r="U179" s="604"/>
      <c r="V179" s="845"/>
      <c r="W179" s="599"/>
      <c r="X179" s="599"/>
      <c r="Y179" s="598"/>
      <c r="Z179" s="773" t="str">
        <f t="shared" si="75"/>
        <v/>
      </c>
      <c r="AA179" s="598"/>
      <c r="AB179" s="847"/>
      <c r="AC179" s="619"/>
      <c r="AD179" s="619"/>
      <c r="AE179" s="619"/>
      <c r="AF179" s="619"/>
      <c r="AG179" s="777">
        <f t="shared" si="76"/>
        <v>0</v>
      </c>
      <c r="AH179" s="391"/>
    </row>
    <row r="180" spans="1:34" ht="15" customHeight="1" x14ac:dyDescent="0.25">
      <c r="A180" s="164"/>
      <c r="B180" s="908">
        <f t="shared" si="77"/>
        <v>42</v>
      </c>
      <c r="C180" s="2150"/>
      <c r="D180" s="2153"/>
      <c r="E180" s="930" t="s">
        <v>552</v>
      </c>
      <c r="F180" s="842"/>
      <c r="G180" s="434"/>
      <c r="H180" s="597"/>
      <c r="I180" s="597"/>
      <c r="J180" s="609"/>
      <c r="K180" s="604"/>
      <c r="L180" s="598"/>
      <c r="M180" s="598"/>
      <c r="N180" s="769" t="str">
        <f t="shared" si="73"/>
        <v/>
      </c>
      <c r="O180" s="609"/>
      <c r="P180" s="604"/>
      <c r="Q180" s="598"/>
      <c r="R180" s="598"/>
      <c r="S180" s="769" t="str">
        <f t="shared" si="74"/>
        <v/>
      </c>
      <c r="T180" s="609"/>
      <c r="U180" s="604"/>
      <c r="V180" s="845"/>
      <c r="W180" s="599"/>
      <c r="X180" s="599"/>
      <c r="Y180" s="598"/>
      <c r="Z180" s="773" t="str">
        <f t="shared" si="75"/>
        <v/>
      </c>
      <c r="AA180" s="598"/>
      <c r="AB180" s="847"/>
      <c r="AC180" s="619"/>
      <c r="AD180" s="619"/>
      <c r="AE180" s="619"/>
      <c r="AF180" s="619"/>
      <c r="AG180" s="777">
        <f t="shared" si="76"/>
        <v>0</v>
      </c>
      <c r="AH180" s="391"/>
    </row>
    <row r="181" spans="1:34" ht="15" customHeight="1" x14ac:dyDescent="0.25">
      <c r="A181" s="164"/>
      <c r="B181" s="908">
        <f t="shared" si="77"/>
        <v>43</v>
      </c>
      <c r="C181" s="2155" t="s">
        <v>533</v>
      </c>
      <c r="D181" s="2154" t="s">
        <v>549</v>
      </c>
      <c r="E181" s="930" t="s">
        <v>550</v>
      </c>
      <c r="F181" s="842"/>
      <c r="G181" s="434"/>
      <c r="H181" s="597"/>
      <c r="I181" s="597"/>
      <c r="J181" s="609"/>
      <c r="K181" s="604"/>
      <c r="L181" s="598"/>
      <c r="M181" s="598"/>
      <c r="N181" s="769" t="str">
        <f t="shared" si="73"/>
        <v/>
      </c>
      <c r="O181" s="609"/>
      <c r="P181" s="604"/>
      <c r="Q181" s="598"/>
      <c r="R181" s="598"/>
      <c r="S181" s="769" t="str">
        <f t="shared" si="74"/>
        <v/>
      </c>
      <c r="T181" s="609"/>
      <c r="U181" s="604"/>
      <c r="V181" s="845"/>
      <c r="W181" s="599"/>
      <c r="X181" s="599"/>
      <c r="Y181" s="598"/>
      <c r="Z181" s="773" t="str">
        <f t="shared" si="75"/>
        <v/>
      </c>
      <c r="AA181" s="598"/>
      <c r="AB181" s="847"/>
      <c r="AC181" s="619"/>
      <c r="AD181" s="619"/>
      <c r="AE181" s="619"/>
      <c r="AF181" s="619"/>
      <c r="AG181" s="777">
        <f t="shared" si="76"/>
        <v>0</v>
      </c>
      <c r="AH181" s="391"/>
    </row>
    <row r="182" spans="1:34" ht="15" customHeight="1" x14ac:dyDescent="0.25">
      <c r="A182" s="164"/>
      <c r="B182" s="908">
        <f t="shared" si="77"/>
        <v>44</v>
      </c>
      <c r="C182" s="2149"/>
      <c r="D182" s="2152"/>
      <c r="E182" s="930" t="s">
        <v>551</v>
      </c>
      <c r="F182" s="842"/>
      <c r="G182" s="434"/>
      <c r="H182" s="597"/>
      <c r="I182" s="597"/>
      <c r="J182" s="609"/>
      <c r="K182" s="604"/>
      <c r="L182" s="598"/>
      <c r="M182" s="598"/>
      <c r="N182" s="769" t="str">
        <f t="shared" si="73"/>
        <v/>
      </c>
      <c r="O182" s="609"/>
      <c r="P182" s="604"/>
      <c r="Q182" s="598"/>
      <c r="R182" s="598"/>
      <c r="S182" s="769" t="str">
        <f t="shared" si="74"/>
        <v/>
      </c>
      <c r="T182" s="609"/>
      <c r="U182" s="604"/>
      <c r="V182" s="845"/>
      <c r="W182" s="599"/>
      <c r="X182" s="599"/>
      <c r="Y182" s="598"/>
      <c r="Z182" s="773" t="str">
        <f t="shared" si="75"/>
        <v/>
      </c>
      <c r="AA182" s="598"/>
      <c r="AB182" s="847"/>
      <c r="AC182" s="619"/>
      <c r="AD182" s="619"/>
      <c r="AE182" s="619"/>
      <c r="AF182" s="619"/>
      <c r="AG182" s="777">
        <f t="shared" si="76"/>
        <v>0</v>
      </c>
      <c r="AH182" s="391"/>
    </row>
    <row r="183" spans="1:34" ht="15" customHeight="1" x14ac:dyDescent="0.25">
      <c r="A183" s="164"/>
      <c r="B183" s="908">
        <f t="shared" si="77"/>
        <v>45</v>
      </c>
      <c r="C183" s="2149"/>
      <c r="D183" s="2153"/>
      <c r="E183" s="930" t="s">
        <v>552</v>
      </c>
      <c r="F183" s="842"/>
      <c r="G183" s="434"/>
      <c r="H183" s="597"/>
      <c r="I183" s="597"/>
      <c r="J183" s="609"/>
      <c r="K183" s="604"/>
      <c r="L183" s="598"/>
      <c r="M183" s="598"/>
      <c r="N183" s="769" t="str">
        <f t="shared" si="73"/>
        <v/>
      </c>
      <c r="O183" s="609"/>
      <c r="P183" s="604"/>
      <c r="Q183" s="598"/>
      <c r="R183" s="598"/>
      <c r="S183" s="769" t="str">
        <f t="shared" si="74"/>
        <v/>
      </c>
      <c r="T183" s="609"/>
      <c r="U183" s="604"/>
      <c r="V183" s="845"/>
      <c r="W183" s="599"/>
      <c r="X183" s="599"/>
      <c r="Y183" s="598"/>
      <c r="Z183" s="773" t="str">
        <f t="shared" si="75"/>
        <v/>
      </c>
      <c r="AA183" s="598"/>
      <c r="AB183" s="847"/>
      <c r="AC183" s="619"/>
      <c r="AD183" s="619"/>
      <c r="AE183" s="619"/>
      <c r="AF183" s="619"/>
      <c r="AG183" s="777">
        <f t="shared" si="76"/>
        <v>0</v>
      </c>
      <c r="AH183" s="391"/>
    </row>
    <row r="184" spans="1:34" ht="15" customHeight="1" x14ac:dyDescent="0.25">
      <c r="A184" s="164"/>
      <c r="B184" s="908">
        <f t="shared" si="77"/>
        <v>46</v>
      </c>
      <c r="C184" s="2149"/>
      <c r="D184" s="2154" t="s">
        <v>553</v>
      </c>
      <c r="E184" s="930" t="s">
        <v>550</v>
      </c>
      <c r="F184" s="842"/>
      <c r="G184" s="434"/>
      <c r="H184" s="597"/>
      <c r="I184" s="597"/>
      <c r="J184" s="609"/>
      <c r="K184" s="604"/>
      <c r="L184" s="598"/>
      <c r="M184" s="598"/>
      <c r="N184" s="769" t="str">
        <f t="shared" si="73"/>
        <v/>
      </c>
      <c r="O184" s="609"/>
      <c r="P184" s="604"/>
      <c r="Q184" s="598"/>
      <c r="R184" s="598"/>
      <c r="S184" s="769" t="str">
        <f t="shared" si="74"/>
        <v/>
      </c>
      <c r="T184" s="609"/>
      <c r="U184" s="604"/>
      <c r="V184" s="845"/>
      <c r="W184" s="599"/>
      <c r="X184" s="599"/>
      <c r="Y184" s="598"/>
      <c r="Z184" s="773" t="str">
        <f t="shared" si="75"/>
        <v/>
      </c>
      <c r="AA184" s="598"/>
      <c r="AB184" s="847"/>
      <c r="AC184" s="619"/>
      <c r="AD184" s="619"/>
      <c r="AE184" s="619"/>
      <c r="AF184" s="619"/>
      <c r="AG184" s="777">
        <f t="shared" si="76"/>
        <v>0</v>
      </c>
      <c r="AH184" s="391"/>
    </row>
    <row r="185" spans="1:34" ht="15" customHeight="1" x14ac:dyDescent="0.25">
      <c r="A185" s="164"/>
      <c r="B185" s="908">
        <f t="shared" si="77"/>
        <v>47</v>
      </c>
      <c r="C185" s="2149"/>
      <c r="D185" s="2152"/>
      <c r="E185" s="930" t="s">
        <v>551</v>
      </c>
      <c r="F185" s="842"/>
      <c r="G185" s="434"/>
      <c r="H185" s="597"/>
      <c r="I185" s="597"/>
      <c r="J185" s="609"/>
      <c r="K185" s="604"/>
      <c r="L185" s="598"/>
      <c r="M185" s="598"/>
      <c r="N185" s="769" t="str">
        <f t="shared" si="73"/>
        <v/>
      </c>
      <c r="O185" s="609"/>
      <c r="P185" s="604"/>
      <c r="Q185" s="598"/>
      <c r="R185" s="598"/>
      <c r="S185" s="769" t="str">
        <f t="shared" si="74"/>
        <v/>
      </c>
      <c r="T185" s="609"/>
      <c r="U185" s="604"/>
      <c r="V185" s="845"/>
      <c r="W185" s="599"/>
      <c r="X185" s="599"/>
      <c r="Y185" s="598"/>
      <c r="Z185" s="773" t="str">
        <f t="shared" si="75"/>
        <v/>
      </c>
      <c r="AA185" s="598"/>
      <c r="AB185" s="847"/>
      <c r="AC185" s="619"/>
      <c r="AD185" s="619"/>
      <c r="AE185" s="619"/>
      <c r="AF185" s="619"/>
      <c r="AG185" s="777">
        <f t="shared" si="76"/>
        <v>0</v>
      </c>
      <c r="AH185" s="391"/>
    </row>
    <row r="186" spans="1:34" ht="15" customHeight="1" x14ac:dyDescent="0.25">
      <c r="A186" s="164"/>
      <c r="B186" s="908">
        <f t="shared" si="77"/>
        <v>48</v>
      </c>
      <c r="C186" s="2150"/>
      <c r="D186" s="2153"/>
      <c r="E186" s="930" t="s">
        <v>552</v>
      </c>
      <c r="F186" s="842"/>
      <c r="G186" s="434"/>
      <c r="H186" s="597"/>
      <c r="I186" s="597"/>
      <c r="J186" s="609"/>
      <c r="K186" s="604"/>
      <c r="L186" s="598"/>
      <c r="M186" s="598"/>
      <c r="N186" s="769" t="str">
        <f t="shared" si="73"/>
        <v/>
      </c>
      <c r="O186" s="609"/>
      <c r="P186" s="604"/>
      <c r="Q186" s="598"/>
      <c r="R186" s="598"/>
      <c r="S186" s="769" t="str">
        <f t="shared" si="74"/>
        <v/>
      </c>
      <c r="T186" s="609"/>
      <c r="U186" s="604"/>
      <c r="V186" s="845"/>
      <c r="W186" s="599"/>
      <c r="X186" s="599"/>
      <c r="Y186" s="598"/>
      <c r="Z186" s="773" t="str">
        <f t="shared" si="75"/>
        <v/>
      </c>
      <c r="AA186" s="598"/>
      <c r="AB186" s="847"/>
      <c r="AC186" s="619"/>
      <c r="AD186" s="619"/>
      <c r="AE186" s="619"/>
      <c r="AF186" s="619"/>
      <c r="AG186" s="777">
        <f t="shared" si="76"/>
        <v>0</v>
      </c>
      <c r="AH186" s="391"/>
    </row>
    <row r="187" spans="1:34" ht="15" customHeight="1" x14ac:dyDescent="0.25">
      <c r="A187" s="164"/>
      <c r="B187" s="908">
        <f t="shared" si="77"/>
        <v>49</v>
      </c>
      <c r="C187" s="2155" t="s">
        <v>534</v>
      </c>
      <c r="D187" s="2154" t="s">
        <v>549</v>
      </c>
      <c r="E187" s="930" t="s">
        <v>550</v>
      </c>
      <c r="F187" s="842"/>
      <c r="G187" s="434"/>
      <c r="H187" s="597"/>
      <c r="I187" s="597"/>
      <c r="J187" s="609"/>
      <c r="K187" s="604"/>
      <c r="L187" s="598"/>
      <c r="M187" s="598"/>
      <c r="N187" s="769" t="str">
        <f t="shared" si="73"/>
        <v/>
      </c>
      <c r="O187" s="609"/>
      <c r="P187" s="604"/>
      <c r="Q187" s="598"/>
      <c r="R187" s="598"/>
      <c r="S187" s="769" t="str">
        <f t="shared" si="74"/>
        <v/>
      </c>
      <c r="T187" s="609"/>
      <c r="U187" s="604"/>
      <c r="V187" s="845"/>
      <c r="W187" s="599"/>
      <c r="X187" s="599"/>
      <c r="Y187" s="598"/>
      <c r="Z187" s="773" t="str">
        <f t="shared" si="75"/>
        <v/>
      </c>
      <c r="AA187" s="598"/>
      <c r="AB187" s="847"/>
      <c r="AC187" s="619"/>
      <c r="AD187" s="619"/>
      <c r="AE187" s="619"/>
      <c r="AF187" s="619"/>
      <c r="AG187" s="777">
        <f t="shared" si="76"/>
        <v>0</v>
      </c>
      <c r="AH187" s="391"/>
    </row>
    <row r="188" spans="1:34" ht="15" customHeight="1" x14ac:dyDescent="0.25">
      <c r="A188" s="164"/>
      <c r="B188" s="908">
        <f t="shared" si="77"/>
        <v>50</v>
      </c>
      <c r="C188" s="2149"/>
      <c r="D188" s="2152"/>
      <c r="E188" s="930" t="s">
        <v>551</v>
      </c>
      <c r="F188" s="842"/>
      <c r="G188" s="434"/>
      <c r="H188" s="597"/>
      <c r="I188" s="597"/>
      <c r="J188" s="609"/>
      <c r="K188" s="604"/>
      <c r="L188" s="598"/>
      <c r="M188" s="598"/>
      <c r="N188" s="769" t="str">
        <f t="shared" si="73"/>
        <v/>
      </c>
      <c r="O188" s="609"/>
      <c r="P188" s="604"/>
      <c r="Q188" s="598"/>
      <c r="R188" s="598"/>
      <c r="S188" s="769" t="str">
        <f t="shared" si="74"/>
        <v/>
      </c>
      <c r="T188" s="609"/>
      <c r="U188" s="604"/>
      <c r="V188" s="845"/>
      <c r="W188" s="599"/>
      <c r="X188" s="599"/>
      <c r="Y188" s="598"/>
      <c r="Z188" s="773" t="str">
        <f t="shared" si="75"/>
        <v/>
      </c>
      <c r="AA188" s="598"/>
      <c r="AB188" s="847"/>
      <c r="AC188" s="619"/>
      <c r="AD188" s="619"/>
      <c r="AE188" s="619"/>
      <c r="AF188" s="619"/>
      <c r="AG188" s="777">
        <f t="shared" si="76"/>
        <v>0</v>
      </c>
      <c r="AH188" s="391"/>
    </row>
    <row r="189" spans="1:34" ht="15" customHeight="1" x14ac:dyDescent="0.25">
      <c r="A189" s="164"/>
      <c r="B189" s="908">
        <f t="shared" si="77"/>
        <v>51</v>
      </c>
      <c r="C189" s="2149"/>
      <c r="D189" s="2153"/>
      <c r="E189" s="930" t="s">
        <v>552</v>
      </c>
      <c r="F189" s="842"/>
      <c r="G189" s="434"/>
      <c r="H189" s="597"/>
      <c r="I189" s="597"/>
      <c r="J189" s="609"/>
      <c r="K189" s="604"/>
      <c r="L189" s="598"/>
      <c r="M189" s="598"/>
      <c r="N189" s="769" t="str">
        <f t="shared" si="73"/>
        <v/>
      </c>
      <c r="O189" s="609"/>
      <c r="P189" s="604"/>
      <c r="Q189" s="598"/>
      <c r="R189" s="598"/>
      <c r="S189" s="769" t="str">
        <f t="shared" si="74"/>
        <v/>
      </c>
      <c r="T189" s="609"/>
      <c r="U189" s="604"/>
      <c r="V189" s="845"/>
      <c r="W189" s="599"/>
      <c r="X189" s="599"/>
      <c r="Y189" s="598"/>
      <c r="Z189" s="773" t="str">
        <f t="shared" si="75"/>
        <v/>
      </c>
      <c r="AA189" s="598"/>
      <c r="AB189" s="847"/>
      <c r="AC189" s="619"/>
      <c r="AD189" s="619"/>
      <c r="AE189" s="619"/>
      <c r="AF189" s="619"/>
      <c r="AG189" s="777">
        <f t="shared" si="76"/>
        <v>0</v>
      </c>
      <c r="AH189" s="391"/>
    </row>
    <row r="190" spans="1:34" ht="15" customHeight="1" x14ac:dyDescent="0.25">
      <c r="A190" s="164"/>
      <c r="B190" s="908">
        <f t="shared" si="77"/>
        <v>52</v>
      </c>
      <c r="C190" s="2149"/>
      <c r="D190" s="2154" t="s">
        <v>553</v>
      </c>
      <c r="E190" s="930" t="s">
        <v>550</v>
      </c>
      <c r="F190" s="842"/>
      <c r="G190" s="434"/>
      <c r="H190" s="597"/>
      <c r="I190" s="597"/>
      <c r="J190" s="609"/>
      <c r="K190" s="604"/>
      <c r="L190" s="598"/>
      <c r="M190" s="598"/>
      <c r="N190" s="769" t="str">
        <f t="shared" si="73"/>
        <v/>
      </c>
      <c r="O190" s="609"/>
      <c r="P190" s="604"/>
      <c r="Q190" s="598"/>
      <c r="R190" s="598"/>
      <c r="S190" s="769" t="str">
        <f t="shared" si="74"/>
        <v/>
      </c>
      <c r="T190" s="609"/>
      <c r="U190" s="604"/>
      <c r="V190" s="845"/>
      <c r="W190" s="599"/>
      <c r="X190" s="599"/>
      <c r="Y190" s="598"/>
      <c r="Z190" s="773" t="str">
        <f t="shared" si="75"/>
        <v/>
      </c>
      <c r="AA190" s="598"/>
      <c r="AB190" s="847"/>
      <c r="AC190" s="619"/>
      <c r="AD190" s="619"/>
      <c r="AE190" s="619"/>
      <c r="AF190" s="619"/>
      <c r="AG190" s="777">
        <f t="shared" si="76"/>
        <v>0</v>
      </c>
      <c r="AH190" s="391"/>
    </row>
    <row r="191" spans="1:34" ht="15" customHeight="1" x14ac:dyDescent="0.25">
      <c r="A191" s="164"/>
      <c r="B191" s="908">
        <f t="shared" si="77"/>
        <v>53</v>
      </c>
      <c r="C191" s="2149"/>
      <c r="D191" s="2152"/>
      <c r="E191" s="930" t="s">
        <v>551</v>
      </c>
      <c r="F191" s="842"/>
      <c r="G191" s="434"/>
      <c r="H191" s="597"/>
      <c r="I191" s="597"/>
      <c r="J191" s="609"/>
      <c r="K191" s="604"/>
      <c r="L191" s="598"/>
      <c r="M191" s="598"/>
      <c r="N191" s="769" t="str">
        <f t="shared" si="73"/>
        <v/>
      </c>
      <c r="O191" s="609"/>
      <c r="P191" s="604"/>
      <c r="Q191" s="598"/>
      <c r="R191" s="598"/>
      <c r="S191" s="769" t="str">
        <f t="shared" si="74"/>
        <v/>
      </c>
      <c r="T191" s="609"/>
      <c r="U191" s="604"/>
      <c r="V191" s="845"/>
      <c r="W191" s="599"/>
      <c r="X191" s="599"/>
      <c r="Y191" s="598"/>
      <c r="Z191" s="773" t="str">
        <f t="shared" si="75"/>
        <v/>
      </c>
      <c r="AA191" s="598"/>
      <c r="AB191" s="847"/>
      <c r="AC191" s="619"/>
      <c r="AD191" s="619"/>
      <c r="AE191" s="619"/>
      <c r="AF191" s="619"/>
      <c r="AG191" s="777">
        <f t="shared" si="76"/>
        <v>0</v>
      </c>
      <c r="AH191" s="391"/>
    </row>
    <row r="192" spans="1:34" ht="15" customHeight="1" x14ac:dyDescent="0.25">
      <c r="A192" s="164"/>
      <c r="B192" s="908">
        <f t="shared" si="77"/>
        <v>54</v>
      </c>
      <c r="C192" s="2150"/>
      <c r="D192" s="2153"/>
      <c r="E192" s="930" t="s">
        <v>552</v>
      </c>
      <c r="F192" s="842"/>
      <c r="G192" s="434"/>
      <c r="H192" s="597"/>
      <c r="I192" s="597"/>
      <c r="J192" s="609"/>
      <c r="K192" s="604"/>
      <c r="L192" s="598"/>
      <c r="M192" s="598"/>
      <c r="N192" s="769" t="str">
        <f t="shared" si="73"/>
        <v/>
      </c>
      <c r="O192" s="609"/>
      <c r="P192" s="604"/>
      <c r="Q192" s="598"/>
      <c r="R192" s="598"/>
      <c r="S192" s="769" t="str">
        <f t="shared" si="74"/>
        <v/>
      </c>
      <c r="T192" s="609"/>
      <c r="U192" s="604"/>
      <c r="V192" s="845"/>
      <c r="W192" s="599"/>
      <c r="X192" s="599"/>
      <c r="Y192" s="598"/>
      <c r="Z192" s="773" t="str">
        <f t="shared" si="75"/>
        <v/>
      </c>
      <c r="AA192" s="598"/>
      <c r="AB192" s="847"/>
      <c r="AC192" s="619"/>
      <c r="AD192" s="619"/>
      <c r="AE192" s="619"/>
      <c r="AF192" s="619"/>
      <c r="AG192" s="777">
        <f t="shared" si="76"/>
        <v>0</v>
      </c>
      <c r="AH192" s="391"/>
    </row>
    <row r="193" spans="1:34" ht="15" customHeight="1" x14ac:dyDescent="0.25">
      <c r="A193" s="164"/>
      <c r="B193" s="908">
        <f t="shared" si="77"/>
        <v>55</v>
      </c>
      <c r="C193" s="2155" t="s">
        <v>535</v>
      </c>
      <c r="D193" s="2154" t="s">
        <v>549</v>
      </c>
      <c r="E193" s="930" t="s">
        <v>550</v>
      </c>
      <c r="F193" s="842"/>
      <c r="G193" s="434"/>
      <c r="H193" s="597"/>
      <c r="I193" s="597"/>
      <c r="J193" s="609"/>
      <c r="K193" s="604"/>
      <c r="L193" s="598"/>
      <c r="M193" s="598"/>
      <c r="N193" s="769" t="str">
        <f t="shared" si="73"/>
        <v/>
      </c>
      <c r="O193" s="609"/>
      <c r="P193" s="604"/>
      <c r="Q193" s="598"/>
      <c r="R193" s="598"/>
      <c r="S193" s="769" t="str">
        <f t="shared" si="74"/>
        <v/>
      </c>
      <c r="T193" s="609"/>
      <c r="U193" s="604"/>
      <c r="V193" s="845"/>
      <c r="W193" s="599"/>
      <c r="X193" s="599"/>
      <c r="Y193" s="598"/>
      <c r="Z193" s="773" t="str">
        <f t="shared" si="75"/>
        <v/>
      </c>
      <c r="AA193" s="598"/>
      <c r="AB193" s="847"/>
      <c r="AC193" s="619"/>
      <c r="AD193" s="619"/>
      <c r="AE193" s="619"/>
      <c r="AF193" s="619"/>
      <c r="AG193" s="777">
        <f t="shared" si="76"/>
        <v>0</v>
      </c>
      <c r="AH193" s="391"/>
    </row>
    <row r="194" spans="1:34" ht="15" customHeight="1" x14ac:dyDescent="0.25">
      <c r="A194" s="164"/>
      <c r="B194" s="908">
        <f t="shared" si="77"/>
        <v>56</v>
      </c>
      <c r="C194" s="2149"/>
      <c r="D194" s="2152"/>
      <c r="E194" s="930" t="s">
        <v>551</v>
      </c>
      <c r="F194" s="842"/>
      <c r="G194" s="434"/>
      <c r="H194" s="597"/>
      <c r="I194" s="597"/>
      <c r="J194" s="609"/>
      <c r="K194" s="604"/>
      <c r="L194" s="598"/>
      <c r="M194" s="598"/>
      <c r="N194" s="769" t="str">
        <f t="shared" si="73"/>
        <v/>
      </c>
      <c r="O194" s="609"/>
      <c r="P194" s="604"/>
      <c r="Q194" s="598"/>
      <c r="R194" s="598"/>
      <c r="S194" s="769" t="str">
        <f t="shared" si="74"/>
        <v/>
      </c>
      <c r="T194" s="609"/>
      <c r="U194" s="604"/>
      <c r="V194" s="845"/>
      <c r="W194" s="599"/>
      <c r="X194" s="599"/>
      <c r="Y194" s="598"/>
      <c r="Z194" s="773" t="str">
        <f t="shared" si="75"/>
        <v/>
      </c>
      <c r="AA194" s="598"/>
      <c r="AB194" s="847"/>
      <c r="AC194" s="619"/>
      <c r="AD194" s="619"/>
      <c r="AE194" s="619"/>
      <c r="AF194" s="619"/>
      <c r="AG194" s="777">
        <f t="shared" si="76"/>
        <v>0</v>
      </c>
      <c r="AH194" s="391"/>
    </row>
    <row r="195" spans="1:34" ht="15" customHeight="1" x14ac:dyDescent="0.25">
      <c r="A195" s="164"/>
      <c r="B195" s="908">
        <f t="shared" si="77"/>
        <v>57</v>
      </c>
      <c r="C195" s="2149"/>
      <c r="D195" s="2153"/>
      <c r="E195" s="930" t="s">
        <v>552</v>
      </c>
      <c r="F195" s="842"/>
      <c r="G195" s="434"/>
      <c r="H195" s="597"/>
      <c r="I195" s="597"/>
      <c r="J195" s="609"/>
      <c r="K195" s="604"/>
      <c r="L195" s="598"/>
      <c r="M195" s="598"/>
      <c r="N195" s="769" t="str">
        <f t="shared" si="73"/>
        <v/>
      </c>
      <c r="O195" s="609"/>
      <c r="P195" s="604"/>
      <c r="Q195" s="598"/>
      <c r="R195" s="598"/>
      <c r="S195" s="769" t="str">
        <f t="shared" si="74"/>
        <v/>
      </c>
      <c r="T195" s="609"/>
      <c r="U195" s="604"/>
      <c r="V195" s="845"/>
      <c r="W195" s="599"/>
      <c r="X195" s="599"/>
      <c r="Y195" s="598"/>
      <c r="Z195" s="773" t="str">
        <f t="shared" si="75"/>
        <v/>
      </c>
      <c r="AA195" s="598"/>
      <c r="AB195" s="847"/>
      <c r="AC195" s="619"/>
      <c r="AD195" s="619"/>
      <c r="AE195" s="619"/>
      <c r="AF195" s="619"/>
      <c r="AG195" s="777">
        <f t="shared" si="76"/>
        <v>0</v>
      </c>
      <c r="AH195" s="391"/>
    </row>
    <row r="196" spans="1:34" ht="15" customHeight="1" x14ac:dyDescent="0.25">
      <c r="A196" s="164"/>
      <c r="B196" s="908">
        <f t="shared" si="77"/>
        <v>58</v>
      </c>
      <c r="C196" s="2149"/>
      <c r="D196" s="2154" t="s">
        <v>553</v>
      </c>
      <c r="E196" s="930" t="s">
        <v>550</v>
      </c>
      <c r="F196" s="842"/>
      <c r="G196" s="434"/>
      <c r="H196" s="597"/>
      <c r="I196" s="597"/>
      <c r="J196" s="609"/>
      <c r="K196" s="604"/>
      <c r="L196" s="598"/>
      <c r="M196" s="598"/>
      <c r="N196" s="769" t="str">
        <f t="shared" si="73"/>
        <v/>
      </c>
      <c r="O196" s="609"/>
      <c r="P196" s="604"/>
      <c r="Q196" s="598"/>
      <c r="R196" s="598"/>
      <c r="S196" s="769" t="str">
        <f t="shared" si="74"/>
        <v/>
      </c>
      <c r="T196" s="609"/>
      <c r="U196" s="604"/>
      <c r="V196" s="845"/>
      <c r="W196" s="599"/>
      <c r="X196" s="599"/>
      <c r="Y196" s="598"/>
      <c r="Z196" s="773" t="str">
        <f t="shared" si="75"/>
        <v/>
      </c>
      <c r="AA196" s="598"/>
      <c r="AB196" s="847"/>
      <c r="AC196" s="619"/>
      <c r="AD196" s="619"/>
      <c r="AE196" s="619"/>
      <c r="AF196" s="619"/>
      <c r="AG196" s="777">
        <f t="shared" si="76"/>
        <v>0</v>
      </c>
      <c r="AH196" s="391"/>
    </row>
    <row r="197" spans="1:34" ht="15" customHeight="1" x14ac:dyDescent="0.25">
      <c r="A197" s="164"/>
      <c r="B197" s="908">
        <f t="shared" si="77"/>
        <v>59</v>
      </c>
      <c r="C197" s="2149"/>
      <c r="D197" s="2152"/>
      <c r="E197" s="930" t="s">
        <v>551</v>
      </c>
      <c r="F197" s="842"/>
      <c r="G197" s="434"/>
      <c r="H197" s="597"/>
      <c r="I197" s="597"/>
      <c r="J197" s="609"/>
      <c r="K197" s="604"/>
      <c r="L197" s="598"/>
      <c r="M197" s="598"/>
      <c r="N197" s="769" t="str">
        <f t="shared" si="73"/>
        <v/>
      </c>
      <c r="O197" s="609"/>
      <c r="P197" s="604"/>
      <c r="Q197" s="598"/>
      <c r="R197" s="598"/>
      <c r="S197" s="769" t="str">
        <f t="shared" si="74"/>
        <v/>
      </c>
      <c r="T197" s="609"/>
      <c r="U197" s="604"/>
      <c r="V197" s="845"/>
      <c r="W197" s="599"/>
      <c r="X197" s="599"/>
      <c r="Y197" s="598"/>
      <c r="Z197" s="773" t="str">
        <f t="shared" si="75"/>
        <v/>
      </c>
      <c r="AA197" s="598"/>
      <c r="AB197" s="847"/>
      <c r="AC197" s="619"/>
      <c r="AD197" s="619"/>
      <c r="AE197" s="619"/>
      <c r="AF197" s="619"/>
      <c r="AG197" s="777">
        <f t="shared" si="76"/>
        <v>0</v>
      </c>
      <c r="AH197" s="391"/>
    </row>
    <row r="198" spans="1:34" ht="15" customHeight="1" x14ac:dyDescent="0.25">
      <c r="A198" s="164"/>
      <c r="B198" s="908">
        <f t="shared" si="77"/>
        <v>60</v>
      </c>
      <c r="C198" s="2150"/>
      <c r="D198" s="2153"/>
      <c r="E198" s="930" t="s">
        <v>552</v>
      </c>
      <c r="F198" s="842"/>
      <c r="G198" s="434"/>
      <c r="H198" s="597"/>
      <c r="I198" s="597"/>
      <c r="J198" s="609"/>
      <c r="K198" s="604"/>
      <c r="L198" s="598"/>
      <c r="M198" s="598"/>
      <c r="N198" s="769" t="str">
        <f t="shared" si="73"/>
        <v/>
      </c>
      <c r="O198" s="609"/>
      <c r="P198" s="604"/>
      <c r="Q198" s="598"/>
      <c r="R198" s="598"/>
      <c r="S198" s="769" t="str">
        <f t="shared" si="74"/>
        <v/>
      </c>
      <c r="T198" s="609"/>
      <c r="U198" s="604"/>
      <c r="V198" s="845"/>
      <c r="W198" s="599"/>
      <c r="X198" s="599"/>
      <c r="Y198" s="598"/>
      <c r="Z198" s="773" t="str">
        <f t="shared" si="75"/>
        <v/>
      </c>
      <c r="AA198" s="598"/>
      <c r="AB198" s="847"/>
      <c r="AC198" s="619"/>
      <c r="AD198" s="619"/>
      <c r="AE198" s="619"/>
      <c r="AF198" s="619"/>
      <c r="AG198" s="777">
        <f t="shared" si="76"/>
        <v>0</v>
      </c>
      <c r="AH198" s="391"/>
    </row>
    <row r="199" spans="1:34" ht="15" customHeight="1" x14ac:dyDescent="0.25">
      <c r="A199" s="164"/>
      <c r="B199" s="908">
        <f t="shared" si="77"/>
        <v>61</v>
      </c>
      <c r="C199" s="2155" t="s">
        <v>536</v>
      </c>
      <c r="D199" s="2154" t="s">
        <v>549</v>
      </c>
      <c r="E199" s="930" t="s">
        <v>550</v>
      </c>
      <c r="F199" s="842"/>
      <c r="G199" s="434"/>
      <c r="H199" s="597"/>
      <c r="I199" s="597"/>
      <c r="J199" s="609"/>
      <c r="K199" s="604"/>
      <c r="L199" s="598"/>
      <c r="M199" s="598"/>
      <c r="N199" s="769" t="str">
        <f t="shared" si="73"/>
        <v/>
      </c>
      <c r="O199" s="609"/>
      <c r="P199" s="604"/>
      <c r="Q199" s="598"/>
      <c r="R199" s="598"/>
      <c r="S199" s="769" t="str">
        <f t="shared" si="74"/>
        <v/>
      </c>
      <c r="T199" s="609"/>
      <c r="U199" s="604"/>
      <c r="V199" s="845"/>
      <c r="W199" s="599"/>
      <c r="X199" s="599"/>
      <c r="Y199" s="598"/>
      <c r="Z199" s="773" t="str">
        <f t="shared" si="75"/>
        <v/>
      </c>
      <c r="AA199" s="598"/>
      <c r="AB199" s="847"/>
      <c r="AC199" s="619"/>
      <c r="AD199" s="619"/>
      <c r="AE199" s="619"/>
      <c r="AF199" s="619"/>
      <c r="AG199" s="777">
        <f t="shared" si="76"/>
        <v>0</v>
      </c>
      <c r="AH199" s="391"/>
    </row>
    <row r="200" spans="1:34" ht="15" customHeight="1" x14ac:dyDescent="0.25">
      <c r="A200" s="164"/>
      <c r="B200" s="908">
        <f t="shared" si="77"/>
        <v>62</v>
      </c>
      <c r="C200" s="2149"/>
      <c r="D200" s="2152"/>
      <c r="E200" s="930" t="s">
        <v>551</v>
      </c>
      <c r="F200" s="842"/>
      <c r="G200" s="434"/>
      <c r="H200" s="597"/>
      <c r="I200" s="597"/>
      <c r="J200" s="609"/>
      <c r="K200" s="604"/>
      <c r="L200" s="598"/>
      <c r="M200" s="598"/>
      <c r="N200" s="769" t="str">
        <f t="shared" si="73"/>
        <v/>
      </c>
      <c r="O200" s="609"/>
      <c r="P200" s="604"/>
      <c r="Q200" s="598"/>
      <c r="R200" s="598"/>
      <c r="S200" s="769" t="str">
        <f t="shared" si="74"/>
        <v/>
      </c>
      <c r="T200" s="609"/>
      <c r="U200" s="604"/>
      <c r="V200" s="845"/>
      <c r="W200" s="599"/>
      <c r="X200" s="599"/>
      <c r="Y200" s="598"/>
      <c r="Z200" s="773" t="str">
        <f t="shared" si="75"/>
        <v/>
      </c>
      <c r="AA200" s="598"/>
      <c r="AB200" s="847"/>
      <c r="AC200" s="619"/>
      <c r="AD200" s="619"/>
      <c r="AE200" s="619"/>
      <c r="AF200" s="619"/>
      <c r="AG200" s="777">
        <f t="shared" si="76"/>
        <v>0</v>
      </c>
      <c r="AH200" s="391"/>
    </row>
    <row r="201" spans="1:34" ht="15" customHeight="1" x14ac:dyDescent="0.25">
      <c r="A201" s="164"/>
      <c r="B201" s="908">
        <f t="shared" si="77"/>
        <v>63</v>
      </c>
      <c r="C201" s="2149"/>
      <c r="D201" s="2153"/>
      <c r="E201" s="930" t="s">
        <v>552</v>
      </c>
      <c r="F201" s="842"/>
      <c r="G201" s="434"/>
      <c r="H201" s="597"/>
      <c r="I201" s="597"/>
      <c r="J201" s="609"/>
      <c r="K201" s="604"/>
      <c r="L201" s="598"/>
      <c r="M201" s="598"/>
      <c r="N201" s="769" t="str">
        <f t="shared" si="73"/>
        <v/>
      </c>
      <c r="O201" s="609"/>
      <c r="P201" s="604"/>
      <c r="Q201" s="598"/>
      <c r="R201" s="598"/>
      <c r="S201" s="769" t="str">
        <f t="shared" si="74"/>
        <v/>
      </c>
      <c r="T201" s="609"/>
      <c r="U201" s="604"/>
      <c r="V201" s="845"/>
      <c r="W201" s="599"/>
      <c r="X201" s="599"/>
      <c r="Y201" s="598"/>
      <c r="Z201" s="773" t="str">
        <f t="shared" si="75"/>
        <v/>
      </c>
      <c r="AA201" s="598"/>
      <c r="AB201" s="847"/>
      <c r="AC201" s="619"/>
      <c r="AD201" s="619"/>
      <c r="AE201" s="619"/>
      <c r="AF201" s="619"/>
      <c r="AG201" s="777">
        <f t="shared" si="76"/>
        <v>0</v>
      </c>
      <c r="AH201" s="391"/>
    </row>
    <row r="202" spans="1:34" ht="15" customHeight="1" x14ac:dyDescent="0.25">
      <c r="A202" s="164"/>
      <c r="B202" s="908">
        <f t="shared" si="77"/>
        <v>64</v>
      </c>
      <c r="C202" s="2149"/>
      <c r="D202" s="2154" t="s">
        <v>553</v>
      </c>
      <c r="E202" s="930" t="s">
        <v>550</v>
      </c>
      <c r="F202" s="842"/>
      <c r="G202" s="434"/>
      <c r="H202" s="597"/>
      <c r="I202" s="597"/>
      <c r="J202" s="609"/>
      <c r="K202" s="604"/>
      <c r="L202" s="598"/>
      <c r="M202" s="598"/>
      <c r="N202" s="769" t="str">
        <f t="shared" si="73"/>
        <v/>
      </c>
      <c r="O202" s="609"/>
      <c r="P202" s="604"/>
      <c r="Q202" s="598"/>
      <c r="R202" s="598"/>
      <c r="S202" s="769" t="str">
        <f t="shared" si="74"/>
        <v/>
      </c>
      <c r="T202" s="609"/>
      <c r="U202" s="604"/>
      <c r="V202" s="845"/>
      <c r="W202" s="599"/>
      <c r="X202" s="599"/>
      <c r="Y202" s="598"/>
      <c r="Z202" s="773" t="str">
        <f t="shared" si="75"/>
        <v/>
      </c>
      <c r="AA202" s="598"/>
      <c r="AB202" s="847"/>
      <c r="AC202" s="619"/>
      <c r="AD202" s="619"/>
      <c r="AE202" s="619"/>
      <c r="AF202" s="619"/>
      <c r="AG202" s="777">
        <f t="shared" si="76"/>
        <v>0</v>
      </c>
      <c r="AH202" s="391"/>
    </row>
    <row r="203" spans="1:34" ht="15" customHeight="1" x14ac:dyDescent="0.25">
      <c r="A203" s="164"/>
      <c r="B203" s="908">
        <f t="shared" si="77"/>
        <v>65</v>
      </c>
      <c r="C203" s="2149"/>
      <c r="D203" s="2152"/>
      <c r="E203" s="930" t="s">
        <v>551</v>
      </c>
      <c r="F203" s="842"/>
      <c r="G203" s="434"/>
      <c r="H203" s="597"/>
      <c r="I203" s="597"/>
      <c r="J203" s="609"/>
      <c r="K203" s="604"/>
      <c r="L203" s="598"/>
      <c r="M203" s="598"/>
      <c r="N203" s="769" t="str">
        <f t="shared" ref="N203:N211" si="78">IF(K203&gt;0,M203/K203, "")</f>
        <v/>
      </c>
      <c r="O203" s="609"/>
      <c r="P203" s="604"/>
      <c r="Q203" s="598"/>
      <c r="R203" s="598"/>
      <c r="S203" s="769" t="str">
        <f t="shared" ref="S203:S211" si="79">IF(P203&gt;0,R203/P203, "")</f>
        <v/>
      </c>
      <c r="T203" s="609"/>
      <c r="U203" s="604"/>
      <c r="V203" s="845"/>
      <c r="W203" s="599"/>
      <c r="X203" s="599"/>
      <c r="Y203" s="598"/>
      <c r="Z203" s="773" t="str">
        <f t="shared" ref="Z203:Z211" si="80">IF(T203&gt;0,Y203/T203, "")</f>
        <v/>
      </c>
      <c r="AA203" s="598"/>
      <c r="AB203" s="847"/>
      <c r="AC203" s="619"/>
      <c r="AD203" s="619"/>
      <c r="AE203" s="619"/>
      <c r="AF203" s="619"/>
      <c r="AG203" s="777">
        <f t="shared" ref="AG203:AG211" si="81">T203-U203</f>
        <v>0</v>
      </c>
      <c r="AH203" s="391"/>
    </row>
    <row r="204" spans="1:34" ht="15" customHeight="1" x14ac:dyDescent="0.25">
      <c r="A204" s="164"/>
      <c r="B204" s="908">
        <f t="shared" ref="B204:B211" si="82">B203+1</f>
        <v>66</v>
      </c>
      <c r="C204" s="2150"/>
      <c r="D204" s="2153"/>
      <c r="E204" s="930" t="s">
        <v>552</v>
      </c>
      <c r="F204" s="842"/>
      <c r="G204" s="434"/>
      <c r="H204" s="597"/>
      <c r="I204" s="597"/>
      <c r="J204" s="609"/>
      <c r="K204" s="604"/>
      <c r="L204" s="598"/>
      <c r="M204" s="598"/>
      <c r="N204" s="769" t="str">
        <f t="shared" si="78"/>
        <v/>
      </c>
      <c r="O204" s="609"/>
      <c r="P204" s="604"/>
      <c r="Q204" s="598"/>
      <c r="R204" s="598"/>
      <c r="S204" s="769" t="str">
        <f t="shared" si="79"/>
        <v/>
      </c>
      <c r="T204" s="609"/>
      <c r="U204" s="604"/>
      <c r="V204" s="845"/>
      <c r="W204" s="599"/>
      <c r="X204" s="599"/>
      <c r="Y204" s="598"/>
      <c r="Z204" s="773" t="str">
        <f t="shared" si="80"/>
        <v/>
      </c>
      <c r="AA204" s="598"/>
      <c r="AB204" s="847"/>
      <c r="AC204" s="619"/>
      <c r="AD204" s="619"/>
      <c r="AE204" s="619"/>
      <c r="AF204" s="619"/>
      <c r="AG204" s="777">
        <f t="shared" si="81"/>
        <v>0</v>
      </c>
      <c r="AH204" s="391"/>
    </row>
    <row r="205" spans="1:34" ht="15" customHeight="1" x14ac:dyDescent="0.25">
      <c r="A205" s="164"/>
      <c r="B205" s="908">
        <f t="shared" si="82"/>
        <v>67</v>
      </c>
      <c r="C205" s="2156" t="s">
        <v>537</v>
      </c>
      <c r="D205" s="2158" t="s">
        <v>549</v>
      </c>
      <c r="E205" s="930" t="s">
        <v>550</v>
      </c>
      <c r="F205" s="842"/>
      <c r="G205" s="434"/>
      <c r="H205" s="597"/>
      <c r="I205" s="597"/>
      <c r="J205" s="609"/>
      <c r="K205" s="604"/>
      <c r="L205" s="598"/>
      <c r="M205" s="598"/>
      <c r="N205" s="769" t="str">
        <f t="shared" si="78"/>
        <v/>
      </c>
      <c r="O205" s="609"/>
      <c r="P205" s="604"/>
      <c r="Q205" s="598"/>
      <c r="R205" s="598"/>
      <c r="S205" s="769" t="str">
        <f t="shared" si="79"/>
        <v/>
      </c>
      <c r="T205" s="609"/>
      <c r="U205" s="604"/>
      <c r="V205" s="845"/>
      <c r="W205" s="599"/>
      <c r="X205" s="599"/>
      <c r="Y205" s="598"/>
      <c r="Z205" s="773" t="str">
        <f t="shared" si="80"/>
        <v/>
      </c>
      <c r="AA205" s="598"/>
      <c r="AB205" s="847"/>
      <c r="AC205" s="619"/>
      <c r="AD205" s="619"/>
      <c r="AE205" s="619"/>
      <c r="AF205" s="619"/>
      <c r="AG205" s="777">
        <f t="shared" si="81"/>
        <v>0</v>
      </c>
      <c r="AH205" s="391"/>
    </row>
    <row r="206" spans="1:34" ht="15" customHeight="1" x14ac:dyDescent="0.25">
      <c r="A206" s="164"/>
      <c r="B206" s="908">
        <f t="shared" si="82"/>
        <v>68</v>
      </c>
      <c r="C206" s="2156"/>
      <c r="D206" s="2158"/>
      <c r="E206" s="930" t="s">
        <v>551</v>
      </c>
      <c r="F206" s="842"/>
      <c r="G206" s="434"/>
      <c r="H206" s="597"/>
      <c r="I206" s="597"/>
      <c r="J206" s="609"/>
      <c r="K206" s="604"/>
      <c r="L206" s="598"/>
      <c r="M206" s="598"/>
      <c r="N206" s="769" t="str">
        <f t="shared" si="78"/>
        <v/>
      </c>
      <c r="O206" s="609"/>
      <c r="P206" s="604"/>
      <c r="Q206" s="598"/>
      <c r="R206" s="598"/>
      <c r="S206" s="769" t="str">
        <f t="shared" si="79"/>
        <v/>
      </c>
      <c r="T206" s="609"/>
      <c r="U206" s="604"/>
      <c r="V206" s="845"/>
      <c r="W206" s="599"/>
      <c r="X206" s="599"/>
      <c r="Y206" s="598"/>
      <c r="Z206" s="773" t="str">
        <f t="shared" si="80"/>
        <v/>
      </c>
      <c r="AA206" s="598"/>
      <c r="AB206" s="847"/>
      <c r="AC206" s="619"/>
      <c r="AD206" s="619"/>
      <c r="AE206" s="619"/>
      <c r="AF206" s="619"/>
      <c r="AG206" s="777">
        <f t="shared" si="81"/>
        <v>0</v>
      </c>
      <c r="AH206" s="391"/>
    </row>
    <row r="207" spans="1:34" ht="15" customHeight="1" x14ac:dyDescent="0.25">
      <c r="A207" s="164"/>
      <c r="B207" s="908">
        <f t="shared" si="82"/>
        <v>69</v>
      </c>
      <c r="C207" s="2156"/>
      <c r="D207" s="2158"/>
      <c r="E207" s="930" t="s">
        <v>552</v>
      </c>
      <c r="F207" s="842"/>
      <c r="G207" s="434"/>
      <c r="H207" s="597"/>
      <c r="I207" s="597"/>
      <c r="J207" s="609"/>
      <c r="K207" s="604"/>
      <c r="L207" s="598"/>
      <c r="M207" s="598"/>
      <c r="N207" s="769" t="str">
        <f t="shared" si="78"/>
        <v/>
      </c>
      <c r="O207" s="609"/>
      <c r="P207" s="604"/>
      <c r="Q207" s="598"/>
      <c r="R207" s="598"/>
      <c r="S207" s="769" t="str">
        <f t="shared" si="79"/>
        <v/>
      </c>
      <c r="T207" s="609"/>
      <c r="U207" s="604"/>
      <c r="V207" s="845"/>
      <c r="W207" s="599"/>
      <c r="X207" s="599"/>
      <c r="Y207" s="598"/>
      <c r="Z207" s="773" t="str">
        <f t="shared" si="80"/>
        <v/>
      </c>
      <c r="AA207" s="598"/>
      <c r="AB207" s="847"/>
      <c r="AC207" s="619"/>
      <c r="AD207" s="619"/>
      <c r="AE207" s="619"/>
      <c r="AF207" s="619"/>
      <c r="AG207" s="777">
        <f t="shared" si="81"/>
        <v>0</v>
      </c>
      <c r="AH207" s="391"/>
    </row>
    <row r="208" spans="1:34" ht="15" customHeight="1" x14ac:dyDescent="0.25">
      <c r="A208" s="164"/>
      <c r="B208" s="908">
        <f t="shared" si="82"/>
        <v>70</v>
      </c>
      <c r="C208" s="2156"/>
      <c r="D208" s="2158" t="s">
        <v>553</v>
      </c>
      <c r="E208" s="930" t="s">
        <v>550</v>
      </c>
      <c r="F208" s="842"/>
      <c r="G208" s="434"/>
      <c r="H208" s="597"/>
      <c r="I208" s="597"/>
      <c r="J208" s="609"/>
      <c r="K208" s="604"/>
      <c r="L208" s="598"/>
      <c r="M208" s="598"/>
      <c r="N208" s="769" t="str">
        <f t="shared" si="78"/>
        <v/>
      </c>
      <c r="O208" s="609"/>
      <c r="P208" s="604"/>
      <c r="Q208" s="598"/>
      <c r="R208" s="598"/>
      <c r="S208" s="769" t="str">
        <f t="shared" si="79"/>
        <v/>
      </c>
      <c r="T208" s="609"/>
      <c r="U208" s="604"/>
      <c r="V208" s="845"/>
      <c r="W208" s="599"/>
      <c r="X208" s="599"/>
      <c r="Y208" s="598"/>
      <c r="Z208" s="773" t="str">
        <f t="shared" si="80"/>
        <v/>
      </c>
      <c r="AA208" s="598"/>
      <c r="AB208" s="847"/>
      <c r="AC208" s="619"/>
      <c r="AD208" s="619"/>
      <c r="AE208" s="619"/>
      <c r="AF208" s="619"/>
      <c r="AG208" s="777">
        <f t="shared" si="81"/>
        <v>0</v>
      </c>
      <c r="AH208" s="391"/>
    </row>
    <row r="209" spans="1:34" ht="15" customHeight="1" x14ac:dyDescent="0.25">
      <c r="A209" s="164"/>
      <c r="B209" s="908">
        <f t="shared" si="82"/>
        <v>71</v>
      </c>
      <c r="C209" s="2156"/>
      <c r="D209" s="2158"/>
      <c r="E209" s="930" t="s">
        <v>551</v>
      </c>
      <c r="F209" s="842"/>
      <c r="G209" s="434"/>
      <c r="H209" s="597"/>
      <c r="I209" s="597"/>
      <c r="J209" s="609"/>
      <c r="K209" s="604"/>
      <c r="L209" s="598"/>
      <c r="M209" s="598"/>
      <c r="N209" s="769" t="str">
        <f t="shared" si="78"/>
        <v/>
      </c>
      <c r="O209" s="609"/>
      <c r="P209" s="604"/>
      <c r="Q209" s="598"/>
      <c r="R209" s="598"/>
      <c r="S209" s="769" t="str">
        <f t="shared" si="79"/>
        <v/>
      </c>
      <c r="T209" s="609"/>
      <c r="U209" s="604"/>
      <c r="V209" s="845"/>
      <c r="W209" s="599"/>
      <c r="X209" s="599"/>
      <c r="Y209" s="598"/>
      <c r="Z209" s="773" t="str">
        <f t="shared" si="80"/>
        <v/>
      </c>
      <c r="AA209" s="598"/>
      <c r="AB209" s="847"/>
      <c r="AC209" s="619"/>
      <c r="AD209" s="619"/>
      <c r="AE209" s="619"/>
      <c r="AF209" s="619"/>
      <c r="AG209" s="777">
        <f t="shared" si="81"/>
        <v>0</v>
      </c>
      <c r="AH209" s="391"/>
    </row>
    <row r="210" spans="1:34" ht="15" customHeight="1" x14ac:dyDescent="0.25">
      <c r="A210" s="164"/>
      <c r="B210" s="945">
        <f t="shared" si="82"/>
        <v>72</v>
      </c>
      <c r="C210" s="2157"/>
      <c r="D210" s="2159"/>
      <c r="E210" s="930" t="s">
        <v>552</v>
      </c>
      <c r="F210" s="842"/>
      <c r="G210" s="434"/>
      <c r="H210" s="597"/>
      <c r="I210" s="597"/>
      <c r="J210" s="609"/>
      <c r="K210" s="604"/>
      <c r="L210" s="598"/>
      <c r="M210" s="598"/>
      <c r="N210" s="769" t="str">
        <f t="shared" si="78"/>
        <v/>
      </c>
      <c r="O210" s="609"/>
      <c r="P210" s="604"/>
      <c r="Q210" s="598"/>
      <c r="R210" s="598"/>
      <c r="S210" s="769" t="str">
        <f t="shared" si="79"/>
        <v/>
      </c>
      <c r="T210" s="609"/>
      <c r="U210" s="604"/>
      <c r="V210" s="845"/>
      <c r="W210" s="599"/>
      <c r="X210" s="599"/>
      <c r="Y210" s="598"/>
      <c r="Z210" s="773" t="str">
        <f t="shared" si="80"/>
        <v/>
      </c>
      <c r="AA210" s="598"/>
      <c r="AB210" s="847"/>
      <c r="AC210" s="619"/>
      <c r="AD210" s="619"/>
      <c r="AE210" s="619"/>
      <c r="AF210" s="619"/>
      <c r="AG210" s="814">
        <f t="shared" si="81"/>
        <v>0</v>
      </c>
      <c r="AH210" s="391"/>
    </row>
    <row r="211" spans="1:34" ht="15" customHeight="1" x14ac:dyDescent="0.25">
      <c r="A211" s="164"/>
      <c r="B211" s="858">
        <f t="shared" si="82"/>
        <v>73</v>
      </c>
      <c r="C211" s="744" t="s">
        <v>507</v>
      </c>
      <c r="D211" s="859"/>
      <c r="E211" s="860"/>
      <c r="F211" s="860"/>
      <c r="G211" s="817">
        <f t="shared" ref="G211:M211" si="83">SUM(G139:G210)</f>
        <v>0</v>
      </c>
      <c r="H211" s="822">
        <f t="shared" si="83"/>
        <v>0</v>
      </c>
      <c r="I211" s="822">
        <f t="shared" si="83"/>
        <v>0</v>
      </c>
      <c r="J211" s="861">
        <f t="shared" si="83"/>
        <v>0</v>
      </c>
      <c r="K211" s="822">
        <f t="shared" si="83"/>
        <v>0</v>
      </c>
      <c r="L211" s="822">
        <f t="shared" si="83"/>
        <v>0</v>
      </c>
      <c r="M211" s="822">
        <f t="shared" si="83"/>
        <v>0</v>
      </c>
      <c r="N211" s="820" t="str">
        <f t="shared" si="78"/>
        <v/>
      </c>
      <c r="O211" s="861">
        <f>SUM(O139:O210)</f>
        <v>0</v>
      </c>
      <c r="P211" s="822">
        <f>SUM(P139:P210)</f>
        <v>0</v>
      </c>
      <c r="Q211" s="822">
        <f>SUM(Q139:Q210)</f>
        <v>0</v>
      </c>
      <c r="R211" s="822">
        <f>SUM(R139:R210)</f>
        <v>0</v>
      </c>
      <c r="S211" s="820" t="str">
        <f t="shared" si="79"/>
        <v/>
      </c>
      <c r="T211" s="821">
        <f>SUM(T139:T210)</f>
        <v>0</v>
      </c>
      <c r="U211" s="862">
        <f>SUM(U139:U210)</f>
        <v>0</v>
      </c>
      <c r="V211" s="823" t="str">
        <f>IF(T211&gt;0, SUMPRODUCT(T139:T210,V139:V210)/T211, "")</f>
        <v/>
      </c>
      <c r="W211" s="825" t="str">
        <f>IF(AG211&gt;0, SUMPRODUCT(AG139:AG210,W139:W210)/AG211, "")</f>
        <v/>
      </c>
      <c r="X211" s="825" t="str">
        <f>IF(U211&gt;0, SUMPRODUCT(U139:U210,X139:X210)/U211, "")</f>
        <v/>
      </c>
      <c r="Y211" s="822">
        <f>SUM(Y139:Y210)</f>
        <v>0</v>
      </c>
      <c r="Z211" s="825" t="str">
        <f t="shared" si="80"/>
        <v/>
      </c>
      <c r="AA211" s="822">
        <f>SUM(AA139:AA210)</f>
        <v>0</v>
      </c>
      <c r="AB211" s="863">
        <f>SUM(AB139:AB210)</f>
        <v>0</v>
      </c>
      <c r="AC211" s="619"/>
      <c r="AD211" s="619"/>
      <c r="AE211" s="619"/>
      <c r="AF211" s="619"/>
      <c r="AG211" s="826">
        <f t="shared" si="81"/>
        <v>0</v>
      </c>
      <c r="AH211" s="391"/>
    </row>
    <row r="212" spans="1:34" s="282" customFormat="1" ht="45" customHeight="1" x14ac:dyDescent="0.25">
      <c r="A212" s="585" t="s">
        <v>554</v>
      </c>
      <c r="B212" s="829"/>
      <c r="C212" s="603"/>
      <c r="D212" s="410"/>
      <c r="E212" s="410"/>
      <c r="F212" s="410"/>
      <c r="G212" s="406"/>
      <c r="H212" s="410"/>
      <c r="I212" s="410"/>
      <c r="AA212" s="621"/>
      <c r="AC212" s="619"/>
      <c r="AD212" s="619"/>
      <c r="AE212" s="619"/>
      <c r="AF212" s="619"/>
      <c r="AG212" s="621"/>
      <c r="AH212" s="391"/>
    </row>
    <row r="213" spans="1:34" ht="15" customHeight="1" x14ac:dyDescent="0.25">
      <c r="A213" s="737"/>
      <c r="B213" s="939"/>
      <c r="C213" s="858"/>
      <c r="D213" s="727" t="s">
        <v>547</v>
      </c>
      <c r="E213" s="727" t="s">
        <v>548</v>
      </c>
      <c r="F213" s="940"/>
      <c r="G213" s="944"/>
      <c r="H213" s="942"/>
      <c r="I213" s="941"/>
      <c r="J213" s="943"/>
      <c r="K213" s="940"/>
      <c r="L213" s="942"/>
      <c r="M213" s="942"/>
      <c r="N213" s="941"/>
      <c r="O213" s="943"/>
      <c r="P213" s="940"/>
      <c r="Q213" s="942"/>
      <c r="R213" s="942"/>
      <c r="S213" s="941"/>
      <c r="T213" s="943"/>
      <c r="U213" s="940"/>
      <c r="V213" s="942"/>
      <c r="W213" s="942"/>
      <c r="X213" s="942"/>
      <c r="Y213" s="942"/>
      <c r="Z213" s="942"/>
      <c r="AA213" s="942"/>
      <c r="AB213" s="941"/>
      <c r="AC213" s="619"/>
      <c r="AD213" s="619"/>
      <c r="AE213" s="619"/>
      <c r="AF213" s="619"/>
      <c r="AG213" s="941"/>
      <c r="AH213" s="391"/>
    </row>
    <row r="214" spans="1:34" ht="15" customHeight="1" x14ac:dyDescent="0.25">
      <c r="A214" s="164"/>
      <c r="B214" s="840">
        <v>1</v>
      </c>
      <c r="C214" s="2148" t="s">
        <v>526</v>
      </c>
      <c r="D214" s="2151" t="s">
        <v>549</v>
      </c>
      <c r="E214" s="684" t="s">
        <v>550</v>
      </c>
      <c r="F214" s="842"/>
      <c r="G214" s="434"/>
      <c r="H214" s="597"/>
      <c r="I214" s="597"/>
      <c r="J214" s="609"/>
      <c r="K214" s="604"/>
      <c r="L214" s="598"/>
      <c r="M214" s="598"/>
      <c r="N214" s="769" t="str">
        <f t="shared" ref="N214:N277" si="84">IF(K214&gt;0,M214/K214, "")</f>
        <v/>
      </c>
      <c r="O214" s="609"/>
      <c r="P214" s="604"/>
      <c r="Q214" s="598"/>
      <c r="R214" s="598"/>
      <c r="S214" s="769" t="str">
        <f t="shared" ref="S214:S277" si="85">IF(P214&gt;0,R214/P214, "")</f>
        <v/>
      </c>
      <c r="T214" s="782"/>
      <c r="U214" s="784"/>
      <c r="V214" s="785"/>
      <c r="W214" s="785"/>
      <c r="X214" s="785"/>
      <c r="Y214" s="786"/>
      <c r="Z214" s="785"/>
      <c r="AA214" s="931"/>
      <c r="AB214" s="789"/>
      <c r="AC214" s="619"/>
      <c r="AD214" s="619"/>
      <c r="AE214" s="619"/>
      <c r="AF214" s="619"/>
      <c r="AG214" s="931"/>
      <c r="AH214" s="391"/>
    </row>
    <row r="215" spans="1:34" ht="15" customHeight="1" x14ac:dyDescent="0.25">
      <c r="A215" s="164"/>
      <c r="B215" s="840">
        <f t="shared" ref="B215:B278" si="86">B214+1</f>
        <v>2</v>
      </c>
      <c r="C215" s="2149"/>
      <c r="D215" s="2152"/>
      <c r="E215" s="684" t="s">
        <v>551</v>
      </c>
      <c r="F215" s="842"/>
      <c r="G215" s="434"/>
      <c r="H215" s="597"/>
      <c r="I215" s="597"/>
      <c r="J215" s="609"/>
      <c r="K215" s="604"/>
      <c r="L215" s="598"/>
      <c r="M215" s="598"/>
      <c r="N215" s="769" t="str">
        <f t="shared" si="84"/>
        <v/>
      </c>
      <c r="O215" s="609"/>
      <c r="P215" s="604"/>
      <c r="Q215" s="598"/>
      <c r="R215" s="598"/>
      <c r="S215" s="769" t="str">
        <f t="shared" si="85"/>
        <v/>
      </c>
      <c r="T215" s="782"/>
      <c r="U215" s="784"/>
      <c r="V215" s="785"/>
      <c r="W215" s="785"/>
      <c r="X215" s="785"/>
      <c r="Y215" s="786"/>
      <c r="Z215" s="785"/>
      <c r="AA215" s="931"/>
      <c r="AB215" s="789"/>
      <c r="AC215" s="619"/>
      <c r="AD215" s="619"/>
      <c r="AE215" s="619"/>
      <c r="AF215" s="619"/>
      <c r="AG215" s="931"/>
      <c r="AH215" s="391"/>
    </row>
    <row r="216" spans="1:34" ht="15" customHeight="1" x14ac:dyDescent="0.25">
      <c r="A216" s="164"/>
      <c r="B216" s="840">
        <f t="shared" si="86"/>
        <v>3</v>
      </c>
      <c r="C216" s="2149"/>
      <c r="D216" s="2153"/>
      <c r="E216" s="684" t="s">
        <v>552</v>
      </c>
      <c r="F216" s="842"/>
      <c r="G216" s="434"/>
      <c r="H216" s="597"/>
      <c r="I216" s="597"/>
      <c r="J216" s="609"/>
      <c r="K216" s="604"/>
      <c r="L216" s="598"/>
      <c r="M216" s="598"/>
      <c r="N216" s="769" t="str">
        <f t="shared" si="84"/>
        <v/>
      </c>
      <c r="O216" s="609"/>
      <c r="P216" s="604"/>
      <c r="Q216" s="598"/>
      <c r="R216" s="598"/>
      <c r="S216" s="769" t="str">
        <f t="shared" si="85"/>
        <v/>
      </c>
      <c r="T216" s="782"/>
      <c r="U216" s="784"/>
      <c r="V216" s="785"/>
      <c r="W216" s="785"/>
      <c r="X216" s="785"/>
      <c r="Y216" s="786"/>
      <c r="Z216" s="785"/>
      <c r="AA216" s="931"/>
      <c r="AB216" s="789"/>
      <c r="AC216" s="619"/>
      <c r="AD216" s="619"/>
      <c r="AE216" s="619"/>
      <c r="AF216" s="619"/>
      <c r="AG216" s="931"/>
      <c r="AH216" s="391"/>
    </row>
    <row r="217" spans="1:34" ht="15" customHeight="1" x14ac:dyDescent="0.25">
      <c r="A217" s="164"/>
      <c r="B217" s="840">
        <f t="shared" si="86"/>
        <v>4</v>
      </c>
      <c r="C217" s="2149"/>
      <c r="D217" s="2154" t="s">
        <v>553</v>
      </c>
      <c r="E217" s="684" t="s">
        <v>550</v>
      </c>
      <c r="F217" s="842"/>
      <c r="G217" s="434"/>
      <c r="H217" s="597"/>
      <c r="I217" s="597"/>
      <c r="J217" s="609"/>
      <c r="K217" s="604"/>
      <c r="L217" s="598"/>
      <c r="M217" s="598"/>
      <c r="N217" s="769" t="str">
        <f t="shared" si="84"/>
        <v/>
      </c>
      <c r="O217" s="609"/>
      <c r="P217" s="604"/>
      <c r="Q217" s="598"/>
      <c r="R217" s="598"/>
      <c r="S217" s="769" t="str">
        <f t="shared" si="85"/>
        <v/>
      </c>
      <c r="T217" s="782"/>
      <c r="U217" s="784"/>
      <c r="V217" s="785"/>
      <c r="W217" s="785"/>
      <c r="X217" s="785"/>
      <c r="Y217" s="786"/>
      <c r="Z217" s="785"/>
      <c r="AA217" s="931"/>
      <c r="AB217" s="789"/>
      <c r="AC217" s="619"/>
      <c r="AD217" s="619"/>
      <c r="AE217" s="619"/>
      <c r="AF217" s="619"/>
      <c r="AG217" s="931"/>
      <c r="AH217" s="391"/>
    </row>
    <row r="218" spans="1:34" ht="15" customHeight="1" x14ac:dyDescent="0.25">
      <c r="A218" s="164"/>
      <c r="B218" s="840">
        <f t="shared" si="86"/>
        <v>5</v>
      </c>
      <c r="C218" s="2149"/>
      <c r="D218" s="2152"/>
      <c r="E218" s="684" t="s">
        <v>551</v>
      </c>
      <c r="F218" s="842"/>
      <c r="G218" s="434"/>
      <c r="H218" s="597"/>
      <c r="I218" s="597"/>
      <c r="J218" s="609"/>
      <c r="K218" s="604"/>
      <c r="L218" s="598"/>
      <c r="M218" s="598"/>
      <c r="N218" s="769" t="str">
        <f t="shared" si="84"/>
        <v/>
      </c>
      <c r="O218" s="609"/>
      <c r="P218" s="604"/>
      <c r="Q218" s="598"/>
      <c r="R218" s="598"/>
      <c r="S218" s="769" t="str">
        <f t="shared" si="85"/>
        <v/>
      </c>
      <c r="T218" s="782"/>
      <c r="U218" s="784"/>
      <c r="V218" s="785"/>
      <c r="W218" s="785"/>
      <c r="X218" s="785"/>
      <c r="Y218" s="786"/>
      <c r="Z218" s="785"/>
      <c r="AA218" s="931"/>
      <c r="AB218" s="789"/>
      <c r="AC218" s="619"/>
      <c r="AD218" s="619"/>
      <c r="AE218" s="619"/>
      <c r="AF218" s="619"/>
      <c r="AG218" s="931"/>
      <c r="AH218" s="391"/>
    </row>
    <row r="219" spans="1:34" ht="15" customHeight="1" x14ac:dyDescent="0.25">
      <c r="A219" s="164"/>
      <c r="B219" s="840">
        <f t="shared" si="86"/>
        <v>6</v>
      </c>
      <c r="C219" s="2150"/>
      <c r="D219" s="2153"/>
      <c r="E219" s="684" t="s">
        <v>552</v>
      </c>
      <c r="F219" s="842"/>
      <c r="G219" s="434"/>
      <c r="H219" s="597"/>
      <c r="I219" s="597"/>
      <c r="J219" s="609"/>
      <c r="K219" s="604"/>
      <c r="L219" s="598"/>
      <c r="M219" s="598"/>
      <c r="N219" s="769" t="str">
        <f t="shared" si="84"/>
        <v/>
      </c>
      <c r="O219" s="609"/>
      <c r="P219" s="604"/>
      <c r="Q219" s="598"/>
      <c r="R219" s="598"/>
      <c r="S219" s="769" t="str">
        <f t="shared" si="85"/>
        <v/>
      </c>
      <c r="T219" s="782"/>
      <c r="U219" s="784"/>
      <c r="V219" s="785"/>
      <c r="W219" s="785"/>
      <c r="X219" s="785"/>
      <c r="Y219" s="786"/>
      <c r="Z219" s="785"/>
      <c r="AA219" s="931"/>
      <c r="AB219" s="789"/>
      <c r="AC219" s="619"/>
      <c r="AD219" s="619"/>
      <c r="AE219" s="619"/>
      <c r="AF219" s="619"/>
      <c r="AG219" s="931"/>
      <c r="AH219" s="391"/>
    </row>
    <row r="220" spans="1:34" ht="15" customHeight="1" x14ac:dyDescent="0.25">
      <c r="A220" s="164"/>
      <c r="B220" s="840">
        <f t="shared" si="86"/>
        <v>7</v>
      </c>
      <c r="C220" s="2155" t="s">
        <v>527</v>
      </c>
      <c r="D220" s="2154" t="s">
        <v>549</v>
      </c>
      <c r="E220" s="684" t="s">
        <v>550</v>
      </c>
      <c r="F220" s="842"/>
      <c r="G220" s="434"/>
      <c r="H220" s="597"/>
      <c r="I220" s="597"/>
      <c r="J220" s="609"/>
      <c r="K220" s="604"/>
      <c r="L220" s="598"/>
      <c r="M220" s="598"/>
      <c r="N220" s="769" t="str">
        <f t="shared" si="84"/>
        <v/>
      </c>
      <c r="O220" s="609"/>
      <c r="P220" s="604"/>
      <c r="Q220" s="598"/>
      <c r="R220" s="598"/>
      <c r="S220" s="769" t="str">
        <f t="shared" si="85"/>
        <v/>
      </c>
      <c r="T220" s="782"/>
      <c r="U220" s="784"/>
      <c r="V220" s="785"/>
      <c r="W220" s="785"/>
      <c r="X220" s="785"/>
      <c r="Y220" s="786"/>
      <c r="Z220" s="785"/>
      <c r="AA220" s="931"/>
      <c r="AB220" s="789"/>
      <c r="AC220" s="619"/>
      <c r="AD220" s="619"/>
      <c r="AE220" s="619"/>
      <c r="AF220" s="619"/>
      <c r="AG220" s="931"/>
      <c r="AH220" s="391"/>
    </row>
    <row r="221" spans="1:34" ht="15" customHeight="1" x14ac:dyDescent="0.25">
      <c r="A221" s="164"/>
      <c r="B221" s="840">
        <f t="shared" si="86"/>
        <v>8</v>
      </c>
      <c r="C221" s="2149"/>
      <c r="D221" s="2152"/>
      <c r="E221" s="684" t="s">
        <v>551</v>
      </c>
      <c r="F221" s="842"/>
      <c r="G221" s="434"/>
      <c r="H221" s="597"/>
      <c r="I221" s="597"/>
      <c r="J221" s="609"/>
      <c r="K221" s="604"/>
      <c r="L221" s="598"/>
      <c r="M221" s="598"/>
      <c r="N221" s="769" t="str">
        <f t="shared" si="84"/>
        <v/>
      </c>
      <c r="O221" s="609"/>
      <c r="P221" s="604"/>
      <c r="Q221" s="598"/>
      <c r="R221" s="598"/>
      <c r="S221" s="769" t="str">
        <f t="shared" si="85"/>
        <v/>
      </c>
      <c r="T221" s="782"/>
      <c r="U221" s="784"/>
      <c r="V221" s="785"/>
      <c r="W221" s="785"/>
      <c r="X221" s="785"/>
      <c r="Y221" s="786"/>
      <c r="Z221" s="785"/>
      <c r="AA221" s="931"/>
      <c r="AB221" s="789"/>
      <c r="AC221" s="619"/>
      <c r="AD221" s="619"/>
      <c r="AE221" s="619"/>
      <c r="AF221" s="619"/>
      <c r="AG221" s="931"/>
      <c r="AH221" s="391"/>
    </row>
    <row r="222" spans="1:34" ht="15" customHeight="1" x14ac:dyDescent="0.25">
      <c r="A222" s="164"/>
      <c r="B222" s="840">
        <f t="shared" si="86"/>
        <v>9</v>
      </c>
      <c r="C222" s="2149"/>
      <c r="D222" s="2153"/>
      <c r="E222" s="684" t="s">
        <v>552</v>
      </c>
      <c r="F222" s="842"/>
      <c r="G222" s="434"/>
      <c r="H222" s="597"/>
      <c r="I222" s="597"/>
      <c r="J222" s="609"/>
      <c r="K222" s="604"/>
      <c r="L222" s="598"/>
      <c r="M222" s="598"/>
      <c r="N222" s="769" t="str">
        <f t="shared" si="84"/>
        <v/>
      </c>
      <c r="O222" s="609"/>
      <c r="P222" s="604"/>
      <c r="Q222" s="598"/>
      <c r="R222" s="598"/>
      <c r="S222" s="769" t="str">
        <f t="shared" si="85"/>
        <v/>
      </c>
      <c r="T222" s="782"/>
      <c r="U222" s="784"/>
      <c r="V222" s="785"/>
      <c r="W222" s="785"/>
      <c r="X222" s="785"/>
      <c r="Y222" s="786"/>
      <c r="Z222" s="785"/>
      <c r="AA222" s="931"/>
      <c r="AB222" s="789"/>
      <c r="AC222" s="619"/>
      <c r="AD222" s="619"/>
      <c r="AE222" s="619"/>
      <c r="AF222" s="619"/>
      <c r="AG222" s="931"/>
      <c r="AH222" s="391"/>
    </row>
    <row r="223" spans="1:34" ht="15" customHeight="1" x14ac:dyDescent="0.25">
      <c r="A223" s="164"/>
      <c r="B223" s="840">
        <f t="shared" si="86"/>
        <v>10</v>
      </c>
      <c r="C223" s="2149"/>
      <c r="D223" s="2154" t="s">
        <v>553</v>
      </c>
      <c r="E223" s="684" t="s">
        <v>550</v>
      </c>
      <c r="F223" s="842"/>
      <c r="G223" s="434"/>
      <c r="H223" s="597"/>
      <c r="I223" s="597"/>
      <c r="J223" s="609"/>
      <c r="K223" s="604"/>
      <c r="L223" s="598"/>
      <c r="M223" s="598"/>
      <c r="N223" s="769" t="str">
        <f t="shared" si="84"/>
        <v/>
      </c>
      <c r="O223" s="609"/>
      <c r="P223" s="604"/>
      <c r="Q223" s="598"/>
      <c r="R223" s="598"/>
      <c r="S223" s="769" t="str">
        <f t="shared" si="85"/>
        <v/>
      </c>
      <c r="T223" s="782"/>
      <c r="U223" s="784"/>
      <c r="V223" s="785"/>
      <c r="W223" s="785"/>
      <c r="X223" s="785"/>
      <c r="Y223" s="786"/>
      <c r="Z223" s="785"/>
      <c r="AA223" s="931"/>
      <c r="AB223" s="789"/>
      <c r="AC223" s="619"/>
      <c r="AD223" s="619"/>
      <c r="AE223" s="619"/>
      <c r="AF223" s="619"/>
      <c r="AG223" s="931"/>
      <c r="AH223" s="391"/>
    </row>
    <row r="224" spans="1:34" ht="15" customHeight="1" x14ac:dyDescent="0.25">
      <c r="A224" s="164"/>
      <c r="B224" s="840">
        <f t="shared" si="86"/>
        <v>11</v>
      </c>
      <c r="C224" s="2149"/>
      <c r="D224" s="2152"/>
      <c r="E224" s="684" t="s">
        <v>551</v>
      </c>
      <c r="F224" s="842"/>
      <c r="G224" s="434"/>
      <c r="H224" s="597"/>
      <c r="I224" s="597"/>
      <c r="J224" s="609"/>
      <c r="K224" s="604"/>
      <c r="L224" s="598"/>
      <c r="M224" s="598"/>
      <c r="N224" s="769" t="str">
        <f t="shared" si="84"/>
        <v/>
      </c>
      <c r="O224" s="609"/>
      <c r="P224" s="604"/>
      <c r="Q224" s="598"/>
      <c r="R224" s="598"/>
      <c r="S224" s="769" t="str">
        <f t="shared" si="85"/>
        <v/>
      </c>
      <c r="T224" s="782"/>
      <c r="U224" s="784"/>
      <c r="V224" s="785"/>
      <c r="W224" s="785"/>
      <c r="X224" s="785"/>
      <c r="Y224" s="786"/>
      <c r="Z224" s="785"/>
      <c r="AA224" s="931"/>
      <c r="AB224" s="789"/>
      <c r="AC224" s="619"/>
      <c r="AD224" s="619"/>
      <c r="AE224" s="619"/>
      <c r="AF224" s="619"/>
      <c r="AG224" s="931"/>
      <c r="AH224" s="391"/>
    </row>
    <row r="225" spans="1:34" ht="15" customHeight="1" x14ac:dyDescent="0.25">
      <c r="A225" s="164"/>
      <c r="B225" s="840">
        <f t="shared" si="86"/>
        <v>12</v>
      </c>
      <c r="C225" s="2150"/>
      <c r="D225" s="2153"/>
      <c r="E225" s="684" t="s">
        <v>552</v>
      </c>
      <c r="F225" s="842"/>
      <c r="G225" s="434"/>
      <c r="H225" s="597"/>
      <c r="I225" s="597"/>
      <c r="J225" s="609"/>
      <c r="K225" s="604"/>
      <c r="L225" s="598"/>
      <c r="M225" s="598"/>
      <c r="N225" s="769" t="str">
        <f t="shared" si="84"/>
        <v/>
      </c>
      <c r="O225" s="609"/>
      <c r="P225" s="604"/>
      <c r="Q225" s="598"/>
      <c r="R225" s="598"/>
      <c r="S225" s="769" t="str">
        <f t="shared" si="85"/>
        <v/>
      </c>
      <c r="T225" s="782"/>
      <c r="U225" s="784"/>
      <c r="V225" s="785"/>
      <c r="W225" s="785"/>
      <c r="X225" s="785"/>
      <c r="Y225" s="786"/>
      <c r="Z225" s="785"/>
      <c r="AA225" s="931"/>
      <c r="AB225" s="789"/>
      <c r="AC225" s="619"/>
      <c r="AD225" s="619"/>
      <c r="AE225" s="619"/>
      <c r="AF225" s="619"/>
      <c r="AG225" s="931"/>
      <c r="AH225" s="391"/>
    </row>
    <row r="226" spans="1:34" ht="15" customHeight="1" x14ac:dyDescent="0.25">
      <c r="A226" s="164"/>
      <c r="B226" s="840">
        <f t="shared" si="86"/>
        <v>13</v>
      </c>
      <c r="C226" s="2155" t="s">
        <v>528</v>
      </c>
      <c r="D226" s="2154" t="s">
        <v>549</v>
      </c>
      <c r="E226" s="684" t="s">
        <v>550</v>
      </c>
      <c r="F226" s="842"/>
      <c r="G226" s="434"/>
      <c r="H226" s="597"/>
      <c r="I226" s="597"/>
      <c r="J226" s="609"/>
      <c r="K226" s="604"/>
      <c r="L226" s="598"/>
      <c r="M226" s="598"/>
      <c r="N226" s="769" t="str">
        <f t="shared" si="84"/>
        <v/>
      </c>
      <c r="O226" s="609"/>
      <c r="P226" s="604"/>
      <c r="Q226" s="598"/>
      <c r="R226" s="598"/>
      <c r="S226" s="769" t="str">
        <f t="shared" si="85"/>
        <v/>
      </c>
      <c r="T226" s="782"/>
      <c r="U226" s="784"/>
      <c r="V226" s="785"/>
      <c r="W226" s="785"/>
      <c r="X226" s="785"/>
      <c r="Y226" s="786"/>
      <c r="Z226" s="785"/>
      <c r="AA226" s="931"/>
      <c r="AB226" s="789"/>
      <c r="AC226" s="619"/>
      <c r="AD226" s="619"/>
      <c r="AE226" s="619"/>
      <c r="AF226" s="619"/>
      <c r="AG226" s="931"/>
      <c r="AH226" s="391"/>
    </row>
    <row r="227" spans="1:34" ht="15" customHeight="1" x14ac:dyDescent="0.25">
      <c r="A227" s="164"/>
      <c r="B227" s="840">
        <f t="shared" si="86"/>
        <v>14</v>
      </c>
      <c r="C227" s="2149"/>
      <c r="D227" s="2152"/>
      <c r="E227" s="684" t="s">
        <v>551</v>
      </c>
      <c r="F227" s="842"/>
      <c r="G227" s="434"/>
      <c r="H227" s="597"/>
      <c r="I227" s="597"/>
      <c r="J227" s="609"/>
      <c r="K227" s="604"/>
      <c r="L227" s="598"/>
      <c r="M227" s="598"/>
      <c r="N227" s="769" t="str">
        <f t="shared" si="84"/>
        <v/>
      </c>
      <c r="O227" s="609"/>
      <c r="P227" s="604"/>
      <c r="Q227" s="598"/>
      <c r="R227" s="598"/>
      <c r="S227" s="769" t="str">
        <f t="shared" si="85"/>
        <v/>
      </c>
      <c r="T227" s="782"/>
      <c r="U227" s="784"/>
      <c r="V227" s="785"/>
      <c r="W227" s="785"/>
      <c r="X227" s="785"/>
      <c r="Y227" s="786"/>
      <c r="Z227" s="785"/>
      <c r="AA227" s="931"/>
      <c r="AB227" s="789"/>
      <c r="AC227" s="619"/>
      <c r="AD227" s="619"/>
      <c r="AE227" s="619"/>
      <c r="AF227" s="619"/>
      <c r="AG227" s="931"/>
      <c r="AH227" s="391"/>
    </row>
    <row r="228" spans="1:34" ht="15" customHeight="1" x14ac:dyDescent="0.25">
      <c r="A228" s="164"/>
      <c r="B228" s="840">
        <f t="shared" si="86"/>
        <v>15</v>
      </c>
      <c r="C228" s="2149"/>
      <c r="D228" s="2153"/>
      <c r="E228" s="684" t="s">
        <v>552</v>
      </c>
      <c r="F228" s="842"/>
      <c r="G228" s="434"/>
      <c r="H228" s="597"/>
      <c r="I228" s="597"/>
      <c r="J228" s="609"/>
      <c r="K228" s="604"/>
      <c r="L228" s="598"/>
      <c r="M228" s="598"/>
      <c r="N228" s="769" t="str">
        <f t="shared" si="84"/>
        <v/>
      </c>
      <c r="O228" s="609"/>
      <c r="P228" s="604"/>
      <c r="Q228" s="598"/>
      <c r="R228" s="598"/>
      <c r="S228" s="769" t="str">
        <f t="shared" si="85"/>
        <v/>
      </c>
      <c r="T228" s="782"/>
      <c r="U228" s="784"/>
      <c r="V228" s="785"/>
      <c r="W228" s="785"/>
      <c r="X228" s="785"/>
      <c r="Y228" s="786"/>
      <c r="Z228" s="785"/>
      <c r="AA228" s="931"/>
      <c r="AB228" s="789"/>
      <c r="AC228" s="619"/>
      <c r="AD228" s="619"/>
      <c r="AE228" s="619"/>
      <c r="AF228" s="619"/>
      <c r="AG228" s="931"/>
      <c r="AH228" s="391"/>
    </row>
    <row r="229" spans="1:34" ht="15" customHeight="1" x14ac:dyDescent="0.25">
      <c r="A229" s="164"/>
      <c r="B229" s="840">
        <f t="shared" si="86"/>
        <v>16</v>
      </c>
      <c r="C229" s="2149"/>
      <c r="D229" s="2154" t="s">
        <v>553</v>
      </c>
      <c r="E229" s="684" t="s">
        <v>550</v>
      </c>
      <c r="F229" s="842"/>
      <c r="G229" s="434"/>
      <c r="H229" s="597"/>
      <c r="I229" s="597"/>
      <c r="J229" s="609"/>
      <c r="K229" s="604"/>
      <c r="L229" s="598"/>
      <c r="M229" s="598"/>
      <c r="N229" s="769" t="str">
        <f t="shared" si="84"/>
        <v/>
      </c>
      <c r="O229" s="609"/>
      <c r="P229" s="604"/>
      <c r="Q229" s="598"/>
      <c r="R229" s="598"/>
      <c r="S229" s="769" t="str">
        <f t="shared" si="85"/>
        <v/>
      </c>
      <c r="T229" s="782"/>
      <c r="U229" s="784"/>
      <c r="V229" s="785"/>
      <c r="W229" s="785"/>
      <c r="X229" s="785"/>
      <c r="Y229" s="786"/>
      <c r="Z229" s="785"/>
      <c r="AA229" s="931"/>
      <c r="AB229" s="789"/>
      <c r="AC229" s="619"/>
      <c r="AD229" s="619"/>
      <c r="AE229" s="619"/>
      <c r="AF229" s="619"/>
      <c r="AG229" s="931"/>
      <c r="AH229" s="391"/>
    </row>
    <row r="230" spans="1:34" ht="15" customHeight="1" x14ac:dyDescent="0.25">
      <c r="A230" s="164"/>
      <c r="B230" s="840">
        <f t="shared" si="86"/>
        <v>17</v>
      </c>
      <c r="C230" s="2149"/>
      <c r="D230" s="2152"/>
      <c r="E230" s="684" t="s">
        <v>551</v>
      </c>
      <c r="F230" s="842"/>
      <c r="G230" s="434"/>
      <c r="H230" s="597"/>
      <c r="I230" s="597"/>
      <c r="J230" s="609"/>
      <c r="K230" s="604"/>
      <c r="L230" s="598"/>
      <c r="M230" s="598"/>
      <c r="N230" s="769" t="str">
        <f t="shared" si="84"/>
        <v/>
      </c>
      <c r="O230" s="609"/>
      <c r="P230" s="604"/>
      <c r="Q230" s="598"/>
      <c r="R230" s="598"/>
      <c r="S230" s="769" t="str">
        <f t="shared" si="85"/>
        <v/>
      </c>
      <c r="T230" s="782"/>
      <c r="U230" s="784"/>
      <c r="V230" s="785"/>
      <c r="W230" s="785"/>
      <c r="X230" s="785"/>
      <c r="Y230" s="786"/>
      <c r="Z230" s="785"/>
      <c r="AA230" s="931"/>
      <c r="AB230" s="789"/>
      <c r="AC230" s="619"/>
      <c r="AD230" s="619"/>
      <c r="AE230" s="619"/>
      <c r="AF230" s="619"/>
      <c r="AG230" s="931"/>
      <c r="AH230" s="391"/>
    </row>
    <row r="231" spans="1:34" ht="15" customHeight="1" x14ac:dyDescent="0.25">
      <c r="A231" s="164"/>
      <c r="B231" s="840">
        <f t="shared" si="86"/>
        <v>18</v>
      </c>
      <c r="C231" s="2150"/>
      <c r="D231" s="2153"/>
      <c r="E231" s="684" t="s">
        <v>552</v>
      </c>
      <c r="F231" s="842"/>
      <c r="G231" s="434"/>
      <c r="H231" s="597"/>
      <c r="I231" s="597"/>
      <c r="J231" s="609"/>
      <c r="K231" s="604"/>
      <c r="L231" s="598"/>
      <c r="M231" s="598"/>
      <c r="N231" s="769" t="str">
        <f t="shared" si="84"/>
        <v/>
      </c>
      <c r="O231" s="609"/>
      <c r="P231" s="604"/>
      <c r="Q231" s="598"/>
      <c r="R231" s="598"/>
      <c r="S231" s="769" t="str">
        <f t="shared" si="85"/>
        <v/>
      </c>
      <c r="T231" s="782"/>
      <c r="U231" s="784"/>
      <c r="V231" s="785"/>
      <c r="W231" s="785"/>
      <c r="X231" s="785"/>
      <c r="Y231" s="786"/>
      <c r="Z231" s="785"/>
      <c r="AA231" s="931"/>
      <c r="AB231" s="789"/>
      <c r="AC231" s="619"/>
      <c r="AD231" s="619"/>
      <c r="AE231" s="619"/>
      <c r="AF231" s="619"/>
      <c r="AG231" s="931"/>
      <c r="AH231" s="391"/>
    </row>
    <row r="232" spans="1:34" ht="15" customHeight="1" x14ac:dyDescent="0.25">
      <c r="A232" s="164"/>
      <c r="B232" s="840">
        <f t="shared" si="86"/>
        <v>19</v>
      </c>
      <c r="C232" s="2155" t="s">
        <v>529</v>
      </c>
      <c r="D232" s="2154" t="s">
        <v>549</v>
      </c>
      <c r="E232" s="684" t="s">
        <v>550</v>
      </c>
      <c r="F232" s="842"/>
      <c r="G232" s="434"/>
      <c r="H232" s="597"/>
      <c r="I232" s="597"/>
      <c r="J232" s="609"/>
      <c r="K232" s="604"/>
      <c r="L232" s="598"/>
      <c r="M232" s="598"/>
      <c r="N232" s="769" t="str">
        <f t="shared" si="84"/>
        <v/>
      </c>
      <c r="O232" s="609"/>
      <c r="P232" s="604"/>
      <c r="Q232" s="598"/>
      <c r="R232" s="598"/>
      <c r="S232" s="769" t="str">
        <f t="shared" si="85"/>
        <v/>
      </c>
      <c r="T232" s="782"/>
      <c r="U232" s="784"/>
      <c r="V232" s="785"/>
      <c r="W232" s="785"/>
      <c r="X232" s="785"/>
      <c r="Y232" s="786"/>
      <c r="Z232" s="785"/>
      <c r="AA232" s="931"/>
      <c r="AB232" s="789"/>
      <c r="AC232" s="619"/>
      <c r="AD232" s="619"/>
      <c r="AE232" s="619"/>
      <c r="AF232" s="619"/>
      <c r="AG232" s="931"/>
      <c r="AH232" s="391"/>
    </row>
    <row r="233" spans="1:34" ht="15" customHeight="1" x14ac:dyDescent="0.25">
      <c r="A233" s="164"/>
      <c r="B233" s="840">
        <f t="shared" si="86"/>
        <v>20</v>
      </c>
      <c r="C233" s="2149"/>
      <c r="D233" s="2152"/>
      <c r="E233" s="684" t="s">
        <v>551</v>
      </c>
      <c r="F233" s="842"/>
      <c r="G233" s="434"/>
      <c r="H233" s="597"/>
      <c r="I233" s="597"/>
      <c r="J233" s="609"/>
      <c r="K233" s="604"/>
      <c r="L233" s="598"/>
      <c r="M233" s="598"/>
      <c r="N233" s="769" t="str">
        <f t="shared" si="84"/>
        <v/>
      </c>
      <c r="O233" s="609"/>
      <c r="P233" s="604"/>
      <c r="Q233" s="598"/>
      <c r="R233" s="598"/>
      <c r="S233" s="769" t="str">
        <f t="shared" si="85"/>
        <v/>
      </c>
      <c r="T233" s="782"/>
      <c r="U233" s="784"/>
      <c r="V233" s="785"/>
      <c r="W233" s="785"/>
      <c r="X233" s="785"/>
      <c r="Y233" s="786"/>
      <c r="Z233" s="785"/>
      <c r="AA233" s="931"/>
      <c r="AB233" s="789"/>
      <c r="AC233" s="619"/>
      <c r="AD233" s="619"/>
      <c r="AE233" s="619"/>
      <c r="AF233" s="619"/>
      <c r="AG233" s="931"/>
      <c r="AH233" s="391"/>
    </row>
    <row r="234" spans="1:34" ht="15" customHeight="1" x14ac:dyDescent="0.25">
      <c r="A234" s="164"/>
      <c r="B234" s="840">
        <f t="shared" si="86"/>
        <v>21</v>
      </c>
      <c r="C234" s="2149"/>
      <c r="D234" s="2153"/>
      <c r="E234" s="684" t="s">
        <v>552</v>
      </c>
      <c r="F234" s="842"/>
      <c r="G234" s="434"/>
      <c r="H234" s="597"/>
      <c r="I234" s="597"/>
      <c r="J234" s="609"/>
      <c r="K234" s="604"/>
      <c r="L234" s="598"/>
      <c r="M234" s="598"/>
      <c r="N234" s="769" t="str">
        <f t="shared" si="84"/>
        <v/>
      </c>
      <c r="O234" s="609"/>
      <c r="P234" s="604"/>
      <c r="Q234" s="598"/>
      <c r="R234" s="598"/>
      <c r="S234" s="769" t="str">
        <f t="shared" si="85"/>
        <v/>
      </c>
      <c r="T234" s="782"/>
      <c r="U234" s="784"/>
      <c r="V234" s="785"/>
      <c r="W234" s="785"/>
      <c r="X234" s="785"/>
      <c r="Y234" s="786"/>
      <c r="Z234" s="785"/>
      <c r="AA234" s="931"/>
      <c r="AB234" s="789"/>
      <c r="AC234" s="619"/>
      <c r="AD234" s="619"/>
      <c r="AE234" s="619"/>
      <c r="AF234" s="619"/>
      <c r="AG234" s="931"/>
      <c r="AH234" s="391"/>
    </row>
    <row r="235" spans="1:34" ht="15" customHeight="1" x14ac:dyDescent="0.25">
      <c r="A235" s="164"/>
      <c r="B235" s="840">
        <f t="shared" si="86"/>
        <v>22</v>
      </c>
      <c r="C235" s="2149"/>
      <c r="D235" s="2154" t="s">
        <v>553</v>
      </c>
      <c r="E235" s="684" t="s">
        <v>550</v>
      </c>
      <c r="F235" s="842"/>
      <c r="G235" s="434"/>
      <c r="H235" s="597"/>
      <c r="I235" s="597"/>
      <c r="J235" s="609"/>
      <c r="K235" s="604"/>
      <c r="L235" s="598"/>
      <c r="M235" s="598"/>
      <c r="N235" s="769" t="str">
        <f t="shared" si="84"/>
        <v/>
      </c>
      <c r="O235" s="609"/>
      <c r="P235" s="604"/>
      <c r="Q235" s="598"/>
      <c r="R235" s="598"/>
      <c r="S235" s="769" t="str">
        <f t="shared" si="85"/>
        <v/>
      </c>
      <c r="T235" s="782"/>
      <c r="U235" s="784"/>
      <c r="V235" s="785"/>
      <c r="W235" s="785"/>
      <c r="X235" s="785"/>
      <c r="Y235" s="786"/>
      <c r="Z235" s="785"/>
      <c r="AA235" s="931"/>
      <c r="AB235" s="789"/>
      <c r="AC235" s="619"/>
      <c r="AD235" s="619"/>
      <c r="AE235" s="619"/>
      <c r="AF235" s="619"/>
      <c r="AG235" s="931"/>
      <c r="AH235" s="391"/>
    </row>
    <row r="236" spans="1:34" ht="15" customHeight="1" x14ac:dyDescent="0.25">
      <c r="A236" s="164"/>
      <c r="B236" s="840">
        <f t="shared" si="86"/>
        <v>23</v>
      </c>
      <c r="C236" s="2149"/>
      <c r="D236" s="2152"/>
      <c r="E236" s="684" t="s">
        <v>551</v>
      </c>
      <c r="F236" s="842"/>
      <c r="G236" s="434"/>
      <c r="H236" s="597"/>
      <c r="I236" s="597"/>
      <c r="J236" s="609"/>
      <c r="K236" s="604"/>
      <c r="L236" s="598"/>
      <c r="M236" s="598"/>
      <c r="N236" s="769" t="str">
        <f t="shared" si="84"/>
        <v/>
      </c>
      <c r="O236" s="609"/>
      <c r="P236" s="604"/>
      <c r="Q236" s="598"/>
      <c r="R236" s="598"/>
      <c r="S236" s="769" t="str">
        <f t="shared" si="85"/>
        <v/>
      </c>
      <c r="T236" s="782"/>
      <c r="U236" s="784"/>
      <c r="V236" s="785"/>
      <c r="W236" s="785"/>
      <c r="X236" s="785"/>
      <c r="Y236" s="786"/>
      <c r="Z236" s="785"/>
      <c r="AA236" s="931"/>
      <c r="AB236" s="789"/>
      <c r="AC236" s="619"/>
      <c r="AD236" s="619"/>
      <c r="AE236" s="619"/>
      <c r="AF236" s="619"/>
      <c r="AG236" s="931"/>
      <c r="AH236" s="391"/>
    </row>
    <row r="237" spans="1:34" ht="15" customHeight="1" x14ac:dyDescent="0.25">
      <c r="A237" s="164"/>
      <c r="B237" s="840">
        <f t="shared" si="86"/>
        <v>24</v>
      </c>
      <c r="C237" s="2150"/>
      <c r="D237" s="2153"/>
      <c r="E237" s="684" t="s">
        <v>552</v>
      </c>
      <c r="F237" s="842"/>
      <c r="G237" s="434"/>
      <c r="H237" s="597"/>
      <c r="I237" s="597"/>
      <c r="J237" s="609"/>
      <c r="K237" s="604"/>
      <c r="L237" s="598"/>
      <c r="M237" s="598"/>
      <c r="N237" s="769" t="str">
        <f t="shared" si="84"/>
        <v/>
      </c>
      <c r="O237" s="609"/>
      <c r="P237" s="604"/>
      <c r="Q237" s="598"/>
      <c r="R237" s="598"/>
      <c r="S237" s="769" t="str">
        <f t="shared" si="85"/>
        <v/>
      </c>
      <c r="T237" s="782"/>
      <c r="U237" s="784"/>
      <c r="V237" s="785"/>
      <c r="W237" s="785"/>
      <c r="X237" s="785"/>
      <c r="Y237" s="786"/>
      <c r="Z237" s="785"/>
      <c r="AA237" s="931"/>
      <c r="AB237" s="789"/>
      <c r="AC237" s="619"/>
      <c r="AD237" s="619"/>
      <c r="AE237" s="619"/>
      <c r="AF237" s="619"/>
      <c r="AG237" s="931"/>
      <c r="AH237" s="391"/>
    </row>
    <row r="238" spans="1:34" ht="15" customHeight="1" x14ac:dyDescent="0.25">
      <c r="A238" s="164"/>
      <c r="B238" s="840">
        <f t="shared" si="86"/>
        <v>25</v>
      </c>
      <c r="C238" s="2155" t="s">
        <v>530</v>
      </c>
      <c r="D238" s="2154" t="s">
        <v>549</v>
      </c>
      <c r="E238" s="684" t="s">
        <v>550</v>
      </c>
      <c r="F238" s="842"/>
      <c r="G238" s="434"/>
      <c r="H238" s="597"/>
      <c r="I238" s="597"/>
      <c r="J238" s="609"/>
      <c r="K238" s="604"/>
      <c r="L238" s="598"/>
      <c r="M238" s="598"/>
      <c r="N238" s="769" t="str">
        <f t="shared" si="84"/>
        <v/>
      </c>
      <c r="O238" s="609"/>
      <c r="P238" s="604"/>
      <c r="Q238" s="598"/>
      <c r="R238" s="598"/>
      <c r="S238" s="769" t="str">
        <f t="shared" si="85"/>
        <v/>
      </c>
      <c r="T238" s="782"/>
      <c r="U238" s="784"/>
      <c r="V238" s="785"/>
      <c r="W238" s="785"/>
      <c r="X238" s="785"/>
      <c r="Y238" s="786"/>
      <c r="Z238" s="785"/>
      <c r="AA238" s="931"/>
      <c r="AB238" s="789"/>
      <c r="AC238" s="619"/>
      <c r="AD238" s="619"/>
      <c r="AE238" s="619"/>
      <c r="AF238" s="619"/>
      <c r="AG238" s="931"/>
      <c r="AH238" s="391"/>
    </row>
    <row r="239" spans="1:34" ht="15" customHeight="1" x14ac:dyDescent="0.25">
      <c r="A239" s="164"/>
      <c r="B239" s="840">
        <f t="shared" si="86"/>
        <v>26</v>
      </c>
      <c r="C239" s="2149"/>
      <c r="D239" s="2152"/>
      <c r="E239" s="684" t="s">
        <v>551</v>
      </c>
      <c r="F239" s="842"/>
      <c r="G239" s="434"/>
      <c r="H239" s="597"/>
      <c r="I239" s="597"/>
      <c r="J239" s="609"/>
      <c r="K239" s="604"/>
      <c r="L239" s="598"/>
      <c r="M239" s="598"/>
      <c r="N239" s="769" t="str">
        <f t="shared" si="84"/>
        <v/>
      </c>
      <c r="O239" s="609"/>
      <c r="P239" s="604"/>
      <c r="Q239" s="598"/>
      <c r="R239" s="598"/>
      <c r="S239" s="769" t="str">
        <f t="shared" si="85"/>
        <v/>
      </c>
      <c r="T239" s="782"/>
      <c r="U239" s="784"/>
      <c r="V239" s="785"/>
      <c r="W239" s="785"/>
      <c r="X239" s="785"/>
      <c r="Y239" s="786"/>
      <c r="Z239" s="785"/>
      <c r="AA239" s="931"/>
      <c r="AB239" s="789"/>
      <c r="AC239" s="619"/>
      <c r="AD239" s="619"/>
      <c r="AE239" s="619"/>
      <c r="AF239" s="619"/>
      <c r="AG239" s="931"/>
      <c r="AH239" s="391"/>
    </row>
    <row r="240" spans="1:34" ht="15" customHeight="1" x14ac:dyDescent="0.25">
      <c r="A240" s="164"/>
      <c r="B240" s="840">
        <f t="shared" si="86"/>
        <v>27</v>
      </c>
      <c r="C240" s="2149"/>
      <c r="D240" s="2153"/>
      <c r="E240" s="684" t="s">
        <v>552</v>
      </c>
      <c r="F240" s="842"/>
      <c r="G240" s="434"/>
      <c r="H240" s="597"/>
      <c r="I240" s="597"/>
      <c r="J240" s="609"/>
      <c r="K240" s="604"/>
      <c r="L240" s="598"/>
      <c r="M240" s="598"/>
      <c r="N240" s="769" t="str">
        <f t="shared" si="84"/>
        <v/>
      </c>
      <c r="O240" s="609"/>
      <c r="P240" s="604"/>
      <c r="Q240" s="598"/>
      <c r="R240" s="598"/>
      <c r="S240" s="769" t="str">
        <f t="shared" si="85"/>
        <v/>
      </c>
      <c r="T240" s="782"/>
      <c r="U240" s="784"/>
      <c r="V240" s="785"/>
      <c r="W240" s="785"/>
      <c r="X240" s="785"/>
      <c r="Y240" s="786"/>
      <c r="Z240" s="785"/>
      <c r="AA240" s="931"/>
      <c r="AB240" s="789"/>
      <c r="AC240" s="619"/>
      <c r="AD240" s="619"/>
      <c r="AE240" s="619"/>
      <c r="AF240" s="619"/>
      <c r="AG240" s="931"/>
      <c r="AH240" s="391"/>
    </row>
    <row r="241" spans="1:34" ht="15" customHeight="1" x14ac:dyDescent="0.25">
      <c r="A241" s="164"/>
      <c r="B241" s="840">
        <f t="shared" si="86"/>
        <v>28</v>
      </c>
      <c r="C241" s="2149"/>
      <c r="D241" s="2154" t="s">
        <v>553</v>
      </c>
      <c r="E241" s="684" t="s">
        <v>550</v>
      </c>
      <c r="F241" s="842"/>
      <c r="G241" s="434"/>
      <c r="H241" s="597"/>
      <c r="I241" s="597"/>
      <c r="J241" s="609"/>
      <c r="K241" s="604"/>
      <c r="L241" s="598"/>
      <c r="M241" s="598"/>
      <c r="N241" s="769" t="str">
        <f t="shared" si="84"/>
        <v/>
      </c>
      <c r="O241" s="609"/>
      <c r="P241" s="604"/>
      <c r="Q241" s="598"/>
      <c r="R241" s="598"/>
      <c r="S241" s="769" t="str">
        <f t="shared" si="85"/>
        <v/>
      </c>
      <c r="T241" s="782"/>
      <c r="U241" s="784"/>
      <c r="V241" s="785"/>
      <c r="W241" s="785"/>
      <c r="X241" s="785"/>
      <c r="Y241" s="786"/>
      <c r="Z241" s="785"/>
      <c r="AA241" s="931"/>
      <c r="AB241" s="789"/>
      <c r="AC241" s="619"/>
      <c r="AD241" s="619"/>
      <c r="AE241" s="619"/>
      <c r="AF241" s="619"/>
      <c r="AG241" s="931"/>
      <c r="AH241" s="391"/>
    </row>
    <row r="242" spans="1:34" ht="15" customHeight="1" x14ac:dyDescent="0.25">
      <c r="A242" s="164"/>
      <c r="B242" s="840">
        <f t="shared" si="86"/>
        <v>29</v>
      </c>
      <c r="C242" s="2149"/>
      <c r="D242" s="2152"/>
      <c r="E242" s="684" t="s">
        <v>551</v>
      </c>
      <c r="F242" s="842"/>
      <c r="G242" s="434"/>
      <c r="H242" s="597"/>
      <c r="I242" s="597"/>
      <c r="J242" s="609"/>
      <c r="K242" s="604"/>
      <c r="L242" s="598"/>
      <c r="M242" s="598"/>
      <c r="N242" s="769" t="str">
        <f t="shared" si="84"/>
        <v/>
      </c>
      <c r="O242" s="609"/>
      <c r="P242" s="604"/>
      <c r="Q242" s="598"/>
      <c r="R242" s="598"/>
      <c r="S242" s="769" t="str">
        <f t="shared" si="85"/>
        <v/>
      </c>
      <c r="T242" s="782"/>
      <c r="U242" s="784"/>
      <c r="V242" s="785"/>
      <c r="W242" s="785"/>
      <c r="X242" s="785"/>
      <c r="Y242" s="786"/>
      <c r="Z242" s="785"/>
      <c r="AA242" s="931"/>
      <c r="AB242" s="789"/>
      <c r="AC242" s="619"/>
      <c r="AD242" s="619"/>
      <c r="AE242" s="619"/>
      <c r="AF242" s="619"/>
      <c r="AG242" s="931"/>
      <c r="AH242" s="391"/>
    </row>
    <row r="243" spans="1:34" ht="15" customHeight="1" x14ac:dyDescent="0.25">
      <c r="A243" s="164"/>
      <c r="B243" s="840">
        <f t="shared" si="86"/>
        <v>30</v>
      </c>
      <c r="C243" s="2150"/>
      <c r="D243" s="2153"/>
      <c r="E243" s="684" t="s">
        <v>552</v>
      </c>
      <c r="F243" s="842"/>
      <c r="G243" s="434"/>
      <c r="H243" s="597"/>
      <c r="I243" s="597"/>
      <c r="J243" s="609"/>
      <c r="K243" s="604"/>
      <c r="L243" s="598"/>
      <c r="M243" s="598"/>
      <c r="N243" s="769" t="str">
        <f t="shared" si="84"/>
        <v/>
      </c>
      <c r="O243" s="609"/>
      <c r="P243" s="604"/>
      <c r="Q243" s="598"/>
      <c r="R243" s="598"/>
      <c r="S243" s="769" t="str">
        <f t="shared" si="85"/>
        <v/>
      </c>
      <c r="T243" s="782"/>
      <c r="U243" s="784"/>
      <c r="V243" s="785"/>
      <c r="W243" s="785"/>
      <c r="X243" s="785"/>
      <c r="Y243" s="786"/>
      <c r="Z243" s="785"/>
      <c r="AA243" s="931"/>
      <c r="AB243" s="789"/>
      <c r="AC243" s="619"/>
      <c r="AD243" s="619"/>
      <c r="AE243" s="619"/>
      <c r="AF243" s="619"/>
      <c r="AG243" s="931"/>
      <c r="AH243" s="391"/>
    </row>
    <row r="244" spans="1:34" ht="15" customHeight="1" x14ac:dyDescent="0.25">
      <c r="A244" s="164"/>
      <c r="B244" s="840">
        <f t="shared" si="86"/>
        <v>31</v>
      </c>
      <c r="C244" s="2155" t="s">
        <v>531</v>
      </c>
      <c r="D244" s="2154" t="s">
        <v>549</v>
      </c>
      <c r="E244" s="684" t="s">
        <v>550</v>
      </c>
      <c r="F244" s="842"/>
      <c r="G244" s="434"/>
      <c r="H244" s="597"/>
      <c r="I244" s="597"/>
      <c r="J244" s="609"/>
      <c r="K244" s="604"/>
      <c r="L244" s="598"/>
      <c r="M244" s="598"/>
      <c r="N244" s="769" t="str">
        <f t="shared" si="84"/>
        <v/>
      </c>
      <c r="O244" s="609"/>
      <c r="P244" s="604"/>
      <c r="Q244" s="598"/>
      <c r="R244" s="598"/>
      <c r="S244" s="769" t="str">
        <f t="shared" si="85"/>
        <v/>
      </c>
      <c r="T244" s="782"/>
      <c r="U244" s="784"/>
      <c r="V244" s="785"/>
      <c r="W244" s="785"/>
      <c r="X244" s="785"/>
      <c r="Y244" s="786"/>
      <c r="Z244" s="785"/>
      <c r="AA244" s="931"/>
      <c r="AB244" s="789"/>
      <c r="AC244" s="619"/>
      <c r="AD244" s="619"/>
      <c r="AE244" s="619"/>
      <c r="AF244" s="619"/>
      <c r="AG244" s="931"/>
      <c r="AH244" s="391"/>
    </row>
    <row r="245" spans="1:34" ht="15" customHeight="1" x14ac:dyDescent="0.25">
      <c r="A245" s="164"/>
      <c r="B245" s="840">
        <f t="shared" si="86"/>
        <v>32</v>
      </c>
      <c r="C245" s="2149"/>
      <c r="D245" s="2152"/>
      <c r="E245" s="684" t="s">
        <v>551</v>
      </c>
      <c r="F245" s="842"/>
      <c r="G245" s="434"/>
      <c r="H245" s="597"/>
      <c r="I245" s="597"/>
      <c r="J245" s="609"/>
      <c r="K245" s="604"/>
      <c r="L245" s="598"/>
      <c r="M245" s="598"/>
      <c r="N245" s="769" t="str">
        <f t="shared" si="84"/>
        <v/>
      </c>
      <c r="O245" s="609"/>
      <c r="P245" s="604"/>
      <c r="Q245" s="598"/>
      <c r="R245" s="598"/>
      <c r="S245" s="769" t="str">
        <f t="shared" si="85"/>
        <v/>
      </c>
      <c r="T245" s="782"/>
      <c r="U245" s="784"/>
      <c r="V245" s="785"/>
      <c r="W245" s="785"/>
      <c r="X245" s="785"/>
      <c r="Y245" s="786"/>
      <c r="Z245" s="785"/>
      <c r="AA245" s="931"/>
      <c r="AB245" s="789"/>
      <c r="AC245" s="619"/>
      <c r="AD245" s="619"/>
      <c r="AE245" s="619"/>
      <c r="AF245" s="619"/>
      <c r="AG245" s="931"/>
      <c r="AH245" s="391"/>
    </row>
    <row r="246" spans="1:34" ht="15" customHeight="1" x14ac:dyDescent="0.25">
      <c r="A246" s="164"/>
      <c r="B246" s="840">
        <f t="shared" si="86"/>
        <v>33</v>
      </c>
      <c r="C246" s="2149"/>
      <c r="D246" s="2153"/>
      <c r="E246" s="684" t="s">
        <v>552</v>
      </c>
      <c r="F246" s="842"/>
      <c r="G246" s="434"/>
      <c r="H246" s="597"/>
      <c r="I246" s="597"/>
      <c r="J246" s="609"/>
      <c r="K246" s="604"/>
      <c r="L246" s="598"/>
      <c r="M246" s="598"/>
      <c r="N246" s="769" t="str">
        <f t="shared" si="84"/>
        <v/>
      </c>
      <c r="O246" s="609"/>
      <c r="P246" s="604"/>
      <c r="Q246" s="598"/>
      <c r="R246" s="598"/>
      <c r="S246" s="769" t="str">
        <f t="shared" si="85"/>
        <v/>
      </c>
      <c r="T246" s="782"/>
      <c r="U246" s="784"/>
      <c r="V246" s="785"/>
      <c r="W246" s="785"/>
      <c r="X246" s="785"/>
      <c r="Y246" s="786"/>
      <c r="Z246" s="785"/>
      <c r="AA246" s="931"/>
      <c r="AB246" s="789"/>
      <c r="AC246" s="619"/>
      <c r="AD246" s="619"/>
      <c r="AE246" s="619"/>
      <c r="AF246" s="619"/>
      <c r="AG246" s="931"/>
      <c r="AH246" s="391"/>
    </row>
    <row r="247" spans="1:34" ht="15" customHeight="1" x14ac:dyDescent="0.25">
      <c r="A247" s="164"/>
      <c r="B247" s="840">
        <f t="shared" si="86"/>
        <v>34</v>
      </c>
      <c r="C247" s="2149"/>
      <c r="D247" s="2154" t="s">
        <v>553</v>
      </c>
      <c r="E247" s="684" t="s">
        <v>550</v>
      </c>
      <c r="F247" s="842"/>
      <c r="G247" s="434"/>
      <c r="H247" s="597"/>
      <c r="I247" s="597"/>
      <c r="J247" s="609"/>
      <c r="K247" s="604"/>
      <c r="L247" s="598"/>
      <c r="M247" s="598"/>
      <c r="N247" s="769" t="str">
        <f t="shared" si="84"/>
        <v/>
      </c>
      <c r="O247" s="609"/>
      <c r="P247" s="604"/>
      <c r="Q247" s="598"/>
      <c r="R247" s="598"/>
      <c r="S247" s="769" t="str">
        <f t="shared" si="85"/>
        <v/>
      </c>
      <c r="T247" s="782"/>
      <c r="U247" s="784"/>
      <c r="V247" s="785"/>
      <c r="W247" s="785"/>
      <c r="X247" s="785"/>
      <c r="Y247" s="786"/>
      <c r="Z247" s="785"/>
      <c r="AA247" s="931"/>
      <c r="AB247" s="789"/>
      <c r="AC247" s="619"/>
      <c r="AD247" s="619"/>
      <c r="AE247" s="619"/>
      <c r="AF247" s="619"/>
      <c r="AG247" s="931"/>
      <c r="AH247" s="391"/>
    </row>
    <row r="248" spans="1:34" ht="15" customHeight="1" x14ac:dyDescent="0.25">
      <c r="A248" s="164"/>
      <c r="B248" s="840">
        <f t="shared" si="86"/>
        <v>35</v>
      </c>
      <c r="C248" s="2149"/>
      <c r="D248" s="2152"/>
      <c r="E248" s="684" t="s">
        <v>551</v>
      </c>
      <c r="F248" s="842"/>
      <c r="G248" s="434"/>
      <c r="H248" s="597"/>
      <c r="I248" s="597"/>
      <c r="J248" s="609"/>
      <c r="K248" s="604"/>
      <c r="L248" s="598"/>
      <c r="M248" s="598"/>
      <c r="N248" s="769" t="str">
        <f t="shared" si="84"/>
        <v/>
      </c>
      <c r="O248" s="609"/>
      <c r="P248" s="604"/>
      <c r="Q248" s="598"/>
      <c r="R248" s="598"/>
      <c r="S248" s="769" t="str">
        <f t="shared" si="85"/>
        <v/>
      </c>
      <c r="T248" s="782"/>
      <c r="U248" s="784"/>
      <c r="V248" s="785"/>
      <c r="W248" s="785"/>
      <c r="X248" s="785"/>
      <c r="Y248" s="786"/>
      <c r="Z248" s="785"/>
      <c r="AA248" s="931"/>
      <c r="AB248" s="789"/>
      <c r="AC248" s="619"/>
      <c r="AD248" s="619"/>
      <c r="AE248" s="619"/>
      <c r="AF248" s="619"/>
      <c r="AG248" s="931"/>
      <c r="AH248" s="391"/>
    </row>
    <row r="249" spans="1:34" ht="15" customHeight="1" x14ac:dyDescent="0.25">
      <c r="A249" s="164"/>
      <c r="B249" s="953">
        <f t="shared" si="86"/>
        <v>36</v>
      </c>
      <c r="C249" s="2149"/>
      <c r="D249" s="2152"/>
      <c r="E249" s="946" t="s">
        <v>552</v>
      </c>
      <c r="F249" s="947"/>
      <c r="G249" s="511"/>
      <c r="H249" s="948"/>
      <c r="I249" s="948"/>
      <c r="J249" s="853"/>
      <c r="K249" s="616"/>
      <c r="L249" s="611"/>
      <c r="M249" s="611"/>
      <c r="N249" s="854" t="str">
        <f t="shared" si="84"/>
        <v/>
      </c>
      <c r="O249" s="853"/>
      <c r="P249" s="616"/>
      <c r="Q249" s="611"/>
      <c r="R249" s="611"/>
      <c r="S249" s="854" t="str">
        <f t="shared" si="85"/>
        <v/>
      </c>
      <c r="T249" s="912"/>
      <c r="U249" s="913"/>
      <c r="V249" s="914"/>
      <c r="W249" s="914"/>
      <c r="X249" s="914"/>
      <c r="Y249" s="954"/>
      <c r="Z249" s="914"/>
      <c r="AA249" s="955"/>
      <c r="AB249" s="956"/>
      <c r="AC249" s="619"/>
      <c r="AD249" s="619"/>
      <c r="AE249" s="619"/>
      <c r="AF249" s="619"/>
      <c r="AG249" s="955"/>
      <c r="AH249" s="391"/>
    </row>
    <row r="250" spans="1:34" ht="15" customHeight="1" x14ac:dyDescent="0.25">
      <c r="A250" s="164"/>
      <c r="B250" s="830">
        <f t="shared" si="86"/>
        <v>37</v>
      </c>
      <c r="C250" s="2148" t="s">
        <v>532</v>
      </c>
      <c r="D250" s="2151" t="s">
        <v>549</v>
      </c>
      <c r="E250" s="683" t="s">
        <v>550</v>
      </c>
      <c r="F250" s="832"/>
      <c r="G250" s="432"/>
      <c r="H250" s="924"/>
      <c r="I250" s="924"/>
      <c r="J250" s="608"/>
      <c r="K250" s="606"/>
      <c r="L250" s="595"/>
      <c r="M250" s="595"/>
      <c r="N250" s="834" t="str">
        <f t="shared" si="84"/>
        <v/>
      </c>
      <c r="O250" s="608"/>
      <c r="P250" s="606"/>
      <c r="Q250" s="595"/>
      <c r="R250" s="595"/>
      <c r="S250" s="834" t="str">
        <f t="shared" si="85"/>
        <v/>
      </c>
      <c r="T250" s="957"/>
      <c r="U250" s="958"/>
      <c r="V250" s="959"/>
      <c r="W250" s="959"/>
      <c r="X250" s="959"/>
      <c r="Y250" s="874"/>
      <c r="Z250" s="959"/>
      <c r="AA250" s="875"/>
      <c r="AB250" s="876"/>
      <c r="AC250" s="619"/>
      <c r="AD250" s="619"/>
      <c r="AE250" s="619"/>
      <c r="AF250" s="619"/>
      <c r="AG250" s="875"/>
      <c r="AH250" s="391"/>
    </row>
    <row r="251" spans="1:34" ht="15" customHeight="1" x14ac:dyDescent="0.25">
      <c r="A251" s="164"/>
      <c r="B251" s="840">
        <f t="shared" si="86"/>
        <v>38</v>
      </c>
      <c r="C251" s="2149"/>
      <c r="D251" s="2152"/>
      <c r="E251" s="684" t="s">
        <v>551</v>
      </c>
      <c r="F251" s="842"/>
      <c r="G251" s="434"/>
      <c r="H251" s="597"/>
      <c r="I251" s="597"/>
      <c r="J251" s="609"/>
      <c r="K251" s="604"/>
      <c r="L251" s="598"/>
      <c r="M251" s="598"/>
      <c r="N251" s="769" t="str">
        <f t="shared" si="84"/>
        <v/>
      </c>
      <c r="O251" s="609"/>
      <c r="P251" s="604"/>
      <c r="Q251" s="598"/>
      <c r="R251" s="598"/>
      <c r="S251" s="769" t="str">
        <f t="shared" si="85"/>
        <v/>
      </c>
      <c r="T251" s="782"/>
      <c r="U251" s="784"/>
      <c r="V251" s="785"/>
      <c r="W251" s="785"/>
      <c r="X251" s="785"/>
      <c r="Y251" s="786"/>
      <c r="Z251" s="785"/>
      <c r="AA251" s="931"/>
      <c r="AB251" s="789"/>
      <c r="AC251" s="619"/>
      <c r="AD251" s="619"/>
      <c r="AE251" s="619"/>
      <c r="AF251" s="619"/>
      <c r="AG251" s="931"/>
      <c r="AH251" s="391"/>
    </row>
    <row r="252" spans="1:34" ht="15" customHeight="1" x14ac:dyDescent="0.25">
      <c r="A252" s="164"/>
      <c r="B252" s="840">
        <f t="shared" si="86"/>
        <v>39</v>
      </c>
      <c r="C252" s="2149"/>
      <c r="D252" s="2153"/>
      <c r="E252" s="684" t="s">
        <v>552</v>
      </c>
      <c r="F252" s="842"/>
      <c r="G252" s="434"/>
      <c r="H252" s="597"/>
      <c r="I252" s="597"/>
      <c r="J252" s="609"/>
      <c r="K252" s="604"/>
      <c r="L252" s="598"/>
      <c r="M252" s="598"/>
      <c r="N252" s="769" t="str">
        <f t="shared" si="84"/>
        <v/>
      </c>
      <c r="O252" s="609"/>
      <c r="P252" s="604"/>
      <c r="Q252" s="598"/>
      <c r="R252" s="598"/>
      <c r="S252" s="769" t="str">
        <f t="shared" si="85"/>
        <v/>
      </c>
      <c r="T252" s="782"/>
      <c r="U252" s="784"/>
      <c r="V252" s="785"/>
      <c r="W252" s="785"/>
      <c r="X252" s="785"/>
      <c r="Y252" s="786"/>
      <c r="Z252" s="785"/>
      <c r="AA252" s="931"/>
      <c r="AB252" s="789"/>
      <c r="AC252" s="619"/>
      <c r="AD252" s="619"/>
      <c r="AE252" s="619"/>
      <c r="AF252" s="619"/>
      <c r="AG252" s="931"/>
      <c r="AH252" s="391"/>
    </row>
    <row r="253" spans="1:34" ht="15" customHeight="1" x14ac:dyDescent="0.25">
      <c r="A253" s="164"/>
      <c r="B253" s="840">
        <f t="shared" si="86"/>
        <v>40</v>
      </c>
      <c r="C253" s="2149"/>
      <c r="D253" s="2154" t="s">
        <v>553</v>
      </c>
      <c r="E253" s="684" t="s">
        <v>550</v>
      </c>
      <c r="F253" s="842"/>
      <c r="G253" s="434"/>
      <c r="H253" s="597"/>
      <c r="I253" s="597"/>
      <c r="J253" s="609"/>
      <c r="K253" s="604"/>
      <c r="L253" s="598"/>
      <c r="M253" s="598"/>
      <c r="N253" s="769" t="str">
        <f t="shared" si="84"/>
        <v/>
      </c>
      <c r="O253" s="609"/>
      <c r="P253" s="604"/>
      <c r="Q253" s="598"/>
      <c r="R253" s="598"/>
      <c r="S253" s="769" t="str">
        <f t="shared" si="85"/>
        <v/>
      </c>
      <c r="T253" s="782"/>
      <c r="U253" s="784"/>
      <c r="V253" s="785"/>
      <c r="W253" s="785"/>
      <c r="X253" s="785"/>
      <c r="Y253" s="786"/>
      <c r="Z253" s="785"/>
      <c r="AA253" s="931"/>
      <c r="AB253" s="789"/>
      <c r="AC253" s="619"/>
      <c r="AD253" s="619"/>
      <c r="AE253" s="619"/>
      <c r="AF253" s="619"/>
      <c r="AG253" s="931"/>
      <c r="AH253" s="391"/>
    </row>
    <row r="254" spans="1:34" ht="15" customHeight="1" x14ac:dyDescent="0.25">
      <c r="A254" s="164"/>
      <c r="B254" s="840">
        <f t="shared" si="86"/>
        <v>41</v>
      </c>
      <c r="C254" s="2149"/>
      <c r="D254" s="2152"/>
      <c r="E254" s="684" t="s">
        <v>551</v>
      </c>
      <c r="F254" s="842"/>
      <c r="G254" s="434"/>
      <c r="H254" s="597"/>
      <c r="I254" s="597"/>
      <c r="J254" s="609"/>
      <c r="K254" s="604"/>
      <c r="L254" s="598"/>
      <c r="M254" s="598"/>
      <c r="N254" s="769" t="str">
        <f t="shared" si="84"/>
        <v/>
      </c>
      <c r="O254" s="609"/>
      <c r="P254" s="604"/>
      <c r="Q254" s="598"/>
      <c r="R254" s="598"/>
      <c r="S254" s="769" t="str">
        <f t="shared" si="85"/>
        <v/>
      </c>
      <c r="T254" s="782"/>
      <c r="U254" s="784"/>
      <c r="V254" s="785"/>
      <c r="W254" s="785"/>
      <c r="X254" s="785"/>
      <c r="Y254" s="786"/>
      <c r="Z254" s="785"/>
      <c r="AA254" s="931"/>
      <c r="AB254" s="789"/>
      <c r="AC254" s="619"/>
      <c r="AD254" s="619"/>
      <c r="AE254" s="619"/>
      <c r="AF254" s="619"/>
      <c r="AG254" s="931"/>
      <c r="AH254" s="391"/>
    </row>
    <row r="255" spans="1:34" ht="15" customHeight="1" x14ac:dyDescent="0.25">
      <c r="A255" s="164"/>
      <c r="B255" s="840">
        <f t="shared" si="86"/>
        <v>42</v>
      </c>
      <c r="C255" s="2150"/>
      <c r="D255" s="2153"/>
      <c r="E255" s="684" t="s">
        <v>552</v>
      </c>
      <c r="F255" s="842"/>
      <c r="G255" s="434"/>
      <c r="H255" s="597"/>
      <c r="I255" s="597"/>
      <c r="J255" s="609"/>
      <c r="K255" s="604"/>
      <c r="L255" s="598"/>
      <c r="M255" s="598"/>
      <c r="N255" s="769" t="str">
        <f t="shared" si="84"/>
        <v/>
      </c>
      <c r="O255" s="609"/>
      <c r="P255" s="604"/>
      <c r="Q255" s="598"/>
      <c r="R255" s="598"/>
      <c r="S255" s="769" t="str">
        <f t="shared" si="85"/>
        <v/>
      </c>
      <c r="T255" s="782"/>
      <c r="U255" s="784"/>
      <c r="V255" s="785"/>
      <c r="W255" s="785"/>
      <c r="X255" s="785"/>
      <c r="Y255" s="786"/>
      <c r="Z255" s="785"/>
      <c r="AA255" s="931"/>
      <c r="AB255" s="789"/>
      <c r="AC255" s="619"/>
      <c r="AD255" s="619"/>
      <c r="AE255" s="619"/>
      <c r="AF255" s="619"/>
      <c r="AG255" s="931"/>
      <c r="AH255" s="391"/>
    </row>
    <row r="256" spans="1:34" ht="15" customHeight="1" x14ac:dyDescent="0.25">
      <c r="A256" s="164"/>
      <c r="B256" s="840">
        <f t="shared" si="86"/>
        <v>43</v>
      </c>
      <c r="C256" s="2155" t="s">
        <v>533</v>
      </c>
      <c r="D256" s="2154" t="s">
        <v>549</v>
      </c>
      <c r="E256" s="684" t="s">
        <v>550</v>
      </c>
      <c r="F256" s="842"/>
      <c r="G256" s="434"/>
      <c r="H256" s="597"/>
      <c r="I256" s="597"/>
      <c r="J256" s="609"/>
      <c r="K256" s="604"/>
      <c r="L256" s="598"/>
      <c r="M256" s="598"/>
      <c r="N256" s="769" t="str">
        <f t="shared" si="84"/>
        <v/>
      </c>
      <c r="O256" s="609"/>
      <c r="P256" s="604"/>
      <c r="Q256" s="598"/>
      <c r="R256" s="598"/>
      <c r="S256" s="769" t="str">
        <f t="shared" si="85"/>
        <v/>
      </c>
      <c r="T256" s="782"/>
      <c r="U256" s="784"/>
      <c r="V256" s="785"/>
      <c r="W256" s="785"/>
      <c r="X256" s="785"/>
      <c r="Y256" s="786"/>
      <c r="Z256" s="785"/>
      <c r="AA256" s="931"/>
      <c r="AB256" s="789"/>
      <c r="AC256" s="619"/>
      <c r="AD256" s="619"/>
      <c r="AE256" s="619"/>
      <c r="AF256" s="619"/>
      <c r="AG256" s="931"/>
      <c r="AH256" s="391"/>
    </row>
    <row r="257" spans="1:34" ht="15" customHeight="1" x14ac:dyDescent="0.25">
      <c r="A257" s="164"/>
      <c r="B257" s="840">
        <f t="shared" si="86"/>
        <v>44</v>
      </c>
      <c r="C257" s="2149"/>
      <c r="D257" s="2152"/>
      <c r="E257" s="684" t="s">
        <v>551</v>
      </c>
      <c r="F257" s="842"/>
      <c r="G257" s="434"/>
      <c r="H257" s="597"/>
      <c r="I257" s="597"/>
      <c r="J257" s="609"/>
      <c r="K257" s="604"/>
      <c r="L257" s="598"/>
      <c r="M257" s="598"/>
      <c r="N257" s="769" t="str">
        <f t="shared" si="84"/>
        <v/>
      </c>
      <c r="O257" s="609"/>
      <c r="P257" s="604"/>
      <c r="Q257" s="598"/>
      <c r="R257" s="598"/>
      <c r="S257" s="769" t="str">
        <f t="shared" si="85"/>
        <v/>
      </c>
      <c r="T257" s="782"/>
      <c r="U257" s="784"/>
      <c r="V257" s="785"/>
      <c r="W257" s="785"/>
      <c r="X257" s="785"/>
      <c r="Y257" s="786"/>
      <c r="Z257" s="785"/>
      <c r="AA257" s="931"/>
      <c r="AB257" s="789"/>
      <c r="AC257" s="619"/>
      <c r="AD257" s="619"/>
      <c r="AE257" s="619"/>
      <c r="AF257" s="619"/>
      <c r="AG257" s="931"/>
      <c r="AH257" s="391"/>
    </row>
    <row r="258" spans="1:34" ht="15" customHeight="1" x14ac:dyDescent="0.25">
      <c r="A258" s="164"/>
      <c r="B258" s="840">
        <f t="shared" si="86"/>
        <v>45</v>
      </c>
      <c r="C258" s="2149"/>
      <c r="D258" s="2153"/>
      <c r="E258" s="684" t="s">
        <v>552</v>
      </c>
      <c r="F258" s="842"/>
      <c r="G258" s="434"/>
      <c r="H258" s="597"/>
      <c r="I258" s="597"/>
      <c r="J258" s="609"/>
      <c r="K258" s="604"/>
      <c r="L258" s="598"/>
      <c r="M258" s="598"/>
      <c r="N258" s="769" t="str">
        <f t="shared" si="84"/>
        <v/>
      </c>
      <c r="O258" s="609"/>
      <c r="P258" s="604"/>
      <c r="Q258" s="598"/>
      <c r="R258" s="598"/>
      <c r="S258" s="769" t="str">
        <f t="shared" si="85"/>
        <v/>
      </c>
      <c r="T258" s="782"/>
      <c r="U258" s="784"/>
      <c r="V258" s="785"/>
      <c r="W258" s="785"/>
      <c r="X258" s="785"/>
      <c r="Y258" s="786"/>
      <c r="Z258" s="785"/>
      <c r="AA258" s="931"/>
      <c r="AB258" s="789"/>
      <c r="AC258" s="619"/>
      <c r="AD258" s="619"/>
      <c r="AE258" s="619"/>
      <c r="AF258" s="619"/>
      <c r="AG258" s="931"/>
      <c r="AH258" s="391"/>
    </row>
    <row r="259" spans="1:34" ht="15" customHeight="1" x14ac:dyDescent="0.25">
      <c r="A259" s="164"/>
      <c r="B259" s="840">
        <f t="shared" si="86"/>
        <v>46</v>
      </c>
      <c r="C259" s="2149"/>
      <c r="D259" s="2154" t="s">
        <v>553</v>
      </c>
      <c r="E259" s="684" t="s">
        <v>550</v>
      </c>
      <c r="F259" s="842"/>
      <c r="G259" s="434"/>
      <c r="H259" s="597"/>
      <c r="I259" s="597"/>
      <c r="J259" s="609"/>
      <c r="K259" s="604"/>
      <c r="L259" s="598"/>
      <c r="M259" s="598"/>
      <c r="N259" s="769" t="str">
        <f t="shared" si="84"/>
        <v/>
      </c>
      <c r="O259" s="609"/>
      <c r="P259" s="604"/>
      <c r="Q259" s="598"/>
      <c r="R259" s="598"/>
      <c r="S259" s="769" t="str">
        <f t="shared" si="85"/>
        <v/>
      </c>
      <c r="T259" s="782"/>
      <c r="U259" s="784"/>
      <c r="V259" s="785"/>
      <c r="W259" s="785"/>
      <c r="X259" s="785"/>
      <c r="Y259" s="786"/>
      <c r="Z259" s="785"/>
      <c r="AA259" s="931"/>
      <c r="AB259" s="789"/>
      <c r="AC259" s="619"/>
      <c r="AD259" s="619"/>
      <c r="AE259" s="619"/>
      <c r="AF259" s="619"/>
      <c r="AG259" s="931"/>
      <c r="AH259" s="391"/>
    </row>
    <row r="260" spans="1:34" ht="15" customHeight="1" x14ac:dyDescent="0.25">
      <c r="A260" s="164"/>
      <c r="B260" s="840">
        <f t="shared" si="86"/>
        <v>47</v>
      </c>
      <c r="C260" s="2149"/>
      <c r="D260" s="2152"/>
      <c r="E260" s="684" t="s">
        <v>551</v>
      </c>
      <c r="F260" s="842"/>
      <c r="G260" s="434"/>
      <c r="H260" s="597"/>
      <c r="I260" s="597"/>
      <c r="J260" s="609"/>
      <c r="K260" s="604"/>
      <c r="L260" s="598"/>
      <c r="M260" s="598"/>
      <c r="N260" s="769" t="str">
        <f t="shared" si="84"/>
        <v/>
      </c>
      <c r="O260" s="609"/>
      <c r="P260" s="604"/>
      <c r="Q260" s="598"/>
      <c r="R260" s="598"/>
      <c r="S260" s="769" t="str">
        <f t="shared" si="85"/>
        <v/>
      </c>
      <c r="T260" s="782"/>
      <c r="U260" s="784"/>
      <c r="V260" s="785"/>
      <c r="W260" s="785"/>
      <c r="X260" s="785"/>
      <c r="Y260" s="786"/>
      <c r="Z260" s="785"/>
      <c r="AA260" s="931"/>
      <c r="AB260" s="789"/>
      <c r="AC260" s="619"/>
      <c r="AD260" s="619"/>
      <c r="AE260" s="619"/>
      <c r="AF260" s="619"/>
      <c r="AG260" s="931"/>
      <c r="AH260" s="391"/>
    </row>
    <row r="261" spans="1:34" ht="15" customHeight="1" x14ac:dyDescent="0.25">
      <c r="A261" s="164"/>
      <c r="B261" s="840">
        <f t="shared" si="86"/>
        <v>48</v>
      </c>
      <c r="C261" s="2150"/>
      <c r="D261" s="2153"/>
      <c r="E261" s="684" t="s">
        <v>552</v>
      </c>
      <c r="F261" s="842"/>
      <c r="G261" s="434"/>
      <c r="H261" s="597"/>
      <c r="I261" s="597"/>
      <c r="J261" s="609"/>
      <c r="K261" s="604"/>
      <c r="L261" s="598"/>
      <c r="M261" s="598"/>
      <c r="N261" s="769" t="str">
        <f t="shared" si="84"/>
        <v/>
      </c>
      <c r="O261" s="609"/>
      <c r="P261" s="604"/>
      <c r="Q261" s="598"/>
      <c r="R261" s="598"/>
      <c r="S261" s="769" t="str">
        <f t="shared" si="85"/>
        <v/>
      </c>
      <c r="T261" s="782"/>
      <c r="U261" s="784"/>
      <c r="V261" s="785"/>
      <c r="W261" s="785"/>
      <c r="X261" s="785"/>
      <c r="Y261" s="786"/>
      <c r="Z261" s="785"/>
      <c r="AA261" s="931"/>
      <c r="AB261" s="789"/>
      <c r="AC261" s="619"/>
      <c r="AD261" s="619"/>
      <c r="AE261" s="619"/>
      <c r="AF261" s="619"/>
      <c r="AG261" s="931"/>
      <c r="AH261" s="391"/>
    </row>
    <row r="262" spans="1:34" ht="15" customHeight="1" x14ac:dyDescent="0.25">
      <c r="A262" s="164"/>
      <c r="B262" s="840">
        <f t="shared" si="86"/>
        <v>49</v>
      </c>
      <c r="C262" s="2155" t="s">
        <v>534</v>
      </c>
      <c r="D262" s="2154" t="s">
        <v>549</v>
      </c>
      <c r="E262" s="684" t="s">
        <v>550</v>
      </c>
      <c r="F262" s="842"/>
      <c r="G262" s="434"/>
      <c r="H262" s="597"/>
      <c r="I262" s="597"/>
      <c r="J262" s="609"/>
      <c r="K262" s="604"/>
      <c r="L262" s="598"/>
      <c r="M262" s="598"/>
      <c r="N262" s="769" t="str">
        <f t="shared" si="84"/>
        <v/>
      </c>
      <c r="O262" s="609"/>
      <c r="P262" s="604"/>
      <c r="Q262" s="598"/>
      <c r="R262" s="598"/>
      <c r="S262" s="769" t="str">
        <f t="shared" si="85"/>
        <v/>
      </c>
      <c r="T262" s="782"/>
      <c r="U262" s="784"/>
      <c r="V262" s="785"/>
      <c r="W262" s="785"/>
      <c r="X262" s="785"/>
      <c r="Y262" s="786"/>
      <c r="Z262" s="785"/>
      <c r="AA262" s="931"/>
      <c r="AB262" s="789"/>
      <c r="AC262" s="619"/>
      <c r="AD262" s="619"/>
      <c r="AE262" s="619"/>
      <c r="AF262" s="619"/>
      <c r="AG262" s="931"/>
      <c r="AH262" s="391"/>
    </row>
    <row r="263" spans="1:34" ht="15" customHeight="1" x14ac:dyDescent="0.25">
      <c r="A263" s="164"/>
      <c r="B263" s="840">
        <f t="shared" si="86"/>
        <v>50</v>
      </c>
      <c r="C263" s="2149"/>
      <c r="D263" s="2152"/>
      <c r="E263" s="684" t="s">
        <v>551</v>
      </c>
      <c r="F263" s="842"/>
      <c r="G263" s="434"/>
      <c r="H263" s="597"/>
      <c r="I263" s="597"/>
      <c r="J263" s="609"/>
      <c r="K263" s="604"/>
      <c r="L263" s="598"/>
      <c r="M263" s="598"/>
      <c r="N263" s="769" t="str">
        <f t="shared" si="84"/>
        <v/>
      </c>
      <c r="O263" s="609"/>
      <c r="P263" s="604"/>
      <c r="Q263" s="598"/>
      <c r="R263" s="598"/>
      <c r="S263" s="769" t="str">
        <f t="shared" si="85"/>
        <v/>
      </c>
      <c r="T263" s="782"/>
      <c r="U263" s="784"/>
      <c r="V263" s="785"/>
      <c r="W263" s="785"/>
      <c r="X263" s="785"/>
      <c r="Y263" s="786"/>
      <c r="Z263" s="785"/>
      <c r="AA263" s="931"/>
      <c r="AB263" s="789"/>
      <c r="AC263" s="619"/>
      <c r="AD263" s="619"/>
      <c r="AE263" s="619"/>
      <c r="AF263" s="619"/>
      <c r="AG263" s="931"/>
      <c r="AH263" s="391"/>
    </row>
    <row r="264" spans="1:34" ht="15" customHeight="1" x14ac:dyDescent="0.25">
      <c r="A264" s="164"/>
      <c r="B264" s="840">
        <f t="shared" si="86"/>
        <v>51</v>
      </c>
      <c r="C264" s="2149"/>
      <c r="D264" s="2153"/>
      <c r="E264" s="684" t="s">
        <v>552</v>
      </c>
      <c r="F264" s="842"/>
      <c r="G264" s="434"/>
      <c r="H264" s="597"/>
      <c r="I264" s="597"/>
      <c r="J264" s="609"/>
      <c r="K264" s="604"/>
      <c r="L264" s="598"/>
      <c r="M264" s="598"/>
      <c r="N264" s="769" t="str">
        <f t="shared" si="84"/>
        <v/>
      </c>
      <c r="O264" s="609"/>
      <c r="P264" s="604"/>
      <c r="Q264" s="598"/>
      <c r="R264" s="598"/>
      <c r="S264" s="769" t="str">
        <f t="shared" si="85"/>
        <v/>
      </c>
      <c r="T264" s="782"/>
      <c r="U264" s="784"/>
      <c r="V264" s="785"/>
      <c r="W264" s="785"/>
      <c r="X264" s="785"/>
      <c r="Y264" s="786"/>
      <c r="Z264" s="785"/>
      <c r="AA264" s="931"/>
      <c r="AB264" s="789"/>
      <c r="AC264" s="619"/>
      <c r="AD264" s="619"/>
      <c r="AE264" s="619"/>
      <c r="AF264" s="619"/>
      <c r="AG264" s="931"/>
      <c r="AH264" s="391"/>
    </row>
    <row r="265" spans="1:34" ht="15" customHeight="1" x14ac:dyDescent="0.25">
      <c r="A265" s="164"/>
      <c r="B265" s="840">
        <f t="shared" si="86"/>
        <v>52</v>
      </c>
      <c r="C265" s="2149"/>
      <c r="D265" s="2154" t="s">
        <v>553</v>
      </c>
      <c r="E265" s="684" t="s">
        <v>550</v>
      </c>
      <c r="F265" s="842"/>
      <c r="G265" s="434"/>
      <c r="H265" s="597"/>
      <c r="I265" s="597"/>
      <c r="J265" s="609"/>
      <c r="K265" s="604"/>
      <c r="L265" s="598"/>
      <c r="M265" s="598"/>
      <c r="N265" s="769" t="str">
        <f t="shared" si="84"/>
        <v/>
      </c>
      <c r="O265" s="609"/>
      <c r="P265" s="604"/>
      <c r="Q265" s="598"/>
      <c r="R265" s="598"/>
      <c r="S265" s="769" t="str">
        <f t="shared" si="85"/>
        <v/>
      </c>
      <c r="T265" s="782"/>
      <c r="U265" s="784"/>
      <c r="V265" s="785"/>
      <c r="W265" s="785"/>
      <c r="X265" s="785"/>
      <c r="Y265" s="786"/>
      <c r="Z265" s="785"/>
      <c r="AA265" s="931"/>
      <c r="AB265" s="789"/>
      <c r="AC265" s="619"/>
      <c r="AD265" s="619"/>
      <c r="AE265" s="619"/>
      <c r="AF265" s="619"/>
      <c r="AG265" s="931"/>
      <c r="AH265" s="391"/>
    </row>
    <row r="266" spans="1:34" ht="15" customHeight="1" x14ac:dyDescent="0.25">
      <c r="A266" s="164"/>
      <c r="B266" s="840">
        <f t="shared" si="86"/>
        <v>53</v>
      </c>
      <c r="C266" s="2149"/>
      <c r="D266" s="2152"/>
      <c r="E266" s="684" t="s">
        <v>551</v>
      </c>
      <c r="F266" s="842"/>
      <c r="G266" s="434"/>
      <c r="H266" s="597"/>
      <c r="I266" s="597"/>
      <c r="J266" s="609"/>
      <c r="K266" s="604"/>
      <c r="L266" s="598"/>
      <c r="M266" s="598"/>
      <c r="N266" s="769" t="str">
        <f t="shared" si="84"/>
        <v/>
      </c>
      <c r="O266" s="609"/>
      <c r="P266" s="604"/>
      <c r="Q266" s="598"/>
      <c r="R266" s="598"/>
      <c r="S266" s="769" t="str">
        <f t="shared" si="85"/>
        <v/>
      </c>
      <c r="T266" s="782"/>
      <c r="U266" s="784"/>
      <c r="V266" s="785"/>
      <c r="W266" s="785"/>
      <c r="X266" s="785"/>
      <c r="Y266" s="786"/>
      <c r="Z266" s="785"/>
      <c r="AA266" s="931"/>
      <c r="AB266" s="789"/>
      <c r="AC266" s="619"/>
      <c r="AD266" s="619"/>
      <c r="AE266" s="619"/>
      <c r="AF266" s="619"/>
      <c r="AG266" s="931"/>
      <c r="AH266" s="391"/>
    </row>
    <row r="267" spans="1:34" ht="15" customHeight="1" x14ac:dyDescent="0.25">
      <c r="A267" s="164"/>
      <c r="B267" s="840">
        <f t="shared" si="86"/>
        <v>54</v>
      </c>
      <c r="C267" s="2150"/>
      <c r="D267" s="2153"/>
      <c r="E267" s="684" t="s">
        <v>552</v>
      </c>
      <c r="F267" s="842"/>
      <c r="G267" s="434"/>
      <c r="H267" s="597"/>
      <c r="I267" s="597"/>
      <c r="J267" s="609"/>
      <c r="K267" s="604"/>
      <c r="L267" s="598"/>
      <c r="M267" s="598"/>
      <c r="N267" s="769" t="str">
        <f t="shared" si="84"/>
        <v/>
      </c>
      <c r="O267" s="609"/>
      <c r="P267" s="604"/>
      <c r="Q267" s="598"/>
      <c r="R267" s="598"/>
      <c r="S267" s="769" t="str">
        <f t="shared" si="85"/>
        <v/>
      </c>
      <c r="T267" s="782"/>
      <c r="U267" s="784"/>
      <c r="V267" s="785"/>
      <c r="W267" s="785"/>
      <c r="X267" s="785"/>
      <c r="Y267" s="786"/>
      <c r="Z267" s="785"/>
      <c r="AA267" s="931"/>
      <c r="AB267" s="789"/>
      <c r="AC267" s="619"/>
      <c r="AD267" s="619"/>
      <c r="AE267" s="619"/>
      <c r="AF267" s="619"/>
      <c r="AG267" s="931"/>
      <c r="AH267" s="391"/>
    </row>
    <row r="268" spans="1:34" ht="15" customHeight="1" x14ac:dyDescent="0.25">
      <c r="A268" s="164"/>
      <c r="B268" s="840">
        <f t="shared" si="86"/>
        <v>55</v>
      </c>
      <c r="C268" s="2155" t="s">
        <v>535</v>
      </c>
      <c r="D268" s="2154" t="s">
        <v>549</v>
      </c>
      <c r="E268" s="684" t="s">
        <v>550</v>
      </c>
      <c r="F268" s="842"/>
      <c r="G268" s="434"/>
      <c r="H268" s="597"/>
      <c r="I268" s="597"/>
      <c r="J268" s="609"/>
      <c r="K268" s="604"/>
      <c r="L268" s="598"/>
      <c r="M268" s="598"/>
      <c r="N268" s="769" t="str">
        <f t="shared" si="84"/>
        <v/>
      </c>
      <c r="O268" s="609"/>
      <c r="P268" s="604"/>
      <c r="Q268" s="598"/>
      <c r="R268" s="598"/>
      <c r="S268" s="769" t="str">
        <f t="shared" si="85"/>
        <v/>
      </c>
      <c r="T268" s="782"/>
      <c r="U268" s="784"/>
      <c r="V268" s="785"/>
      <c r="W268" s="785"/>
      <c r="X268" s="785"/>
      <c r="Y268" s="786"/>
      <c r="Z268" s="785"/>
      <c r="AA268" s="931"/>
      <c r="AB268" s="789"/>
      <c r="AC268" s="619"/>
      <c r="AD268" s="619"/>
      <c r="AE268" s="619"/>
      <c r="AF268" s="619"/>
      <c r="AG268" s="931"/>
      <c r="AH268" s="391"/>
    </row>
    <row r="269" spans="1:34" ht="15" customHeight="1" x14ac:dyDescent="0.25">
      <c r="A269" s="164"/>
      <c r="B269" s="840">
        <f t="shared" si="86"/>
        <v>56</v>
      </c>
      <c r="C269" s="2149"/>
      <c r="D269" s="2152"/>
      <c r="E269" s="684" t="s">
        <v>551</v>
      </c>
      <c r="F269" s="842"/>
      <c r="G269" s="434"/>
      <c r="H269" s="597"/>
      <c r="I269" s="597"/>
      <c r="J269" s="609"/>
      <c r="K269" s="604"/>
      <c r="L269" s="598"/>
      <c r="M269" s="598"/>
      <c r="N269" s="769" t="str">
        <f t="shared" si="84"/>
        <v/>
      </c>
      <c r="O269" s="609"/>
      <c r="P269" s="604"/>
      <c r="Q269" s="598"/>
      <c r="R269" s="598"/>
      <c r="S269" s="769" t="str">
        <f t="shared" si="85"/>
        <v/>
      </c>
      <c r="T269" s="782"/>
      <c r="U269" s="784"/>
      <c r="V269" s="785"/>
      <c r="W269" s="785"/>
      <c r="X269" s="785"/>
      <c r="Y269" s="786"/>
      <c r="Z269" s="785"/>
      <c r="AA269" s="931"/>
      <c r="AB269" s="789"/>
      <c r="AC269" s="619"/>
      <c r="AD269" s="619"/>
      <c r="AE269" s="619"/>
      <c r="AF269" s="619"/>
      <c r="AG269" s="931"/>
      <c r="AH269" s="391"/>
    </row>
    <row r="270" spans="1:34" ht="15" customHeight="1" x14ac:dyDescent="0.25">
      <c r="A270" s="164"/>
      <c r="B270" s="840">
        <f t="shared" si="86"/>
        <v>57</v>
      </c>
      <c r="C270" s="2149"/>
      <c r="D270" s="2153"/>
      <c r="E270" s="684" t="s">
        <v>552</v>
      </c>
      <c r="F270" s="842"/>
      <c r="G270" s="434"/>
      <c r="H270" s="597"/>
      <c r="I270" s="597"/>
      <c r="J270" s="609"/>
      <c r="K270" s="604"/>
      <c r="L270" s="598"/>
      <c r="M270" s="598"/>
      <c r="N270" s="769" t="str">
        <f t="shared" si="84"/>
        <v/>
      </c>
      <c r="O270" s="609"/>
      <c r="P270" s="604"/>
      <c r="Q270" s="598"/>
      <c r="R270" s="598"/>
      <c r="S270" s="769" t="str">
        <f t="shared" si="85"/>
        <v/>
      </c>
      <c r="T270" s="782"/>
      <c r="U270" s="784"/>
      <c r="V270" s="785"/>
      <c r="W270" s="785"/>
      <c r="X270" s="785"/>
      <c r="Y270" s="786"/>
      <c r="Z270" s="785"/>
      <c r="AA270" s="931"/>
      <c r="AB270" s="789"/>
      <c r="AC270" s="619"/>
      <c r="AD270" s="619"/>
      <c r="AE270" s="619"/>
      <c r="AF270" s="619"/>
      <c r="AG270" s="931"/>
      <c r="AH270" s="391"/>
    </row>
    <row r="271" spans="1:34" ht="15" customHeight="1" x14ac:dyDescent="0.25">
      <c r="A271" s="164"/>
      <c r="B271" s="840">
        <f t="shared" si="86"/>
        <v>58</v>
      </c>
      <c r="C271" s="2149"/>
      <c r="D271" s="2154" t="s">
        <v>553</v>
      </c>
      <c r="E271" s="684" t="s">
        <v>550</v>
      </c>
      <c r="F271" s="842"/>
      <c r="G271" s="434"/>
      <c r="H271" s="597"/>
      <c r="I271" s="597"/>
      <c r="J271" s="609"/>
      <c r="K271" s="604"/>
      <c r="L271" s="598"/>
      <c r="M271" s="598"/>
      <c r="N271" s="769" t="str">
        <f t="shared" si="84"/>
        <v/>
      </c>
      <c r="O271" s="609"/>
      <c r="P271" s="604"/>
      <c r="Q271" s="598"/>
      <c r="R271" s="598"/>
      <c r="S271" s="769" t="str">
        <f t="shared" si="85"/>
        <v/>
      </c>
      <c r="T271" s="782"/>
      <c r="U271" s="784"/>
      <c r="V271" s="785"/>
      <c r="W271" s="785"/>
      <c r="X271" s="785"/>
      <c r="Y271" s="786"/>
      <c r="Z271" s="785"/>
      <c r="AA271" s="931"/>
      <c r="AB271" s="789"/>
      <c r="AC271" s="619"/>
      <c r="AD271" s="619"/>
      <c r="AE271" s="619"/>
      <c r="AF271" s="619"/>
      <c r="AG271" s="931"/>
      <c r="AH271" s="391"/>
    </row>
    <row r="272" spans="1:34" ht="15" customHeight="1" x14ac:dyDescent="0.25">
      <c r="A272" s="164"/>
      <c r="B272" s="840">
        <f t="shared" si="86"/>
        <v>59</v>
      </c>
      <c r="C272" s="2149"/>
      <c r="D272" s="2152"/>
      <c r="E272" s="684" t="s">
        <v>551</v>
      </c>
      <c r="F272" s="842"/>
      <c r="G272" s="434"/>
      <c r="H272" s="597"/>
      <c r="I272" s="597"/>
      <c r="J272" s="609"/>
      <c r="K272" s="604"/>
      <c r="L272" s="598"/>
      <c r="M272" s="598"/>
      <c r="N272" s="769" t="str">
        <f t="shared" si="84"/>
        <v/>
      </c>
      <c r="O272" s="609"/>
      <c r="P272" s="604"/>
      <c r="Q272" s="598"/>
      <c r="R272" s="598"/>
      <c r="S272" s="769" t="str">
        <f t="shared" si="85"/>
        <v/>
      </c>
      <c r="T272" s="782"/>
      <c r="U272" s="784"/>
      <c r="V272" s="785"/>
      <c r="W272" s="785"/>
      <c r="X272" s="785"/>
      <c r="Y272" s="786"/>
      <c r="Z272" s="785"/>
      <c r="AA272" s="931"/>
      <c r="AB272" s="789"/>
      <c r="AC272" s="619"/>
      <c r="AD272" s="619"/>
      <c r="AE272" s="619"/>
      <c r="AF272" s="619"/>
      <c r="AG272" s="931"/>
      <c r="AH272" s="391"/>
    </row>
    <row r="273" spans="1:34" ht="15" customHeight="1" x14ac:dyDescent="0.25">
      <c r="A273" s="164"/>
      <c r="B273" s="840">
        <f t="shared" si="86"/>
        <v>60</v>
      </c>
      <c r="C273" s="2150"/>
      <c r="D273" s="2153"/>
      <c r="E273" s="684" t="s">
        <v>552</v>
      </c>
      <c r="F273" s="842"/>
      <c r="G273" s="434"/>
      <c r="H273" s="597"/>
      <c r="I273" s="597"/>
      <c r="J273" s="609"/>
      <c r="K273" s="604"/>
      <c r="L273" s="598"/>
      <c r="M273" s="598"/>
      <c r="N273" s="769" t="str">
        <f t="shared" si="84"/>
        <v/>
      </c>
      <c r="O273" s="609"/>
      <c r="P273" s="604"/>
      <c r="Q273" s="598"/>
      <c r="R273" s="598"/>
      <c r="S273" s="769" t="str">
        <f t="shared" si="85"/>
        <v/>
      </c>
      <c r="T273" s="782"/>
      <c r="U273" s="784"/>
      <c r="V273" s="785"/>
      <c r="W273" s="785"/>
      <c r="X273" s="785"/>
      <c r="Y273" s="786"/>
      <c r="Z273" s="785"/>
      <c r="AA273" s="931"/>
      <c r="AB273" s="789"/>
      <c r="AC273" s="619"/>
      <c r="AD273" s="619"/>
      <c r="AE273" s="619"/>
      <c r="AF273" s="619"/>
      <c r="AG273" s="931"/>
      <c r="AH273" s="391"/>
    </row>
    <row r="274" spans="1:34" ht="15" customHeight="1" x14ac:dyDescent="0.25">
      <c r="A274" s="164"/>
      <c r="B274" s="840">
        <f t="shared" si="86"/>
        <v>61</v>
      </c>
      <c r="C274" s="2155" t="s">
        <v>536</v>
      </c>
      <c r="D274" s="2154" t="s">
        <v>549</v>
      </c>
      <c r="E274" s="684" t="s">
        <v>550</v>
      </c>
      <c r="F274" s="842"/>
      <c r="G274" s="434"/>
      <c r="H274" s="597"/>
      <c r="I274" s="597"/>
      <c r="J274" s="609"/>
      <c r="K274" s="604"/>
      <c r="L274" s="598"/>
      <c r="M274" s="598"/>
      <c r="N274" s="769" t="str">
        <f t="shared" si="84"/>
        <v/>
      </c>
      <c r="O274" s="609"/>
      <c r="P274" s="604"/>
      <c r="Q274" s="598"/>
      <c r="R274" s="598"/>
      <c r="S274" s="769" t="str">
        <f t="shared" si="85"/>
        <v/>
      </c>
      <c r="T274" s="782"/>
      <c r="U274" s="784"/>
      <c r="V274" s="785"/>
      <c r="W274" s="785"/>
      <c r="X274" s="785"/>
      <c r="Y274" s="786"/>
      <c r="Z274" s="785"/>
      <c r="AA274" s="931"/>
      <c r="AB274" s="789"/>
      <c r="AC274" s="619"/>
      <c r="AD274" s="619"/>
      <c r="AE274" s="619"/>
      <c r="AF274" s="619"/>
      <c r="AG274" s="931"/>
      <c r="AH274" s="391"/>
    </row>
    <row r="275" spans="1:34" ht="15" customHeight="1" x14ac:dyDescent="0.25">
      <c r="A275" s="164"/>
      <c r="B275" s="840">
        <f t="shared" si="86"/>
        <v>62</v>
      </c>
      <c r="C275" s="2149"/>
      <c r="D275" s="2152"/>
      <c r="E275" s="684" t="s">
        <v>551</v>
      </c>
      <c r="F275" s="842"/>
      <c r="G275" s="434"/>
      <c r="H275" s="597"/>
      <c r="I275" s="597"/>
      <c r="J275" s="609"/>
      <c r="K275" s="604"/>
      <c r="L275" s="598"/>
      <c r="M275" s="598"/>
      <c r="N275" s="769" t="str">
        <f t="shared" si="84"/>
        <v/>
      </c>
      <c r="O275" s="609"/>
      <c r="P275" s="604"/>
      <c r="Q275" s="598"/>
      <c r="R275" s="598"/>
      <c r="S275" s="769" t="str">
        <f t="shared" si="85"/>
        <v/>
      </c>
      <c r="T275" s="782"/>
      <c r="U275" s="784"/>
      <c r="V275" s="785"/>
      <c r="W275" s="785"/>
      <c r="X275" s="785"/>
      <c r="Y275" s="786"/>
      <c r="Z275" s="785"/>
      <c r="AA275" s="931"/>
      <c r="AB275" s="789"/>
      <c r="AC275" s="619"/>
      <c r="AD275" s="619"/>
      <c r="AE275" s="619"/>
      <c r="AF275" s="619"/>
      <c r="AG275" s="931"/>
      <c r="AH275" s="391"/>
    </row>
    <row r="276" spans="1:34" ht="15" customHeight="1" x14ac:dyDescent="0.25">
      <c r="A276" s="164"/>
      <c r="B276" s="840">
        <f t="shared" si="86"/>
        <v>63</v>
      </c>
      <c r="C276" s="2149"/>
      <c r="D276" s="2153"/>
      <c r="E276" s="684" t="s">
        <v>552</v>
      </c>
      <c r="F276" s="842"/>
      <c r="G276" s="434"/>
      <c r="H276" s="597"/>
      <c r="I276" s="597"/>
      <c r="J276" s="609"/>
      <c r="K276" s="604"/>
      <c r="L276" s="598"/>
      <c r="M276" s="598"/>
      <c r="N276" s="769" t="str">
        <f t="shared" si="84"/>
        <v/>
      </c>
      <c r="O276" s="609"/>
      <c r="P276" s="604"/>
      <c r="Q276" s="598"/>
      <c r="R276" s="598"/>
      <c r="S276" s="769" t="str">
        <f t="shared" si="85"/>
        <v/>
      </c>
      <c r="T276" s="782"/>
      <c r="U276" s="784"/>
      <c r="V276" s="785"/>
      <c r="W276" s="785"/>
      <c r="X276" s="785"/>
      <c r="Y276" s="786"/>
      <c r="Z276" s="785"/>
      <c r="AA276" s="931"/>
      <c r="AB276" s="789"/>
      <c r="AC276" s="619"/>
      <c r="AD276" s="619"/>
      <c r="AE276" s="619"/>
      <c r="AF276" s="619"/>
      <c r="AG276" s="931"/>
      <c r="AH276" s="391"/>
    </row>
    <row r="277" spans="1:34" ht="15" customHeight="1" x14ac:dyDescent="0.25">
      <c r="A277" s="164"/>
      <c r="B277" s="840">
        <f t="shared" si="86"/>
        <v>64</v>
      </c>
      <c r="C277" s="2149"/>
      <c r="D277" s="2154" t="s">
        <v>553</v>
      </c>
      <c r="E277" s="684" t="s">
        <v>550</v>
      </c>
      <c r="F277" s="842"/>
      <c r="G277" s="434"/>
      <c r="H277" s="597"/>
      <c r="I277" s="597"/>
      <c r="J277" s="609"/>
      <c r="K277" s="604"/>
      <c r="L277" s="598"/>
      <c r="M277" s="598"/>
      <c r="N277" s="769" t="str">
        <f t="shared" si="84"/>
        <v/>
      </c>
      <c r="O277" s="609"/>
      <c r="P277" s="604"/>
      <c r="Q277" s="598"/>
      <c r="R277" s="598"/>
      <c r="S277" s="769" t="str">
        <f t="shared" si="85"/>
        <v/>
      </c>
      <c r="T277" s="782"/>
      <c r="U277" s="784"/>
      <c r="V277" s="785"/>
      <c r="W277" s="785"/>
      <c r="X277" s="785"/>
      <c r="Y277" s="786"/>
      <c r="Z277" s="785"/>
      <c r="AA277" s="931"/>
      <c r="AB277" s="789"/>
      <c r="AC277" s="619"/>
      <c r="AD277" s="619"/>
      <c r="AE277" s="619"/>
      <c r="AF277" s="619"/>
      <c r="AG277" s="931"/>
      <c r="AH277" s="391"/>
    </row>
    <row r="278" spans="1:34" ht="15" customHeight="1" x14ac:dyDescent="0.25">
      <c r="A278" s="164"/>
      <c r="B278" s="840">
        <f t="shared" si="86"/>
        <v>65</v>
      </c>
      <c r="C278" s="2149"/>
      <c r="D278" s="2152"/>
      <c r="E278" s="684" t="s">
        <v>551</v>
      </c>
      <c r="F278" s="842"/>
      <c r="G278" s="434"/>
      <c r="H278" s="597"/>
      <c r="I278" s="597"/>
      <c r="J278" s="609"/>
      <c r="K278" s="604"/>
      <c r="L278" s="598"/>
      <c r="M278" s="598"/>
      <c r="N278" s="769" t="str">
        <f t="shared" ref="N278:N286" si="87">IF(K278&gt;0,M278/K278, "")</f>
        <v/>
      </c>
      <c r="O278" s="609"/>
      <c r="P278" s="604"/>
      <c r="Q278" s="598"/>
      <c r="R278" s="598"/>
      <c r="S278" s="769" t="str">
        <f t="shared" ref="S278:S286" si="88">IF(P278&gt;0,R278/P278, "")</f>
        <v/>
      </c>
      <c r="T278" s="782"/>
      <c r="U278" s="784"/>
      <c r="V278" s="785"/>
      <c r="W278" s="785"/>
      <c r="X278" s="785"/>
      <c r="Y278" s="786"/>
      <c r="Z278" s="785"/>
      <c r="AA278" s="931"/>
      <c r="AB278" s="789"/>
      <c r="AC278" s="619"/>
      <c r="AD278" s="619"/>
      <c r="AE278" s="619"/>
      <c r="AF278" s="619"/>
      <c r="AG278" s="931"/>
      <c r="AH278" s="391"/>
    </row>
    <row r="279" spans="1:34" ht="15" customHeight="1" x14ac:dyDescent="0.25">
      <c r="A279" s="164"/>
      <c r="B279" s="840">
        <f t="shared" ref="B279:B286" si="89">B278+1</f>
        <v>66</v>
      </c>
      <c r="C279" s="2150"/>
      <c r="D279" s="2153"/>
      <c r="E279" s="684" t="s">
        <v>552</v>
      </c>
      <c r="F279" s="842"/>
      <c r="G279" s="434"/>
      <c r="H279" s="597"/>
      <c r="I279" s="597"/>
      <c r="J279" s="609"/>
      <c r="K279" s="604"/>
      <c r="L279" s="598"/>
      <c r="M279" s="598"/>
      <c r="N279" s="769" t="str">
        <f t="shared" si="87"/>
        <v/>
      </c>
      <c r="O279" s="609"/>
      <c r="P279" s="604"/>
      <c r="Q279" s="598"/>
      <c r="R279" s="598"/>
      <c r="S279" s="769" t="str">
        <f t="shared" si="88"/>
        <v/>
      </c>
      <c r="T279" s="782"/>
      <c r="U279" s="784"/>
      <c r="V279" s="785"/>
      <c r="W279" s="785"/>
      <c r="X279" s="785"/>
      <c r="Y279" s="786"/>
      <c r="Z279" s="785"/>
      <c r="AA279" s="931"/>
      <c r="AB279" s="789"/>
      <c r="AC279" s="619"/>
      <c r="AD279" s="619"/>
      <c r="AE279" s="619"/>
      <c r="AF279" s="619"/>
      <c r="AG279" s="931"/>
      <c r="AH279" s="391"/>
    </row>
    <row r="280" spans="1:34" ht="15" customHeight="1" x14ac:dyDescent="0.25">
      <c r="A280" s="164"/>
      <c r="B280" s="840">
        <f t="shared" si="89"/>
        <v>67</v>
      </c>
      <c r="C280" s="2156" t="s">
        <v>537</v>
      </c>
      <c r="D280" s="2158" t="s">
        <v>549</v>
      </c>
      <c r="E280" s="684" t="s">
        <v>550</v>
      </c>
      <c r="F280" s="842"/>
      <c r="G280" s="716"/>
      <c r="H280" s="597"/>
      <c r="I280" s="597"/>
      <c r="J280" s="609"/>
      <c r="K280" s="604"/>
      <c r="L280" s="598"/>
      <c r="M280" s="598"/>
      <c r="N280" s="769" t="str">
        <f t="shared" si="87"/>
        <v/>
      </c>
      <c r="O280" s="609"/>
      <c r="P280" s="604"/>
      <c r="Q280" s="598"/>
      <c r="R280" s="598"/>
      <c r="S280" s="769" t="str">
        <f t="shared" si="88"/>
        <v/>
      </c>
      <c r="T280" s="782"/>
      <c r="U280" s="784"/>
      <c r="V280" s="785"/>
      <c r="W280" s="785"/>
      <c r="X280" s="785"/>
      <c r="Y280" s="786"/>
      <c r="Z280" s="785"/>
      <c r="AA280" s="931"/>
      <c r="AB280" s="789"/>
      <c r="AC280" s="619"/>
      <c r="AD280" s="619"/>
      <c r="AE280" s="619"/>
      <c r="AF280" s="619"/>
      <c r="AG280" s="931"/>
      <c r="AH280" s="391"/>
    </row>
    <row r="281" spans="1:34" ht="15" customHeight="1" x14ac:dyDescent="0.25">
      <c r="A281" s="164"/>
      <c r="B281" s="840">
        <f t="shared" si="89"/>
        <v>68</v>
      </c>
      <c r="C281" s="2156"/>
      <c r="D281" s="2158"/>
      <c r="E281" s="684" t="s">
        <v>551</v>
      </c>
      <c r="F281" s="842"/>
      <c r="G281" s="434"/>
      <c r="H281" s="597"/>
      <c r="I281" s="597"/>
      <c r="J281" s="609"/>
      <c r="K281" s="604"/>
      <c r="L281" s="598"/>
      <c r="M281" s="598"/>
      <c r="N281" s="769" t="str">
        <f t="shared" si="87"/>
        <v/>
      </c>
      <c r="O281" s="609"/>
      <c r="P281" s="604"/>
      <c r="Q281" s="598"/>
      <c r="R281" s="598"/>
      <c r="S281" s="769" t="str">
        <f t="shared" si="88"/>
        <v/>
      </c>
      <c r="T281" s="782"/>
      <c r="U281" s="784"/>
      <c r="V281" s="785"/>
      <c r="W281" s="785"/>
      <c r="X281" s="785"/>
      <c r="Y281" s="786"/>
      <c r="Z281" s="785"/>
      <c r="AA281" s="931"/>
      <c r="AB281" s="789"/>
      <c r="AC281" s="619"/>
      <c r="AD281" s="619"/>
      <c r="AE281" s="619"/>
      <c r="AF281" s="619"/>
      <c r="AG281" s="931"/>
      <c r="AH281" s="391"/>
    </row>
    <row r="282" spans="1:34" ht="15" customHeight="1" x14ac:dyDescent="0.25">
      <c r="A282" s="164"/>
      <c r="B282" s="840">
        <f t="shared" si="89"/>
        <v>69</v>
      </c>
      <c r="C282" s="2156"/>
      <c r="D282" s="2158"/>
      <c r="E282" s="684" t="s">
        <v>552</v>
      </c>
      <c r="F282" s="842"/>
      <c r="G282" s="434"/>
      <c r="H282" s="597"/>
      <c r="I282" s="597"/>
      <c r="J282" s="609"/>
      <c r="K282" s="604"/>
      <c r="L282" s="598"/>
      <c r="M282" s="598"/>
      <c r="N282" s="769" t="str">
        <f t="shared" si="87"/>
        <v/>
      </c>
      <c r="O282" s="609"/>
      <c r="P282" s="604"/>
      <c r="Q282" s="598"/>
      <c r="R282" s="598"/>
      <c r="S282" s="769" t="str">
        <f t="shared" si="88"/>
        <v/>
      </c>
      <c r="T282" s="782"/>
      <c r="U282" s="784"/>
      <c r="V282" s="785"/>
      <c r="W282" s="785"/>
      <c r="X282" s="785"/>
      <c r="Y282" s="786"/>
      <c r="Z282" s="785"/>
      <c r="AA282" s="931"/>
      <c r="AB282" s="789"/>
      <c r="AC282" s="619"/>
      <c r="AD282" s="619"/>
      <c r="AE282" s="619"/>
      <c r="AF282" s="619"/>
      <c r="AG282" s="931"/>
      <c r="AH282" s="391"/>
    </row>
    <row r="283" spans="1:34" ht="15" customHeight="1" x14ac:dyDescent="0.25">
      <c r="A283" s="164"/>
      <c r="B283" s="840">
        <f t="shared" si="89"/>
        <v>70</v>
      </c>
      <c r="C283" s="2156"/>
      <c r="D283" s="2158" t="s">
        <v>553</v>
      </c>
      <c r="E283" s="684" t="s">
        <v>550</v>
      </c>
      <c r="F283" s="842"/>
      <c r="G283" s="434"/>
      <c r="H283" s="597"/>
      <c r="I283" s="597"/>
      <c r="J283" s="609"/>
      <c r="K283" s="604"/>
      <c r="L283" s="598"/>
      <c r="M283" s="598"/>
      <c r="N283" s="769" t="str">
        <f t="shared" si="87"/>
        <v/>
      </c>
      <c r="O283" s="609"/>
      <c r="P283" s="604"/>
      <c r="Q283" s="598"/>
      <c r="R283" s="598"/>
      <c r="S283" s="769" t="str">
        <f t="shared" si="88"/>
        <v/>
      </c>
      <c r="T283" s="782"/>
      <c r="U283" s="784"/>
      <c r="V283" s="785"/>
      <c r="W283" s="785"/>
      <c r="X283" s="785"/>
      <c r="Y283" s="786"/>
      <c r="Z283" s="785"/>
      <c r="AA283" s="931"/>
      <c r="AB283" s="789"/>
      <c r="AC283" s="619"/>
      <c r="AD283" s="619"/>
      <c r="AE283" s="619"/>
      <c r="AF283" s="619"/>
      <c r="AG283" s="931"/>
      <c r="AH283" s="391"/>
    </row>
    <row r="284" spans="1:34" ht="15" customHeight="1" x14ac:dyDescent="0.25">
      <c r="A284" s="164"/>
      <c r="B284" s="840">
        <f t="shared" si="89"/>
        <v>71</v>
      </c>
      <c r="C284" s="2156"/>
      <c r="D284" s="2158"/>
      <c r="E284" s="684" t="s">
        <v>551</v>
      </c>
      <c r="F284" s="842"/>
      <c r="G284" s="434"/>
      <c r="H284" s="597"/>
      <c r="I284" s="597"/>
      <c r="J284" s="609"/>
      <c r="K284" s="604"/>
      <c r="L284" s="598"/>
      <c r="M284" s="598"/>
      <c r="N284" s="769" t="str">
        <f t="shared" si="87"/>
        <v/>
      </c>
      <c r="O284" s="609"/>
      <c r="P284" s="604"/>
      <c r="Q284" s="598"/>
      <c r="R284" s="598"/>
      <c r="S284" s="769" t="str">
        <f t="shared" si="88"/>
        <v/>
      </c>
      <c r="T284" s="782"/>
      <c r="U284" s="784"/>
      <c r="V284" s="785"/>
      <c r="W284" s="785"/>
      <c r="X284" s="785"/>
      <c r="Y284" s="786"/>
      <c r="Z284" s="785"/>
      <c r="AA284" s="931"/>
      <c r="AB284" s="789"/>
      <c r="AC284" s="619"/>
      <c r="AD284" s="619"/>
      <c r="AE284" s="619"/>
      <c r="AF284" s="619"/>
      <c r="AG284" s="931"/>
      <c r="AH284" s="391"/>
    </row>
    <row r="285" spans="1:34" ht="15" customHeight="1" x14ac:dyDescent="0.25">
      <c r="A285" s="164"/>
      <c r="B285" s="953">
        <f t="shared" si="89"/>
        <v>72</v>
      </c>
      <c r="C285" s="2157"/>
      <c r="D285" s="2159"/>
      <c r="E285" s="946" t="s">
        <v>552</v>
      </c>
      <c r="F285" s="947"/>
      <c r="G285" s="434"/>
      <c r="H285" s="597"/>
      <c r="I285" s="597"/>
      <c r="J285" s="609"/>
      <c r="K285" s="604"/>
      <c r="L285" s="598"/>
      <c r="M285" s="598"/>
      <c r="N285" s="769" t="str">
        <f t="shared" si="87"/>
        <v/>
      </c>
      <c r="O285" s="609"/>
      <c r="P285" s="604"/>
      <c r="Q285" s="598"/>
      <c r="R285" s="598"/>
      <c r="S285" s="769" t="str">
        <f t="shared" si="88"/>
        <v/>
      </c>
      <c r="T285" s="795"/>
      <c r="U285" s="790"/>
      <c r="V285" s="797"/>
      <c r="W285" s="797"/>
      <c r="X285" s="797"/>
      <c r="Y285" s="881"/>
      <c r="Z285" s="797"/>
      <c r="AA285" s="882"/>
      <c r="AB285" s="883"/>
      <c r="AC285" s="619"/>
      <c r="AD285" s="619"/>
      <c r="AE285" s="619"/>
      <c r="AF285" s="619"/>
      <c r="AG285" s="882"/>
      <c r="AH285" s="391"/>
    </row>
    <row r="286" spans="1:34" ht="15" customHeight="1" x14ac:dyDescent="0.25">
      <c r="A286" s="164"/>
      <c r="B286" s="858">
        <f t="shared" si="89"/>
        <v>73</v>
      </c>
      <c r="C286" s="744" t="s">
        <v>507</v>
      </c>
      <c r="D286" s="859"/>
      <c r="E286" s="860"/>
      <c r="F286" s="860"/>
      <c r="G286" s="817">
        <f t="shared" ref="G286:M286" si="90">SUM(G214:G285)</f>
        <v>0</v>
      </c>
      <c r="H286" s="822">
        <f t="shared" si="90"/>
        <v>0</v>
      </c>
      <c r="I286" s="822">
        <f t="shared" si="90"/>
        <v>0</v>
      </c>
      <c r="J286" s="861">
        <f t="shared" si="90"/>
        <v>0</v>
      </c>
      <c r="K286" s="822">
        <f t="shared" si="90"/>
        <v>0</v>
      </c>
      <c r="L286" s="822">
        <f t="shared" si="90"/>
        <v>0</v>
      </c>
      <c r="M286" s="822">
        <f t="shared" si="90"/>
        <v>0</v>
      </c>
      <c r="N286" s="820" t="str">
        <f t="shared" si="87"/>
        <v/>
      </c>
      <c r="O286" s="861">
        <f>SUM(O214:O285)</f>
        <v>0</v>
      </c>
      <c r="P286" s="822">
        <f>SUM(P214:P285)</f>
        <v>0</v>
      </c>
      <c r="Q286" s="822">
        <f>SUM(Q214:Q285)</f>
        <v>0</v>
      </c>
      <c r="R286" s="822">
        <f>SUM(R214:R285)</f>
        <v>0</v>
      </c>
      <c r="S286" s="820" t="str">
        <f t="shared" si="88"/>
        <v/>
      </c>
      <c r="T286" s="933"/>
      <c r="U286" s="934"/>
      <c r="V286" s="935"/>
      <c r="W286" s="935"/>
      <c r="X286" s="935"/>
      <c r="Y286" s="936"/>
      <c r="Z286" s="935"/>
      <c r="AA286" s="936"/>
      <c r="AB286" s="937"/>
      <c r="AC286" s="619"/>
      <c r="AD286" s="619"/>
      <c r="AE286" s="619"/>
      <c r="AF286" s="619"/>
      <c r="AG286" s="918"/>
      <c r="AH286" s="391"/>
    </row>
    <row r="287" spans="1:34" s="619" customFormat="1" ht="45" customHeight="1" x14ac:dyDescent="0.35">
      <c r="A287" s="584" t="s">
        <v>493</v>
      </c>
      <c r="B287" s="827"/>
      <c r="C287" s="828"/>
      <c r="D287" s="618"/>
      <c r="E287" s="618"/>
      <c r="F287" s="618"/>
      <c r="G287" s="675"/>
      <c r="H287" s="618"/>
      <c r="I287" s="618"/>
      <c r="AH287" s="620"/>
    </row>
    <row r="288" spans="1:34" s="619" customFormat="1" ht="45" customHeight="1" x14ac:dyDescent="0.35">
      <c r="A288" s="584" t="s">
        <v>555</v>
      </c>
      <c r="B288" s="827"/>
      <c r="C288" s="828"/>
      <c r="D288" s="618"/>
      <c r="E288" s="618"/>
      <c r="F288" s="618"/>
      <c r="G288" s="675"/>
      <c r="H288" s="618"/>
      <c r="I288" s="618"/>
      <c r="AH288" s="620"/>
    </row>
    <row r="289" spans="1:34" s="282" customFormat="1" ht="45" customHeight="1" x14ac:dyDescent="0.25">
      <c r="A289" s="585" t="s">
        <v>556</v>
      </c>
      <c r="B289" s="829"/>
      <c r="C289" s="603"/>
      <c r="D289" s="410"/>
      <c r="E289" s="410"/>
      <c r="F289" s="410"/>
      <c r="G289" s="406"/>
      <c r="H289" s="410"/>
      <c r="I289" s="410"/>
      <c r="AC289" s="619"/>
      <c r="AD289" s="619"/>
      <c r="AE289" s="619"/>
      <c r="AF289" s="619"/>
      <c r="AH289" s="391"/>
    </row>
    <row r="290" spans="1:34" ht="15" customHeight="1" x14ac:dyDescent="0.25">
      <c r="A290" s="164"/>
      <c r="B290" s="830">
        <v>1</v>
      </c>
      <c r="C290" s="2148" t="s">
        <v>542</v>
      </c>
      <c r="D290" s="960" t="s">
        <v>557</v>
      </c>
      <c r="E290" s="831"/>
      <c r="F290" s="832"/>
      <c r="G290" s="432"/>
      <c r="H290" s="924"/>
      <c r="I290" s="924"/>
      <c r="J290" s="608"/>
      <c r="K290" s="606"/>
      <c r="L290" s="595"/>
      <c r="M290" s="595"/>
      <c r="N290" s="834" t="str">
        <f t="shared" ref="N290:N302" si="91">IF(K290&gt;0,M290/K290, "")</f>
        <v/>
      </c>
      <c r="O290" s="608"/>
      <c r="P290" s="606"/>
      <c r="Q290" s="595"/>
      <c r="R290" s="595"/>
      <c r="S290" s="834" t="str">
        <f t="shared" ref="S290:S302" si="92">IF(P290&gt;0,R290/P290, "")</f>
        <v/>
      </c>
      <c r="T290" s="608"/>
      <c r="U290" s="606"/>
      <c r="V290" s="835"/>
      <c r="W290" s="596"/>
      <c r="X290" s="596"/>
      <c r="Y290" s="595"/>
      <c r="Z290" s="836" t="str">
        <f t="shared" ref="Z290:Z302" si="93">IF(T290&gt;0,Y290/T290, "")</f>
        <v/>
      </c>
      <c r="AA290" s="595"/>
      <c r="AB290" s="837"/>
      <c r="AC290" s="619"/>
      <c r="AD290" s="619"/>
      <c r="AE290" s="619"/>
      <c r="AF290" s="619"/>
      <c r="AG290" s="839">
        <f t="shared" ref="AG290:AG302" si="94">T290-U290</f>
        <v>0</v>
      </c>
      <c r="AH290" s="391"/>
    </row>
    <row r="291" spans="1:34" ht="15" customHeight="1" x14ac:dyDescent="0.25">
      <c r="A291" s="164"/>
      <c r="B291" s="908">
        <f t="shared" ref="B291:B302" si="95">B290+1</f>
        <v>2</v>
      </c>
      <c r="C291" s="2150"/>
      <c r="D291" s="961" t="s">
        <v>558</v>
      </c>
      <c r="E291" s="962"/>
      <c r="F291" s="963"/>
      <c r="G291" s="434"/>
      <c r="H291" s="597"/>
      <c r="I291" s="597"/>
      <c r="J291" s="609"/>
      <c r="K291" s="604"/>
      <c r="L291" s="598"/>
      <c r="M291" s="598"/>
      <c r="N291" s="769" t="str">
        <f t="shared" si="91"/>
        <v/>
      </c>
      <c r="O291" s="609"/>
      <c r="P291" s="604"/>
      <c r="Q291" s="598"/>
      <c r="R291" s="598"/>
      <c r="S291" s="769" t="str">
        <f t="shared" si="92"/>
        <v/>
      </c>
      <c r="T291" s="609"/>
      <c r="U291" s="604"/>
      <c r="V291" s="845"/>
      <c r="W291" s="599"/>
      <c r="X291" s="599"/>
      <c r="Y291" s="598"/>
      <c r="Z291" s="773" t="str">
        <f t="shared" si="93"/>
        <v/>
      </c>
      <c r="AA291" s="598"/>
      <c r="AB291" s="847"/>
      <c r="AC291" s="619"/>
      <c r="AD291" s="619"/>
      <c r="AE291" s="619"/>
      <c r="AF291" s="619"/>
      <c r="AG291" s="777">
        <f t="shared" si="94"/>
        <v>0</v>
      </c>
      <c r="AH291" s="391"/>
    </row>
    <row r="292" spans="1:34" ht="15" customHeight="1" x14ac:dyDescent="0.25">
      <c r="A292" s="164"/>
      <c r="B292" s="908">
        <f t="shared" si="95"/>
        <v>3</v>
      </c>
      <c r="C292" s="2155" t="s">
        <v>543</v>
      </c>
      <c r="D292" s="961" t="s">
        <v>557</v>
      </c>
      <c r="E292" s="962"/>
      <c r="F292" s="963"/>
      <c r="G292" s="434"/>
      <c r="H292" s="597"/>
      <c r="I292" s="597"/>
      <c r="J292" s="609"/>
      <c r="K292" s="604"/>
      <c r="L292" s="598"/>
      <c r="M292" s="598"/>
      <c r="N292" s="769" t="str">
        <f t="shared" si="91"/>
        <v/>
      </c>
      <c r="O292" s="609"/>
      <c r="P292" s="604"/>
      <c r="Q292" s="598"/>
      <c r="R292" s="598"/>
      <c r="S292" s="769" t="str">
        <f t="shared" si="92"/>
        <v/>
      </c>
      <c r="T292" s="609"/>
      <c r="U292" s="604"/>
      <c r="V292" s="845"/>
      <c r="W292" s="599"/>
      <c r="X292" s="599"/>
      <c r="Y292" s="598"/>
      <c r="Z292" s="773" t="str">
        <f t="shared" si="93"/>
        <v/>
      </c>
      <c r="AA292" s="598"/>
      <c r="AB292" s="847"/>
      <c r="AC292" s="619"/>
      <c r="AD292" s="619"/>
      <c r="AE292" s="619"/>
      <c r="AF292" s="619"/>
      <c r="AG292" s="777">
        <f t="shared" si="94"/>
        <v>0</v>
      </c>
      <c r="AH292" s="391"/>
    </row>
    <row r="293" spans="1:34" ht="15" customHeight="1" x14ac:dyDescent="0.25">
      <c r="A293" s="164"/>
      <c r="B293" s="908">
        <f t="shared" si="95"/>
        <v>4</v>
      </c>
      <c r="C293" s="2150"/>
      <c r="D293" s="961" t="s">
        <v>558</v>
      </c>
      <c r="E293" s="962"/>
      <c r="F293" s="963"/>
      <c r="G293" s="434"/>
      <c r="H293" s="597"/>
      <c r="I293" s="597"/>
      <c r="J293" s="609"/>
      <c r="K293" s="604"/>
      <c r="L293" s="598"/>
      <c r="M293" s="598"/>
      <c r="N293" s="769" t="str">
        <f t="shared" si="91"/>
        <v/>
      </c>
      <c r="O293" s="609"/>
      <c r="P293" s="604"/>
      <c r="Q293" s="598"/>
      <c r="R293" s="598"/>
      <c r="S293" s="769" t="str">
        <f t="shared" si="92"/>
        <v/>
      </c>
      <c r="T293" s="609"/>
      <c r="U293" s="604"/>
      <c r="V293" s="845"/>
      <c r="W293" s="599"/>
      <c r="X293" s="599"/>
      <c r="Y293" s="598"/>
      <c r="Z293" s="773" t="str">
        <f t="shared" si="93"/>
        <v/>
      </c>
      <c r="AA293" s="598"/>
      <c r="AB293" s="847"/>
      <c r="AC293" s="619"/>
      <c r="AD293" s="619"/>
      <c r="AE293" s="619"/>
      <c r="AF293" s="619"/>
      <c r="AG293" s="777">
        <f t="shared" si="94"/>
        <v>0</v>
      </c>
      <c r="AH293" s="391"/>
    </row>
    <row r="294" spans="1:34" ht="15" customHeight="1" x14ac:dyDescent="0.25">
      <c r="A294" s="164"/>
      <c r="B294" s="908">
        <f t="shared" si="95"/>
        <v>5</v>
      </c>
      <c r="C294" s="2155" t="s">
        <v>559</v>
      </c>
      <c r="D294" s="961" t="s">
        <v>557</v>
      </c>
      <c r="E294" s="962"/>
      <c r="F294" s="963"/>
      <c r="G294" s="434"/>
      <c r="H294" s="597"/>
      <c r="I294" s="597"/>
      <c r="J294" s="609"/>
      <c r="K294" s="604"/>
      <c r="L294" s="598"/>
      <c r="M294" s="598"/>
      <c r="N294" s="769" t="str">
        <f t="shared" si="91"/>
        <v/>
      </c>
      <c r="O294" s="609"/>
      <c r="P294" s="604"/>
      <c r="Q294" s="598"/>
      <c r="R294" s="598"/>
      <c r="S294" s="769" t="str">
        <f t="shared" si="92"/>
        <v/>
      </c>
      <c r="T294" s="609"/>
      <c r="U294" s="604"/>
      <c r="V294" s="845"/>
      <c r="W294" s="599"/>
      <c r="X294" s="599"/>
      <c r="Y294" s="598"/>
      <c r="Z294" s="773" t="str">
        <f t="shared" si="93"/>
        <v/>
      </c>
      <c r="AA294" s="598"/>
      <c r="AB294" s="847"/>
      <c r="AC294" s="619"/>
      <c r="AD294" s="619"/>
      <c r="AE294" s="619"/>
      <c r="AF294" s="619"/>
      <c r="AG294" s="777">
        <f t="shared" si="94"/>
        <v>0</v>
      </c>
      <c r="AH294" s="391"/>
    </row>
    <row r="295" spans="1:34" ht="15" customHeight="1" x14ac:dyDescent="0.25">
      <c r="A295" s="164"/>
      <c r="B295" s="908">
        <f t="shared" si="95"/>
        <v>6</v>
      </c>
      <c r="C295" s="2150"/>
      <c r="D295" s="961" t="s">
        <v>558</v>
      </c>
      <c r="E295" s="962"/>
      <c r="F295" s="963"/>
      <c r="G295" s="434"/>
      <c r="H295" s="597"/>
      <c r="I295" s="597"/>
      <c r="J295" s="609"/>
      <c r="K295" s="604"/>
      <c r="L295" s="598"/>
      <c r="M295" s="598"/>
      <c r="N295" s="769" t="str">
        <f t="shared" si="91"/>
        <v/>
      </c>
      <c r="O295" s="609"/>
      <c r="P295" s="604"/>
      <c r="Q295" s="598"/>
      <c r="R295" s="598"/>
      <c r="S295" s="769" t="str">
        <f t="shared" si="92"/>
        <v/>
      </c>
      <c r="T295" s="609"/>
      <c r="U295" s="604"/>
      <c r="V295" s="845"/>
      <c r="W295" s="599"/>
      <c r="X295" s="599"/>
      <c r="Y295" s="598"/>
      <c r="Z295" s="773" t="str">
        <f t="shared" si="93"/>
        <v/>
      </c>
      <c r="AA295" s="598"/>
      <c r="AB295" s="847"/>
      <c r="AC295" s="619"/>
      <c r="AD295" s="619"/>
      <c r="AE295" s="619"/>
      <c r="AF295" s="619"/>
      <c r="AG295" s="777">
        <f t="shared" si="94"/>
        <v>0</v>
      </c>
      <c r="AH295" s="391"/>
    </row>
    <row r="296" spans="1:34" ht="15" customHeight="1" x14ac:dyDescent="0.25">
      <c r="A296" s="164"/>
      <c r="B296" s="908">
        <f t="shared" si="95"/>
        <v>7</v>
      </c>
      <c r="C296" s="2155" t="s">
        <v>560</v>
      </c>
      <c r="D296" s="961" t="s">
        <v>557</v>
      </c>
      <c r="E296" s="962"/>
      <c r="F296" s="963"/>
      <c r="G296" s="434"/>
      <c r="H296" s="597"/>
      <c r="I296" s="597"/>
      <c r="J296" s="609"/>
      <c r="K296" s="604"/>
      <c r="L296" s="598"/>
      <c r="M296" s="598"/>
      <c r="N296" s="769" t="str">
        <f t="shared" si="91"/>
        <v/>
      </c>
      <c r="O296" s="609"/>
      <c r="P296" s="604"/>
      <c r="Q296" s="598"/>
      <c r="R296" s="598"/>
      <c r="S296" s="769" t="str">
        <f t="shared" si="92"/>
        <v/>
      </c>
      <c r="T296" s="609"/>
      <c r="U296" s="604"/>
      <c r="V296" s="845"/>
      <c r="W296" s="599"/>
      <c r="X296" s="599"/>
      <c r="Y296" s="598"/>
      <c r="Z296" s="773" t="str">
        <f t="shared" si="93"/>
        <v/>
      </c>
      <c r="AA296" s="598"/>
      <c r="AB296" s="847"/>
      <c r="AC296" s="619"/>
      <c r="AD296" s="619"/>
      <c r="AE296" s="619"/>
      <c r="AF296" s="619"/>
      <c r="AG296" s="777">
        <f t="shared" si="94"/>
        <v>0</v>
      </c>
      <c r="AH296" s="391"/>
    </row>
    <row r="297" spans="1:34" ht="15" customHeight="1" x14ac:dyDescent="0.25">
      <c r="A297" s="164"/>
      <c r="B297" s="908">
        <f t="shared" si="95"/>
        <v>8</v>
      </c>
      <c r="C297" s="2150"/>
      <c r="D297" s="961" t="s">
        <v>558</v>
      </c>
      <c r="E297" s="962"/>
      <c r="F297" s="963"/>
      <c r="G297" s="434"/>
      <c r="H297" s="597"/>
      <c r="I297" s="597"/>
      <c r="J297" s="609"/>
      <c r="K297" s="604"/>
      <c r="L297" s="598"/>
      <c r="M297" s="598"/>
      <c r="N297" s="769" t="str">
        <f t="shared" si="91"/>
        <v/>
      </c>
      <c r="O297" s="609"/>
      <c r="P297" s="604"/>
      <c r="Q297" s="598"/>
      <c r="R297" s="598"/>
      <c r="S297" s="769" t="str">
        <f t="shared" si="92"/>
        <v/>
      </c>
      <c r="T297" s="609"/>
      <c r="U297" s="604"/>
      <c r="V297" s="845"/>
      <c r="W297" s="599"/>
      <c r="X297" s="599"/>
      <c r="Y297" s="598"/>
      <c r="Z297" s="773" t="str">
        <f t="shared" si="93"/>
        <v/>
      </c>
      <c r="AA297" s="598"/>
      <c r="AB297" s="847"/>
      <c r="AC297" s="619"/>
      <c r="AD297" s="619"/>
      <c r="AE297" s="619"/>
      <c r="AF297" s="619"/>
      <c r="AG297" s="777">
        <f t="shared" si="94"/>
        <v>0</v>
      </c>
      <c r="AH297" s="391"/>
    </row>
    <row r="298" spans="1:34" ht="15" customHeight="1" x14ac:dyDescent="0.25">
      <c r="A298" s="164"/>
      <c r="B298" s="908">
        <f>B297+1</f>
        <v>9</v>
      </c>
      <c r="C298" s="2155" t="s">
        <v>561</v>
      </c>
      <c r="D298" s="961" t="s">
        <v>557</v>
      </c>
      <c r="E298" s="962"/>
      <c r="F298" s="963"/>
      <c r="G298" s="434"/>
      <c r="H298" s="597"/>
      <c r="I298" s="597"/>
      <c r="J298" s="609"/>
      <c r="K298" s="604"/>
      <c r="L298" s="598"/>
      <c r="M298" s="598"/>
      <c r="N298" s="769" t="str">
        <f t="shared" si="91"/>
        <v/>
      </c>
      <c r="O298" s="609"/>
      <c r="P298" s="604"/>
      <c r="Q298" s="598"/>
      <c r="R298" s="598"/>
      <c r="S298" s="769" t="str">
        <f t="shared" si="92"/>
        <v/>
      </c>
      <c r="T298" s="609"/>
      <c r="U298" s="604"/>
      <c r="V298" s="845"/>
      <c r="W298" s="599"/>
      <c r="X298" s="599"/>
      <c r="Y298" s="598"/>
      <c r="Z298" s="773" t="str">
        <f t="shared" si="93"/>
        <v/>
      </c>
      <c r="AA298" s="598"/>
      <c r="AB298" s="847"/>
      <c r="AC298" s="619"/>
      <c r="AD298" s="619"/>
      <c r="AE298" s="619"/>
      <c r="AF298" s="619"/>
      <c r="AG298" s="777">
        <f t="shared" si="94"/>
        <v>0</v>
      </c>
      <c r="AH298" s="391"/>
    </row>
    <row r="299" spans="1:34" ht="15" customHeight="1" x14ac:dyDescent="0.25">
      <c r="A299" s="164"/>
      <c r="B299" s="908">
        <f t="shared" si="95"/>
        <v>10</v>
      </c>
      <c r="C299" s="2150"/>
      <c r="D299" s="961" t="s">
        <v>558</v>
      </c>
      <c r="E299" s="962"/>
      <c r="F299" s="963"/>
      <c r="G299" s="434"/>
      <c r="H299" s="597"/>
      <c r="I299" s="597"/>
      <c r="J299" s="609"/>
      <c r="K299" s="604"/>
      <c r="L299" s="598"/>
      <c r="M299" s="598"/>
      <c r="N299" s="769" t="str">
        <f t="shared" si="91"/>
        <v/>
      </c>
      <c r="O299" s="609"/>
      <c r="P299" s="604"/>
      <c r="Q299" s="598"/>
      <c r="R299" s="598"/>
      <c r="S299" s="769" t="str">
        <f t="shared" si="92"/>
        <v/>
      </c>
      <c r="T299" s="609"/>
      <c r="U299" s="604"/>
      <c r="V299" s="845"/>
      <c r="W299" s="599"/>
      <c r="X299" s="599"/>
      <c r="Y299" s="598"/>
      <c r="Z299" s="773" t="str">
        <f t="shared" si="93"/>
        <v/>
      </c>
      <c r="AA299" s="598"/>
      <c r="AB299" s="847"/>
      <c r="AC299" s="619"/>
      <c r="AD299" s="619"/>
      <c r="AE299" s="619"/>
      <c r="AF299" s="619"/>
      <c r="AG299" s="777">
        <f t="shared" si="94"/>
        <v>0</v>
      </c>
      <c r="AH299" s="391"/>
    </row>
    <row r="300" spans="1:34" ht="15" customHeight="1" x14ac:dyDescent="0.25">
      <c r="A300" s="164"/>
      <c r="B300" s="908">
        <f t="shared" si="95"/>
        <v>11</v>
      </c>
      <c r="C300" s="2155" t="s">
        <v>562</v>
      </c>
      <c r="D300" s="961" t="s">
        <v>557</v>
      </c>
      <c r="E300" s="962"/>
      <c r="F300" s="963"/>
      <c r="G300" s="434"/>
      <c r="H300" s="597"/>
      <c r="I300" s="597"/>
      <c r="J300" s="609"/>
      <c r="K300" s="604"/>
      <c r="L300" s="598"/>
      <c r="M300" s="598"/>
      <c r="N300" s="769" t="str">
        <f t="shared" si="91"/>
        <v/>
      </c>
      <c r="O300" s="609"/>
      <c r="P300" s="604"/>
      <c r="Q300" s="598"/>
      <c r="R300" s="598"/>
      <c r="S300" s="769" t="str">
        <f t="shared" si="92"/>
        <v/>
      </c>
      <c r="T300" s="609"/>
      <c r="U300" s="604"/>
      <c r="V300" s="845"/>
      <c r="W300" s="599"/>
      <c r="X300" s="599"/>
      <c r="Y300" s="598"/>
      <c r="Z300" s="773" t="str">
        <f t="shared" si="93"/>
        <v/>
      </c>
      <c r="AA300" s="598"/>
      <c r="AB300" s="847"/>
      <c r="AC300" s="619"/>
      <c r="AD300" s="619"/>
      <c r="AE300" s="619"/>
      <c r="AF300" s="619"/>
      <c r="AG300" s="777">
        <f t="shared" si="94"/>
        <v>0</v>
      </c>
      <c r="AH300" s="391"/>
    </row>
    <row r="301" spans="1:34" ht="15" customHeight="1" x14ac:dyDescent="0.25">
      <c r="A301" s="164"/>
      <c r="B301" s="964">
        <f t="shared" si="95"/>
        <v>12</v>
      </c>
      <c r="C301" s="2160"/>
      <c r="D301" s="965" t="s">
        <v>558</v>
      </c>
      <c r="E301" s="966"/>
      <c r="F301" s="967"/>
      <c r="G301" s="926"/>
      <c r="H301" s="601"/>
      <c r="I301" s="601"/>
      <c r="J301" s="610"/>
      <c r="K301" s="607"/>
      <c r="L301" s="717"/>
      <c r="M301" s="717"/>
      <c r="N301" s="804" t="str">
        <f t="shared" si="91"/>
        <v/>
      </c>
      <c r="O301" s="610"/>
      <c r="P301" s="607"/>
      <c r="Q301" s="717"/>
      <c r="R301" s="717"/>
      <c r="S301" s="804" t="str">
        <f t="shared" si="92"/>
        <v/>
      </c>
      <c r="T301" s="610"/>
      <c r="U301" s="607"/>
      <c r="V301" s="855"/>
      <c r="W301" s="602"/>
      <c r="X301" s="602"/>
      <c r="Y301" s="717"/>
      <c r="Z301" s="968" t="str">
        <f t="shared" si="93"/>
        <v/>
      </c>
      <c r="AA301" s="717"/>
      <c r="AB301" s="856"/>
      <c r="AC301" s="619"/>
      <c r="AD301" s="619"/>
      <c r="AE301" s="619"/>
      <c r="AF301" s="619"/>
      <c r="AG301" s="814">
        <f t="shared" si="94"/>
        <v>0</v>
      </c>
      <c r="AH301" s="391"/>
    </row>
    <row r="302" spans="1:34" ht="15" customHeight="1" x14ac:dyDescent="0.25">
      <c r="A302" s="164"/>
      <c r="B302" s="858">
        <f t="shared" si="95"/>
        <v>13</v>
      </c>
      <c r="C302" s="744" t="s">
        <v>507</v>
      </c>
      <c r="D302" s="859"/>
      <c r="E302" s="860"/>
      <c r="F302" s="860"/>
      <c r="G302" s="817">
        <f t="shared" ref="G302:M302" si="96">SUM(G290:G301)</f>
        <v>0</v>
      </c>
      <c r="H302" s="822">
        <f t="shared" si="96"/>
        <v>0</v>
      </c>
      <c r="I302" s="822">
        <f t="shared" si="96"/>
        <v>0</v>
      </c>
      <c r="J302" s="861">
        <f t="shared" si="96"/>
        <v>0</v>
      </c>
      <c r="K302" s="822">
        <f t="shared" si="96"/>
        <v>0</v>
      </c>
      <c r="L302" s="822">
        <f t="shared" si="96"/>
        <v>0</v>
      </c>
      <c r="M302" s="822">
        <f t="shared" si="96"/>
        <v>0</v>
      </c>
      <c r="N302" s="820" t="str">
        <f t="shared" si="91"/>
        <v/>
      </c>
      <c r="O302" s="861">
        <f>SUM(O290:O301)</f>
        <v>0</v>
      </c>
      <c r="P302" s="822">
        <f>SUM(P290:P301)</f>
        <v>0</v>
      </c>
      <c r="Q302" s="822">
        <f>SUM(Q290:Q301)</f>
        <v>0</v>
      </c>
      <c r="R302" s="822">
        <f>SUM(R290:R301)</f>
        <v>0</v>
      </c>
      <c r="S302" s="820" t="str">
        <f t="shared" si="92"/>
        <v/>
      </c>
      <c r="T302" s="821">
        <f>SUM(T290:T301)</f>
        <v>0</v>
      </c>
      <c r="U302" s="862">
        <f>SUM(U290:U301)</f>
        <v>0</v>
      </c>
      <c r="V302" s="823" t="str">
        <f>IF(T302&gt;0, SUMPRODUCT(T290:T301,V290:V301)/T302, "")</f>
        <v/>
      </c>
      <c r="W302" s="825" t="str">
        <f>IF(AG302&gt;0, SUMPRODUCT(AG290:AG301,W290:W301)/AG302, "")</f>
        <v/>
      </c>
      <c r="X302" s="825" t="str">
        <f>IF(U302&gt;0, SUMPRODUCT(U290:U301,X290:X301)/U302, "")</f>
        <v/>
      </c>
      <c r="Y302" s="822">
        <f>SUM(Y290:Y301)</f>
        <v>0</v>
      </c>
      <c r="Z302" s="825" t="str">
        <f t="shared" si="93"/>
        <v/>
      </c>
      <c r="AA302" s="822">
        <f>SUM(AA290:AA301)</f>
        <v>0</v>
      </c>
      <c r="AB302" s="863">
        <f>SUM(AB290:AB301)</f>
        <v>0</v>
      </c>
      <c r="AC302" s="619"/>
      <c r="AD302" s="619"/>
      <c r="AE302" s="619"/>
      <c r="AF302" s="619"/>
      <c r="AG302" s="826">
        <f t="shared" si="94"/>
        <v>0</v>
      </c>
      <c r="AH302" s="391"/>
    </row>
    <row r="303" spans="1:34" s="282" customFormat="1" ht="45" customHeight="1" x14ac:dyDescent="0.25">
      <c r="A303" s="585" t="s">
        <v>563</v>
      </c>
      <c r="B303" s="829"/>
      <c r="C303" s="603"/>
      <c r="D303" s="410"/>
      <c r="E303" s="410"/>
      <c r="F303" s="410"/>
      <c r="G303" s="406"/>
      <c r="H303" s="410"/>
      <c r="I303" s="410"/>
      <c r="AA303" s="969"/>
      <c r="AC303" s="619"/>
      <c r="AD303" s="619"/>
      <c r="AE303" s="619"/>
      <c r="AF303" s="619"/>
      <c r="AG303" s="969"/>
      <c r="AH303" s="391"/>
    </row>
    <row r="304" spans="1:34" ht="15" customHeight="1" x14ac:dyDescent="0.25">
      <c r="A304" s="164"/>
      <c r="B304" s="830">
        <v>1</v>
      </c>
      <c r="C304" s="2148" t="s">
        <v>542</v>
      </c>
      <c r="D304" s="960" t="s">
        <v>557</v>
      </c>
      <c r="E304" s="831"/>
      <c r="F304" s="832"/>
      <c r="G304" s="432"/>
      <c r="H304" s="924"/>
      <c r="I304" s="924"/>
      <c r="J304" s="608"/>
      <c r="K304" s="606"/>
      <c r="L304" s="595"/>
      <c r="M304" s="595"/>
      <c r="N304" s="834" t="str">
        <f t="shared" ref="N304:N316" si="97">IF(K304&gt;0,M304/K304, "")</f>
        <v/>
      </c>
      <c r="O304" s="608"/>
      <c r="P304" s="606"/>
      <c r="Q304" s="595"/>
      <c r="R304" s="595"/>
      <c r="S304" s="834" t="str">
        <f t="shared" ref="S304:S316" si="98">IF(P304&gt;0,R304/P304, "")</f>
        <v/>
      </c>
      <c r="T304" s="871"/>
      <c r="U304" s="872"/>
      <c r="V304" s="873"/>
      <c r="W304" s="873"/>
      <c r="X304" s="873"/>
      <c r="Y304" s="874"/>
      <c r="Z304" s="873"/>
      <c r="AA304" s="873"/>
      <c r="AB304" s="876"/>
      <c r="AC304" s="619"/>
      <c r="AD304" s="619"/>
      <c r="AE304" s="619"/>
      <c r="AF304" s="619"/>
      <c r="AG304" s="762"/>
      <c r="AH304" s="391"/>
    </row>
    <row r="305" spans="1:34" ht="15" customHeight="1" x14ac:dyDescent="0.25">
      <c r="A305" s="164"/>
      <c r="B305" s="908">
        <f t="shared" ref="B305:B316" si="99">B304+1</f>
        <v>2</v>
      </c>
      <c r="C305" s="2150"/>
      <c r="D305" s="961" t="s">
        <v>558</v>
      </c>
      <c r="E305" s="962"/>
      <c r="F305" s="963"/>
      <c r="G305" s="434"/>
      <c r="H305" s="597"/>
      <c r="I305" s="597"/>
      <c r="J305" s="609"/>
      <c r="K305" s="604"/>
      <c r="L305" s="598"/>
      <c r="M305" s="598"/>
      <c r="N305" s="769" t="str">
        <f t="shared" si="97"/>
        <v/>
      </c>
      <c r="O305" s="609"/>
      <c r="P305" s="604"/>
      <c r="Q305" s="598"/>
      <c r="R305" s="598"/>
      <c r="S305" s="769" t="str">
        <f t="shared" si="98"/>
        <v/>
      </c>
      <c r="T305" s="879"/>
      <c r="U305" s="880"/>
      <c r="V305" s="788"/>
      <c r="W305" s="788"/>
      <c r="X305" s="788"/>
      <c r="Y305" s="786"/>
      <c r="Z305" s="788"/>
      <c r="AA305" s="931"/>
      <c r="AB305" s="789"/>
      <c r="AC305" s="619"/>
      <c r="AD305" s="619"/>
      <c r="AE305" s="619"/>
      <c r="AF305" s="619"/>
      <c r="AG305" s="931"/>
      <c r="AH305" s="391"/>
    </row>
    <row r="306" spans="1:34" ht="15" customHeight="1" x14ac:dyDescent="0.25">
      <c r="A306" s="164"/>
      <c r="B306" s="908">
        <f t="shared" si="99"/>
        <v>3</v>
      </c>
      <c r="C306" s="2155" t="s">
        <v>543</v>
      </c>
      <c r="D306" s="961" t="s">
        <v>557</v>
      </c>
      <c r="E306" s="962"/>
      <c r="F306" s="963"/>
      <c r="G306" s="434"/>
      <c r="H306" s="597"/>
      <c r="I306" s="597"/>
      <c r="J306" s="609"/>
      <c r="K306" s="604"/>
      <c r="L306" s="598"/>
      <c r="M306" s="598"/>
      <c r="N306" s="769" t="str">
        <f t="shared" si="97"/>
        <v/>
      </c>
      <c r="O306" s="609"/>
      <c r="P306" s="604"/>
      <c r="Q306" s="598"/>
      <c r="R306" s="598"/>
      <c r="S306" s="769" t="str">
        <f t="shared" si="98"/>
        <v/>
      </c>
      <c r="T306" s="879"/>
      <c r="U306" s="880"/>
      <c r="V306" s="788"/>
      <c r="W306" s="788"/>
      <c r="X306" s="788"/>
      <c r="Y306" s="786"/>
      <c r="Z306" s="788"/>
      <c r="AA306" s="931"/>
      <c r="AB306" s="789"/>
      <c r="AC306" s="619"/>
      <c r="AD306" s="619"/>
      <c r="AE306" s="619"/>
      <c r="AF306" s="619"/>
      <c r="AG306" s="931"/>
      <c r="AH306" s="391"/>
    </row>
    <row r="307" spans="1:34" ht="15" customHeight="1" x14ac:dyDescent="0.25">
      <c r="A307" s="164"/>
      <c r="B307" s="908">
        <f t="shared" si="99"/>
        <v>4</v>
      </c>
      <c r="C307" s="2150"/>
      <c r="D307" s="961" t="s">
        <v>558</v>
      </c>
      <c r="E307" s="962"/>
      <c r="F307" s="963"/>
      <c r="G307" s="434"/>
      <c r="H307" s="597"/>
      <c r="I307" s="597"/>
      <c r="J307" s="609"/>
      <c r="K307" s="604"/>
      <c r="L307" s="598"/>
      <c r="M307" s="598"/>
      <c r="N307" s="769" t="str">
        <f t="shared" si="97"/>
        <v/>
      </c>
      <c r="O307" s="609"/>
      <c r="P307" s="604"/>
      <c r="Q307" s="598"/>
      <c r="R307" s="598"/>
      <c r="S307" s="769" t="str">
        <f t="shared" si="98"/>
        <v/>
      </c>
      <c r="T307" s="879"/>
      <c r="U307" s="880"/>
      <c r="V307" s="788"/>
      <c r="W307" s="788"/>
      <c r="X307" s="788"/>
      <c r="Y307" s="786"/>
      <c r="Z307" s="788"/>
      <c r="AA307" s="931"/>
      <c r="AB307" s="789"/>
      <c r="AC307" s="619"/>
      <c r="AD307" s="619"/>
      <c r="AE307" s="619"/>
      <c r="AF307" s="619"/>
      <c r="AG307" s="931"/>
      <c r="AH307" s="391"/>
    </row>
    <row r="308" spans="1:34" ht="15" customHeight="1" x14ac:dyDescent="0.25">
      <c r="A308" s="164"/>
      <c r="B308" s="908">
        <f t="shared" si="99"/>
        <v>5</v>
      </c>
      <c r="C308" s="2155" t="s">
        <v>559</v>
      </c>
      <c r="D308" s="961" t="s">
        <v>557</v>
      </c>
      <c r="E308" s="962"/>
      <c r="F308" s="963"/>
      <c r="G308" s="434"/>
      <c r="H308" s="597"/>
      <c r="I308" s="597"/>
      <c r="J308" s="609"/>
      <c r="K308" s="604"/>
      <c r="L308" s="598"/>
      <c r="M308" s="598"/>
      <c r="N308" s="769" t="str">
        <f t="shared" si="97"/>
        <v/>
      </c>
      <c r="O308" s="609"/>
      <c r="P308" s="604"/>
      <c r="Q308" s="598"/>
      <c r="R308" s="598"/>
      <c r="S308" s="769" t="str">
        <f t="shared" si="98"/>
        <v/>
      </c>
      <c r="T308" s="879"/>
      <c r="U308" s="880"/>
      <c r="V308" s="788"/>
      <c r="W308" s="788"/>
      <c r="X308" s="788"/>
      <c r="Y308" s="786"/>
      <c r="Z308" s="788"/>
      <c r="AA308" s="931"/>
      <c r="AB308" s="789"/>
      <c r="AC308" s="619"/>
      <c r="AD308" s="619"/>
      <c r="AE308" s="619"/>
      <c r="AF308" s="619"/>
      <c r="AG308" s="931"/>
      <c r="AH308" s="391"/>
    </row>
    <row r="309" spans="1:34" ht="15" customHeight="1" x14ac:dyDescent="0.25">
      <c r="A309" s="164"/>
      <c r="B309" s="908">
        <f t="shared" si="99"/>
        <v>6</v>
      </c>
      <c r="C309" s="2150"/>
      <c r="D309" s="961" t="s">
        <v>558</v>
      </c>
      <c r="E309" s="962"/>
      <c r="F309" s="963"/>
      <c r="G309" s="434"/>
      <c r="H309" s="597"/>
      <c r="I309" s="597"/>
      <c r="J309" s="609"/>
      <c r="K309" s="604"/>
      <c r="L309" s="598"/>
      <c r="M309" s="598"/>
      <c r="N309" s="769" t="str">
        <f t="shared" si="97"/>
        <v/>
      </c>
      <c r="O309" s="609"/>
      <c r="P309" s="604"/>
      <c r="Q309" s="598"/>
      <c r="R309" s="598"/>
      <c r="S309" s="769" t="str">
        <f t="shared" si="98"/>
        <v/>
      </c>
      <c r="T309" s="879"/>
      <c r="U309" s="880"/>
      <c r="V309" s="788"/>
      <c r="W309" s="788"/>
      <c r="X309" s="788"/>
      <c r="Y309" s="786"/>
      <c r="Z309" s="788"/>
      <c r="AA309" s="931"/>
      <c r="AB309" s="789"/>
      <c r="AC309" s="619"/>
      <c r="AD309" s="619"/>
      <c r="AE309" s="619"/>
      <c r="AF309" s="619"/>
      <c r="AG309" s="931"/>
      <c r="AH309" s="391"/>
    </row>
    <row r="310" spans="1:34" ht="15" customHeight="1" x14ac:dyDescent="0.25">
      <c r="A310" s="164"/>
      <c r="B310" s="908">
        <f t="shared" si="99"/>
        <v>7</v>
      </c>
      <c r="C310" s="2155" t="s">
        <v>560</v>
      </c>
      <c r="D310" s="961" t="s">
        <v>557</v>
      </c>
      <c r="E310" s="962"/>
      <c r="F310" s="963"/>
      <c r="G310" s="434"/>
      <c r="H310" s="597"/>
      <c r="I310" s="597"/>
      <c r="J310" s="609"/>
      <c r="K310" s="604"/>
      <c r="L310" s="598"/>
      <c r="M310" s="598"/>
      <c r="N310" s="769" t="str">
        <f t="shared" si="97"/>
        <v/>
      </c>
      <c r="O310" s="609"/>
      <c r="P310" s="604"/>
      <c r="Q310" s="598"/>
      <c r="R310" s="598"/>
      <c r="S310" s="769" t="str">
        <f t="shared" si="98"/>
        <v/>
      </c>
      <c r="T310" s="879"/>
      <c r="U310" s="880"/>
      <c r="V310" s="788"/>
      <c r="W310" s="788"/>
      <c r="X310" s="788"/>
      <c r="Y310" s="786"/>
      <c r="Z310" s="788"/>
      <c r="AA310" s="931"/>
      <c r="AB310" s="789"/>
      <c r="AC310" s="619"/>
      <c r="AD310" s="619"/>
      <c r="AE310" s="619"/>
      <c r="AF310" s="619"/>
      <c r="AG310" s="931"/>
      <c r="AH310" s="391"/>
    </row>
    <row r="311" spans="1:34" ht="15" customHeight="1" x14ac:dyDescent="0.25">
      <c r="A311" s="164"/>
      <c r="B311" s="908">
        <f t="shared" si="99"/>
        <v>8</v>
      </c>
      <c r="C311" s="2150"/>
      <c r="D311" s="961" t="s">
        <v>558</v>
      </c>
      <c r="E311" s="962"/>
      <c r="F311" s="963"/>
      <c r="G311" s="434"/>
      <c r="H311" s="597"/>
      <c r="I311" s="597"/>
      <c r="J311" s="609"/>
      <c r="K311" s="604"/>
      <c r="L311" s="598"/>
      <c r="M311" s="598"/>
      <c r="N311" s="769" t="str">
        <f t="shared" si="97"/>
        <v/>
      </c>
      <c r="O311" s="609"/>
      <c r="P311" s="604"/>
      <c r="Q311" s="598"/>
      <c r="R311" s="598"/>
      <c r="S311" s="769" t="str">
        <f t="shared" si="98"/>
        <v/>
      </c>
      <c r="T311" s="879"/>
      <c r="U311" s="880"/>
      <c r="V311" s="788"/>
      <c r="W311" s="788"/>
      <c r="X311" s="788"/>
      <c r="Y311" s="786"/>
      <c r="Z311" s="788"/>
      <c r="AA311" s="931"/>
      <c r="AB311" s="789"/>
      <c r="AC311" s="619"/>
      <c r="AD311" s="619"/>
      <c r="AE311" s="619"/>
      <c r="AF311" s="619"/>
      <c r="AG311" s="931"/>
      <c r="AH311" s="391"/>
    </row>
    <row r="312" spans="1:34" ht="15" customHeight="1" x14ac:dyDescent="0.25">
      <c r="A312" s="164"/>
      <c r="B312" s="908">
        <f>B311+1</f>
        <v>9</v>
      </c>
      <c r="C312" s="2155" t="s">
        <v>561</v>
      </c>
      <c r="D312" s="961" t="s">
        <v>557</v>
      </c>
      <c r="E312" s="962"/>
      <c r="F312" s="963"/>
      <c r="G312" s="434"/>
      <c r="H312" s="597"/>
      <c r="I312" s="597"/>
      <c r="J312" s="609"/>
      <c r="K312" s="604"/>
      <c r="L312" s="598"/>
      <c r="M312" s="598"/>
      <c r="N312" s="769" t="str">
        <f t="shared" si="97"/>
        <v/>
      </c>
      <c r="O312" s="609"/>
      <c r="P312" s="604"/>
      <c r="Q312" s="598"/>
      <c r="R312" s="598"/>
      <c r="S312" s="769" t="str">
        <f t="shared" si="98"/>
        <v/>
      </c>
      <c r="T312" s="879"/>
      <c r="U312" s="880"/>
      <c r="V312" s="788"/>
      <c r="W312" s="788"/>
      <c r="X312" s="788"/>
      <c r="Y312" s="786"/>
      <c r="Z312" s="788"/>
      <c r="AA312" s="931"/>
      <c r="AB312" s="789"/>
      <c r="AC312" s="619"/>
      <c r="AD312" s="619"/>
      <c r="AE312" s="619"/>
      <c r="AF312" s="619"/>
      <c r="AG312" s="931"/>
      <c r="AH312" s="391"/>
    </row>
    <row r="313" spans="1:34" ht="15" customHeight="1" x14ac:dyDescent="0.25">
      <c r="A313" s="164"/>
      <c r="B313" s="908">
        <f t="shared" si="99"/>
        <v>10</v>
      </c>
      <c r="C313" s="2150"/>
      <c r="D313" s="961" t="s">
        <v>558</v>
      </c>
      <c r="E313" s="962"/>
      <c r="F313" s="963"/>
      <c r="G313" s="434"/>
      <c r="H313" s="597"/>
      <c r="I313" s="597"/>
      <c r="J313" s="609"/>
      <c r="K313" s="604"/>
      <c r="L313" s="598"/>
      <c r="M313" s="598"/>
      <c r="N313" s="769" t="str">
        <f t="shared" si="97"/>
        <v/>
      </c>
      <c r="O313" s="609"/>
      <c r="P313" s="604"/>
      <c r="Q313" s="598"/>
      <c r="R313" s="598"/>
      <c r="S313" s="769" t="str">
        <f t="shared" si="98"/>
        <v/>
      </c>
      <c r="T313" s="879"/>
      <c r="U313" s="880"/>
      <c r="V313" s="788"/>
      <c r="W313" s="788"/>
      <c r="X313" s="788"/>
      <c r="Y313" s="786"/>
      <c r="Z313" s="788"/>
      <c r="AA313" s="931"/>
      <c r="AB313" s="789"/>
      <c r="AC313" s="619"/>
      <c r="AD313" s="619"/>
      <c r="AE313" s="619"/>
      <c r="AF313" s="619"/>
      <c r="AG313" s="931"/>
      <c r="AH313" s="391"/>
    </row>
    <row r="314" spans="1:34" ht="15" customHeight="1" x14ac:dyDescent="0.25">
      <c r="A314" s="164"/>
      <c r="B314" s="908">
        <f t="shared" si="99"/>
        <v>11</v>
      </c>
      <c r="C314" s="2155" t="s">
        <v>562</v>
      </c>
      <c r="D314" s="961" t="s">
        <v>557</v>
      </c>
      <c r="E314" s="962"/>
      <c r="F314" s="963"/>
      <c r="G314" s="434"/>
      <c r="H314" s="597"/>
      <c r="I314" s="597"/>
      <c r="J314" s="609"/>
      <c r="K314" s="604"/>
      <c r="L314" s="598"/>
      <c r="M314" s="598"/>
      <c r="N314" s="769" t="str">
        <f t="shared" si="97"/>
        <v/>
      </c>
      <c r="O314" s="609"/>
      <c r="P314" s="604"/>
      <c r="Q314" s="598"/>
      <c r="R314" s="598"/>
      <c r="S314" s="769" t="str">
        <f t="shared" si="98"/>
        <v/>
      </c>
      <c r="T314" s="879"/>
      <c r="U314" s="880"/>
      <c r="V314" s="788"/>
      <c r="W314" s="788"/>
      <c r="X314" s="788"/>
      <c r="Y314" s="786"/>
      <c r="Z314" s="788"/>
      <c r="AA314" s="931"/>
      <c r="AB314" s="789"/>
      <c r="AC314" s="619"/>
      <c r="AD314" s="619"/>
      <c r="AE314" s="619"/>
      <c r="AF314" s="619"/>
      <c r="AG314" s="931"/>
      <c r="AH314" s="391"/>
    </row>
    <row r="315" spans="1:34" ht="15" customHeight="1" x14ac:dyDescent="0.25">
      <c r="A315" s="164"/>
      <c r="B315" s="964">
        <f t="shared" si="99"/>
        <v>12</v>
      </c>
      <c r="C315" s="2160"/>
      <c r="D315" s="965" t="s">
        <v>558</v>
      </c>
      <c r="E315" s="966"/>
      <c r="F315" s="967"/>
      <c r="G315" s="926"/>
      <c r="H315" s="601"/>
      <c r="I315" s="601"/>
      <c r="J315" s="610"/>
      <c r="K315" s="607"/>
      <c r="L315" s="717"/>
      <c r="M315" s="717"/>
      <c r="N315" s="804" t="str">
        <f t="shared" si="97"/>
        <v/>
      </c>
      <c r="O315" s="610"/>
      <c r="P315" s="607"/>
      <c r="Q315" s="717"/>
      <c r="R315" s="717"/>
      <c r="S315" s="804" t="str">
        <f t="shared" si="98"/>
        <v/>
      </c>
      <c r="T315" s="970"/>
      <c r="U315" s="971"/>
      <c r="V315" s="972"/>
      <c r="W315" s="972"/>
      <c r="X315" s="972"/>
      <c r="Y315" s="973"/>
      <c r="Z315" s="972"/>
      <c r="AA315" s="974"/>
      <c r="AB315" s="975"/>
      <c r="AC315" s="619"/>
      <c r="AD315" s="619"/>
      <c r="AE315" s="619"/>
      <c r="AF315" s="619"/>
      <c r="AG315" s="974"/>
      <c r="AH315" s="391"/>
    </row>
    <row r="316" spans="1:34" ht="15" customHeight="1" x14ac:dyDescent="0.25">
      <c r="A316" s="164"/>
      <c r="B316" s="858">
        <f t="shared" si="99"/>
        <v>13</v>
      </c>
      <c r="C316" s="744" t="s">
        <v>507</v>
      </c>
      <c r="D316" s="860"/>
      <c r="E316" s="860"/>
      <c r="F316" s="860"/>
      <c r="G316" s="817">
        <f t="shared" ref="G316:M316" si="100">SUM(G304:G315)</f>
        <v>0</v>
      </c>
      <c r="H316" s="822">
        <f t="shared" si="100"/>
        <v>0</v>
      </c>
      <c r="I316" s="822">
        <f t="shared" si="100"/>
        <v>0</v>
      </c>
      <c r="J316" s="861">
        <f t="shared" si="100"/>
        <v>0</v>
      </c>
      <c r="K316" s="822">
        <f t="shared" si="100"/>
        <v>0</v>
      </c>
      <c r="L316" s="822">
        <f t="shared" si="100"/>
        <v>0</v>
      </c>
      <c r="M316" s="822">
        <f t="shared" si="100"/>
        <v>0</v>
      </c>
      <c r="N316" s="820" t="str">
        <f t="shared" si="97"/>
        <v/>
      </c>
      <c r="O316" s="861">
        <f>SUM(O304:O315)</f>
        <v>0</v>
      </c>
      <c r="P316" s="822">
        <f>SUM(P304:P315)</f>
        <v>0</v>
      </c>
      <c r="Q316" s="822">
        <f>SUM(Q304:Q315)</f>
        <v>0</v>
      </c>
      <c r="R316" s="822">
        <f>SUM(R304:R315)</f>
        <v>0</v>
      </c>
      <c r="S316" s="820" t="str">
        <f t="shared" si="98"/>
        <v/>
      </c>
      <c r="T316" s="933"/>
      <c r="U316" s="934"/>
      <c r="V316" s="935"/>
      <c r="W316" s="935"/>
      <c r="X316" s="935"/>
      <c r="Y316" s="936"/>
      <c r="Z316" s="935"/>
      <c r="AA316" s="936"/>
      <c r="AB316" s="937"/>
      <c r="AC316" s="619"/>
      <c r="AD316" s="619"/>
      <c r="AE316" s="619"/>
      <c r="AF316" s="619"/>
      <c r="AG316" s="918"/>
      <c r="AH316" s="391"/>
    </row>
    <row r="317" spans="1:34" s="619" customFormat="1" ht="45" customHeight="1" x14ac:dyDescent="0.35">
      <c r="A317" s="584" t="s">
        <v>564</v>
      </c>
      <c r="B317" s="827"/>
      <c r="C317" s="828"/>
      <c r="D317" s="618"/>
      <c r="E317" s="618"/>
      <c r="F317" s="618"/>
      <c r="G317" s="675"/>
      <c r="H317" s="618"/>
      <c r="I317" s="618"/>
      <c r="AH317" s="620"/>
    </row>
    <row r="318" spans="1:34" s="282" customFormat="1" ht="45" customHeight="1" x14ac:dyDescent="0.25">
      <c r="A318" s="585" t="s">
        <v>565</v>
      </c>
      <c r="B318" s="829"/>
      <c r="C318" s="603"/>
      <c r="D318" s="410"/>
      <c r="E318" s="410"/>
      <c r="F318" s="410"/>
      <c r="G318" s="406"/>
      <c r="H318" s="410"/>
      <c r="I318" s="410"/>
      <c r="AA318" s="621"/>
      <c r="AC318" s="619"/>
      <c r="AD318" s="619"/>
      <c r="AE318" s="619"/>
      <c r="AF318" s="619"/>
      <c r="AG318" s="621"/>
      <c r="AH318" s="391"/>
    </row>
    <row r="319" spans="1:34" ht="15" customHeight="1" x14ac:dyDescent="0.25">
      <c r="A319" s="164"/>
      <c r="B319" s="830">
        <v>1</v>
      </c>
      <c r="C319" s="976" t="s">
        <v>542</v>
      </c>
      <c r="D319" s="831"/>
      <c r="E319" s="831"/>
      <c r="F319" s="832"/>
      <c r="G319" s="432"/>
      <c r="H319" s="924"/>
      <c r="I319" s="924"/>
      <c r="J319" s="608"/>
      <c r="K319" s="606"/>
      <c r="L319" s="595"/>
      <c r="M319" s="595"/>
      <c r="N319" s="834" t="str">
        <f t="shared" ref="N319:N325" si="101">IF(K319&gt;0,M319/K319, "")</f>
        <v/>
      </c>
      <c r="O319" s="608"/>
      <c r="P319" s="606"/>
      <c r="Q319" s="595"/>
      <c r="R319" s="595"/>
      <c r="S319" s="834" t="str">
        <f t="shared" ref="S319:S325" si="102">IF(P319&gt;0,R319/P319, "")</f>
        <v/>
      </c>
      <c r="T319" s="608"/>
      <c r="U319" s="606"/>
      <c r="V319" s="835"/>
      <c r="W319" s="596"/>
      <c r="X319" s="596"/>
      <c r="Y319" s="595"/>
      <c r="Z319" s="836" t="str">
        <f t="shared" ref="Z319:Z325" si="103">IF(T319&gt;0,Y319/T319, "")</f>
        <v/>
      </c>
      <c r="AA319" s="595"/>
      <c r="AB319" s="837"/>
      <c r="AC319" s="619"/>
      <c r="AD319" s="619"/>
      <c r="AE319" s="619"/>
      <c r="AF319" s="619"/>
      <c r="AG319" s="839">
        <f t="shared" ref="AG319:AG325" si="104">T319-U319</f>
        <v>0</v>
      </c>
      <c r="AH319" s="391"/>
    </row>
    <row r="320" spans="1:34" ht="15" customHeight="1" x14ac:dyDescent="0.25">
      <c r="A320" s="164"/>
      <c r="B320" s="908">
        <f t="shared" ref="B320:B325" si="105">B319+1</f>
        <v>2</v>
      </c>
      <c r="C320" s="977" t="s">
        <v>543</v>
      </c>
      <c r="D320" s="962"/>
      <c r="E320" s="962"/>
      <c r="F320" s="963"/>
      <c r="G320" s="434"/>
      <c r="H320" s="597"/>
      <c r="I320" s="597"/>
      <c r="J320" s="609"/>
      <c r="K320" s="604"/>
      <c r="L320" s="598"/>
      <c r="M320" s="598"/>
      <c r="N320" s="769" t="str">
        <f t="shared" si="101"/>
        <v/>
      </c>
      <c r="O320" s="609"/>
      <c r="P320" s="604"/>
      <c r="Q320" s="598"/>
      <c r="R320" s="598"/>
      <c r="S320" s="769" t="str">
        <f t="shared" si="102"/>
        <v/>
      </c>
      <c r="T320" s="609"/>
      <c r="U320" s="604"/>
      <c r="V320" s="845"/>
      <c r="W320" s="599"/>
      <c r="X320" s="599"/>
      <c r="Y320" s="598"/>
      <c r="Z320" s="773" t="str">
        <f t="shared" si="103"/>
        <v/>
      </c>
      <c r="AA320" s="598"/>
      <c r="AB320" s="847"/>
      <c r="AC320" s="619"/>
      <c r="AD320" s="619"/>
      <c r="AE320" s="619"/>
      <c r="AF320" s="619"/>
      <c r="AG320" s="777">
        <f t="shared" si="104"/>
        <v>0</v>
      </c>
      <c r="AH320" s="391"/>
    </row>
    <row r="321" spans="1:34" ht="15" customHeight="1" x14ac:dyDescent="0.25">
      <c r="A321" s="164"/>
      <c r="B321" s="908">
        <f t="shared" si="105"/>
        <v>3</v>
      </c>
      <c r="C321" s="977" t="s">
        <v>559</v>
      </c>
      <c r="D321" s="962"/>
      <c r="E321" s="962"/>
      <c r="F321" s="963"/>
      <c r="G321" s="434"/>
      <c r="H321" s="597"/>
      <c r="I321" s="597"/>
      <c r="J321" s="609"/>
      <c r="K321" s="604"/>
      <c r="L321" s="598"/>
      <c r="M321" s="598"/>
      <c r="N321" s="769" t="str">
        <f t="shared" si="101"/>
        <v/>
      </c>
      <c r="O321" s="609"/>
      <c r="P321" s="604"/>
      <c r="Q321" s="598"/>
      <c r="R321" s="598"/>
      <c r="S321" s="769" t="str">
        <f t="shared" si="102"/>
        <v/>
      </c>
      <c r="T321" s="609"/>
      <c r="U321" s="604"/>
      <c r="V321" s="845"/>
      <c r="W321" s="599"/>
      <c r="X321" s="599"/>
      <c r="Y321" s="598"/>
      <c r="Z321" s="773" t="str">
        <f t="shared" si="103"/>
        <v/>
      </c>
      <c r="AA321" s="598"/>
      <c r="AB321" s="847"/>
      <c r="AC321" s="619"/>
      <c r="AD321" s="619"/>
      <c r="AE321" s="619"/>
      <c r="AF321" s="619"/>
      <c r="AG321" s="777">
        <f t="shared" si="104"/>
        <v>0</v>
      </c>
      <c r="AH321" s="391"/>
    </row>
    <row r="322" spans="1:34" ht="15" customHeight="1" x14ac:dyDescent="0.25">
      <c r="A322" s="164"/>
      <c r="B322" s="908">
        <f t="shared" si="105"/>
        <v>4</v>
      </c>
      <c r="C322" s="977" t="s">
        <v>560</v>
      </c>
      <c r="D322" s="962"/>
      <c r="E322" s="962"/>
      <c r="F322" s="963"/>
      <c r="G322" s="434"/>
      <c r="H322" s="597"/>
      <c r="I322" s="597"/>
      <c r="J322" s="609"/>
      <c r="K322" s="604"/>
      <c r="L322" s="598"/>
      <c r="M322" s="598"/>
      <c r="N322" s="769" t="str">
        <f t="shared" si="101"/>
        <v/>
      </c>
      <c r="O322" s="609"/>
      <c r="P322" s="604"/>
      <c r="Q322" s="598"/>
      <c r="R322" s="598"/>
      <c r="S322" s="769" t="str">
        <f t="shared" si="102"/>
        <v/>
      </c>
      <c r="T322" s="609"/>
      <c r="U322" s="604"/>
      <c r="V322" s="845"/>
      <c r="W322" s="599"/>
      <c r="X322" s="599"/>
      <c r="Y322" s="598"/>
      <c r="Z322" s="773" t="str">
        <f t="shared" si="103"/>
        <v/>
      </c>
      <c r="AA322" s="598"/>
      <c r="AB322" s="847"/>
      <c r="AC322" s="619"/>
      <c r="AD322" s="619"/>
      <c r="AE322" s="619"/>
      <c r="AF322" s="619"/>
      <c r="AG322" s="777">
        <f t="shared" si="104"/>
        <v>0</v>
      </c>
      <c r="AH322" s="391"/>
    </row>
    <row r="323" spans="1:34" ht="15" customHeight="1" x14ac:dyDescent="0.25">
      <c r="A323" s="164"/>
      <c r="B323" s="908">
        <f t="shared" si="105"/>
        <v>5</v>
      </c>
      <c r="C323" s="977" t="s">
        <v>561</v>
      </c>
      <c r="D323" s="962"/>
      <c r="E323" s="962"/>
      <c r="F323" s="963"/>
      <c r="G323" s="434"/>
      <c r="H323" s="597"/>
      <c r="I323" s="597"/>
      <c r="J323" s="609"/>
      <c r="K323" s="604"/>
      <c r="L323" s="598"/>
      <c r="M323" s="598"/>
      <c r="N323" s="769" t="str">
        <f t="shared" si="101"/>
        <v/>
      </c>
      <c r="O323" s="609"/>
      <c r="P323" s="604"/>
      <c r="Q323" s="598"/>
      <c r="R323" s="598"/>
      <c r="S323" s="769" t="str">
        <f t="shared" si="102"/>
        <v/>
      </c>
      <c r="T323" s="609"/>
      <c r="U323" s="604"/>
      <c r="V323" s="845"/>
      <c r="W323" s="599"/>
      <c r="X323" s="599"/>
      <c r="Y323" s="598"/>
      <c r="Z323" s="773" t="str">
        <f t="shared" si="103"/>
        <v/>
      </c>
      <c r="AA323" s="598"/>
      <c r="AB323" s="847"/>
      <c r="AC323" s="619"/>
      <c r="AD323" s="619"/>
      <c r="AE323" s="619"/>
      <c r="AF323" s="619"/>
      <c r="AG323" s="777">
        <f t="shared" si="104"/>
        <v>0</v>
      </c>
      <c r="AH323" s="391"/>
    </row>
    <row r="324" spans="1:34" ht="15" customHeight="1" x14ac:dyDescent="0.25">
      <c r="A324" s="164"/>
      <c r="B324" s="964">
        <f t="shared" si="105"/>
        <v>6</v>
      </c>
      <c r="C324" s="978" t="s">
        <v>566</v>
      </c>
      <c r="D324" s="966"/>
      <c r="E324" s="966"/>
      <c r="F324" s="967"/>
      <c r="G324" s="926"/>
      <c r="H324" s="601"/>
      <c r="I324" s="601"/>
      <c r="J324" s="610"/>
      <c r="K324" s="607"/>
      <c r="L324" s="717"/>
      <c r="M324" s="717"/>
      <c r="N324" s="804" t="str">
        <f t="shared" si="101"/>
        <v/>
      </c>
      <c r="O324" s="610"/>
      <c r="P324" s="607"/>
      <c r="Q324" s="717"/>
      <c r="R324" s="717"/>
      <c r="S324" s="804" t="str">
        <f t="shared" si="102"/>
        <v/>
      </c>
      <c r="T324" s="610"/>
      <c r="U324" s="607"/>
      <c r="V324" s="855"/>
      <c r="W324" s="602"/>
      <c r="X324" s="602"/>
      <c r="Y324" s="717"/>
      <c r="Z324" s="968" t="str">
        <f t="shared" si="103"/>
        <v/>
      </c>
      <c r="AA324" s="717"/>
      <c r="AB324" s="856"/>
      <c r="AC324" s="619"/>
      <c r="AD324" s="619"/>
      <c r="AE324" s="619"/>
      <c r="AF324" s="619"/>
      <c r="AG324" s="814">
        <f t="shared" si="104"/>
        <v>0</v>
      </c>
      <c r="AH324" s="391"/>
    </row>
    <row r="325" spans="1:34" ht="15" customHeight="1" x14ac:dyDescent="0.25">
      <c r="A325" s="164"/>
      <c r="B325" s="964">
        <f t="shared" si="105"/>
        <v>7</v>
      </c>
      <c r="C325" s="979" t="s">
        <v>507</v>
      </c>
      <c r="D325" s="980"/>
      <c r="E325" s="980"/>
      <c r="F325" s="980"/>
      <c r="G325" s="817">
        <f t="shared" ref="G325:M325" si="106">SUM(G319:G324)</f>
        <v>0</v>
      </c>
      <c r="H325" s="822">
        <f t="shared" si="106"/>
        <v>0</v>
      </c>
      <c r="I325" s="822">
        <f t="shared" si="106"/>
        <v>0</v>
      </c>
      <c r="J325" s="861">
        <f t="shared" si="106"/>
        <v>0</v>
      </c>
      <c r="K325" s="822">
        <f t="shared" si="106"/>
        <v>0</v>
      </c>
      <c r="L325" s="822">
        <f t="shared" si="106"/>
        <v>0</v>
      </c>
      <c r="M325" s="822">
        <f t="shared" si="106"/>
        <v>0</v>
      </c>
      <c r="N325" s="820" t="str">
        <f t="shared" si="101"/>
        <v/>
      </c>
      <c r="O325" s="861">
        <f>SUM(O319:O324)</f>
        <v>0</v>
      </c>
      <c r="P325" s="822">
        <f>SUM(P319:P324)</f>
        <v>0</v>
      </c>
      <c r="Q325" s="822">
        <f>SUM(Q319:Q324)</f>
        <v>0</v>
      </c>
      <c r="R325" s="822">
        <f>SUM(R319:R324)</f>
        <v>0</v>
      </c>
      <c r="S325" s="820" t="str">
        <f t="shared" si="102"/>
        <v/>
      </c>
      <c r="T325" s="821">
        <f>SUM(T319:T324)</f>
        <v>0</v>
      </c>
      <c r="U325" s="862">
        <f>SUM(U319:U324)</f>
        <v>0</v>
      </c>
      <c r="V325" s="823" t="str">
        <f>IF(T325&gt;0, SUMPRODUCT(T319:T324,V319:V324)/T325, "")</f>
        <v/>
      </c>
      <c r="W325" s="825" t="str">
        <f>IF(AG325&gt;0, SUMPRODUCT(AG319:AG324,W319:W324)/AG325, "")</f>
        <v/>
      </c>
      <c r="X325" s="825" t="str">
        <f>IF(U325&gt;0, SUMPRODUCT(U319:U324,X319:X324)/U325, "")</f>
        <v/>
      </c>
      <c r="Y325" s="822">
        <f>SUM(Y319:Y324)</f>
        <v>0</v>
      </c>
      <c r="Z325" s="825" t="str">
        <f t="shared" si="103"/>
        <v/>
      </c>
      <c r="AA325" s="822">
        <f>SUM(AA319:AA324)</f>
        <v>0</v>
      </c>
      <c r="AB325" s="863">
        <f>SUM(AB319:AB324)</f>
        <v>0</v>
      </c>
      <c r="AC325" s="619"/>
      <c r="AD325" s="619"/>
      <c r="AE325" s="619"/>
      <c r="AF325" s="619"/>
      <c r="AG325" s="826">
        <f t="shared" si="104"/>
        <v>0</v>
      </c>
      <c r="AH325" s="391"/>
    </row>
    <row r="326" spans="1:34" s="981" customFormat="1" ht="45" customHeight="1" x14ac:dyDescent="0.35">
      <c r="A326" s="585" t="s">
        <v>567</v>
      </c>
      <c r="C326" s="982"/>
      <c r="G326" s="983"/>
      <c r="AC326" s="984"/>
      <c r="AD326" s="984"/>
      <c r="AE326" s="984"/>
      <c r="AF326" s="984"/>
      <c r="AH326" s="985"/>
    </row>
    <row r="327" spans="1:34" ht="15" customHeight="1" x14ac:dyDescent="0.25">
      <c r="A327" s="164"/>
      <c r="B327" s="830">
        <v>1</v>
      </c>
      <c r="C327" s="976" t="s">
        <v>542</v>
      </c>
      <c r="D327" s="831"/>
      <c r="E327" s="831"/>
      <c r="F327" s="832"/>
      <c r="G327" s="432"/>
      <c r="H327" s="924"/>
      <c r="I327" s="924"/>
      <c r="J327" s="608"/>
      <c r="K327" s="606"/>
      <c r="L327" s="595"/>
      <c r="M327" s="595"/>
      <c r="N327" s="834" t="str">
        <f t="shared" ref="N327:N333" si="107">IF(K327&gt;0,M327/K327, "")</f>
        <v/>
      </c>
      <c r="O327" s="608"/>
      <c r="P327" s="606"/>
      <c r="Q327" s="595"/>
      <c r="R327" s="595"/>
      <c r="S327" s="834" t="str">
        <f t="shared" ref="S327:S333" si="108">IF(P327&gt;0,R327/P327, "")</f>
        <v/>
      </c>
      <c r="T327" s="871"/>
      <c r="U327" s="872"/>
      <c r="V327" s="873"/>
      <c r="W327" s="873"/>
      <c r="X327" s="873"/>
      <c r="Y327" s="874"/>
      <c r="Z327" s="873"/>
      <c r="AA327" s="875"/>
      <c r="AB327" s="876"/>
      <c r="AC327" s="619"/>
      <c r="AD327" s="619"/>
      <c r="AE327" s="619"/>
      <c r="AF327" s="619"/>
      <c r="AG327" s="875"/>
      <c r="AH327" s="391"/>
    </row>
    <row r="328" spans="1:34" ht="15" customHeight="1" x14ac:dyDescent="0.25">
      <c r="A328" s="164"/>
      <c r="B328" s="908">
        <f t="shared" ref="B328:B333" si="109">B327+1</f>
        <v>2</v>
      </c>
      <c r="C328" s="977" t="s">
        <v>543</v>
      </c>
      <c r="D328" s="962"/>
      <c r="E328" s="962"/>
      <c r="F328" s="963"/>
      <c r="G328" s="434"/>
      <c r="H328" s="597"/>
      <c r="I328" s="597"/>
      <c r="J328" s="609"/>
      <c r="K328" s="604"/>
      <c r="L328" s="598"/>
      <c r="M328" s="598"/>
      <c r="N328" s="769" t="str">
        <f t="shared" si="107"/>
        <v/>
      </c>
      <c r="O328" s="609"/>
      <c r="P328" s="604"/>
      <c r="Q328" s="598"/>
      <c r="R328" s="598"/>
      <c r="S328" s="769" t="str">
        <f t="shared" si="108"/>
        <v/>
      </c>
      <c r="T328" s="879"/>
      <c r="U328" s="880"/>
      <c r="V328" s="788"/>
      <c r="W328" s="788"/>
      <c r="X328" s="788"/>
      <c r="Y328" s="786"/>
      <c r="Z328" s="788"/>
      <c r="AA328" s="931"/>
      <c r="AB328" s="789"/>
      <c r="AC328" s="619"/>
      <c r="AD328" s="619"/>
      <c r="AE328" s="619"/>
      <c r="AF328" s="619"/>
      <c r="AG328" s="931"/>
      <c r="AH328" s="391"/>
    </row>
    <row r="329" spans="1:34" ht="15" customHeight="1" x14ac:dyDescent="0.25">
      <c r="A329" s="164"/>
      <c r="B329" s="908">
        <f t="shared" si="109"/>
        <v>3</v>
      </c>
      <c r="C329" s="977" t="s">
        <v>559</v>
      </c>
      <c r="D329" s="962"/>
      <c r="E329" s="962"/>
      <c r="F329" s="963"/>
      <c r="G329" s="434"/>
      <c r="H329" s="597"/>
      <c r="I329" s="597"/>
      <c r="J329" s="609"/>
      <c r="K329" s="604"/>
      <c r="L329" s="598"/>
      <c r="M329" s="598"/>
      <c r="N329" s="769" t="str">
        <f t="shared" si="107"/>
        <v/>
      </c>
      <c r="O329" s="609"/>
      <c r="P329" s="604"/>
      <c r="Q329" s="598"/>
      <c r="R329" s="598"/>
      <c r="S329" s="769" t="str">
        <f t="shared" si="108"/>
        <v/>
      </c>
      <c r="T329" s="879"/>
      <c r="U329" s="880"/>
      <c r="V329" s="788"/>
      <c r="W329" s="788"/>
      <c r="X329" s="788"/>
      <c r="Y329" s="786"/>
      <c r="Z329" s="788"/>
      <c r="AA329" s="931"/>
      <c r="AB329" s="789"/>
      <c r="AC329" s="619"/>
      <c r="AD329" s="619"/>
      <c r="AE329" s="619"/>
      <c r="AF329" s="619"/>
      <c r="AG329" s="931"/>
      <c r="AH329" s="391"/>
    </row>
    <row r="330" spans="1:34" ht="15" customHeight="1" x14ac:dyDescent="0.25">
      <c r="A330" s="164"/>
      <c r="B330" s="908">
        <f t="shared" si="109"/>
        <v>4</v>
      </c>
      <c r="C330" s="977" t="s">
        <v>560</v>
      </c>
      <c r="D330" s="962"/>
      <c r="E330" s="962"/>
      <c r="F330" s="963"/>
      <c r="G330" s="434"/>
      <c r="H330" s="597"/>
      <c r="I330" s="597"/>
      <c r="J330" s="609"/>
      <c r="K330" s="604"/>
      <c r="L330" s="598"/>
      <c r="M330" s="598"/>
      <c r="N330" s="769" t="str">
        <f t="shared" si="107"/>
        <v/>
      </c>
      <c r="O330" s="609"/>
      <c r="P330" s="604"/>
      <c r="Q330" s="598"/>
      <c r="R330" s="598"/>
      <c r="S330" s="769" t="str">
        <f t="shared" si="108"/>
        <v/>
      </c>
      <c r="T330" s="879"/>
      <c r="U330" s="880"/>
      <c r="V330" s="788"/>
      <c r="W330" s="788"/>
      <c r="X330" s="788"/>
      <c r="Y330" s="786"/>
      <c r="Z330" s="788"/>
      <c r="AA330" s="931"/>
      <c r="AB330" s="789"/>
      <c r="AC330" s="619"/>
      <c r="AD330" s="619"/>
      <c r="AE330" s="619"/>
      <c r="AF330" s="619"/>
      <c r="AG330" s="931"/>
      <c r="AH330" s="391"/>
    </row>
    <row r="331" spans="1:34" ht="15" customHeight="1" x14ac:dyDescent="0.25">
      <c r="A331" s="164"/>
      <c r="B331" s="908">
        <f t="shared" si="109"/>
        <v>5</v>
      </c>
      <c r="C331" s="977" t="s">
        <v>561</v>
      </c>
      <c r="D331" s="962"/>
      <c r="E331" s="962"/>
      <c r="F331" s="963"/>
      <c r="G331" s="434"/>
      <c r="H331" s="597"/>
      <c r="I331" s="597"/>
      <c r="J331" s="609"/>
      <c r="K331" s="604"/>
      <c r="L331" s="598"/>
      <c r="M331" s="598"/>
      <c r="N331" s="769" t="str">
        <f t="shared" si="107"/>
        <v/>
      </c>
      <c r="O331" s="609"/>
      <c r="P331" s="604"/>
      <c r="Q331" s="598"/>
      <c r="R331" s="598"/>
      <c r="S331" s="769" t="str">
        <f t="shared" si="108"/>
        <v/>
      </c>
      <c r="T331" s="928"/>
      <c r="U331" s="929"/>
      <c r="V331" s="792"/>
      <c r="W331" s="792"/>
      <c r="X331" s="792"/>
      <c r="Y331" s="881"/>
      <c r="Z331" s="792"/>
      <c r="AA331" s="881"/>
      <c r="AB331" s="883"/>
      <c r="AC331" s="619"/>
      <c r="AD331" s="619"/>
      <c r="AE331" s="619"/>
      <c r="AF331" s="619"/>
      <c r="AG331" s="882"/>
      <c r="AH331" s="391"/>
    </row>
    <row r="332" spans="1:34" ht="15" customHeight="1" x14ac:dyDescent="0.25">
      <c r="A332" s="164"/>
      <c r="B332" s="964">
        <f t="shared" si="109"/>
        <v>6</v>
      </c>
      <c r="C332" s="978" t="s">
        <v>566</v>
      </c>
      <c r="D332" s="966"/>
      <c r="E332" s="966"/>
      <c r="F332" s="967"/>
      <c r="G332" s="926"/>
      <c r="H332" s="601"/>
      <c r="I332" s="601"/>
      <c r="J332" s="610"/>
      <c r="K332" s="607"/>
      <c r="L332" s="717"/>
      <c r="M332" s="717"/>
      <c r="N332" s="804" t="str">
        <f t="shared" si="107"/>
        <v/>
      </c>
      <c r="O332" s="610"/>
      <c r="P332" s="607"/>
      <c r="Q332" s="717"/>
      <c r="R332" s="717"/>
      <c r="S332" s="804" t="str">
        <f t="shared" si="108"/>
        <v/>
      </c>
      <c r="T332" s="879"/>
      <c r="U332" s="880"/>
      <c r="V332" s="788"/>
      <c r="W332" s="788"/>
      <c r="X332" s="788"/>
      <c r="Y332" s="786"/>
      <c r="Z332" s="788"/>
      <c r="AA332" s="786"/>
      <c r="AB332" s="789"/>
      <c r="AC332" s="619"/>
      <c r="AD332" s="619"/>
      <c r="AE332" s="619"/>
      <c r="AF332" s="619"/>
      <c r="AG332" s="931"/>
      <c r="AH332" s="391"/>
    </row>
    <row r="333" spans="1:34" ht="15" customHeight="1" x14ac:dyDescent="0.25">
      <c r="A333" s="164"/>
      <c r="B333" s="964">
        <f t="shared" si="109"/>
        <v>7</v>
      </c>
      <c r="C333" s="979" t="s">
        <v>507</v>
      </c>
      <c r="D333" s="980"/>
      <c r="E333" s="980"/>
      <c r="F333" s="980"/>
      <c r="G333" s="817">
        <f t="shared" ref="G333:M333" si="110">SUM(G327:G332)</f>
        <v>0</v>
      </c>
      <c r="H333" s="822">
        <f t="shared" si="110"/>
        <v>0</v>
      </c>
      <c r="I333" s="822">
        <f t="shared" si="110"/>
        <v>0</v>
      </c>
      <c r="J333" s="861">
        <f t="shared" si="110"/>
        <v>0</v>
      </c>
      <c r="K333" s="822">
        <f t="shared" si="110"/>
        <v>0</v>
      </c>
      <c r="L333" s="822">
        <f t="shared" si="110"/>
        <v>0</v>
      </c>
      <c r="M333" s="822">
        <f t="shared" si="110"/>
        <v>0</v>
      </c>
      <c r="N333" s="820" t="str">
        <f t="shared" si="107"/>
        <v/>
      </c>
      <c r="O333" s="861">
        <f>SUM(O327:O332)</f>
        <v>0</v>
      </c>
      <c r="P333" s="822">
        <f>SUM(P327:P332)</f>
        <v>0</v>
      </c>
      <c r="Q333" s="822">
        <f>SUM(Q327:Q332)</f>
        <v>0</v>
      </c>
      <c r="R333" s="822">
        <f>SUM(R327:R332)</f>
        <v>0</v>
      </c>
      <c r="S333" s="820" t="str">
        <f t="shared" si="108"/>
        <v/>
      </c>
      <c r="T333" s="933"/>
      <c r="U333" s="934"/>
      <c r="V333" s="935"/>
      <c r="W333" s="935"/>
      <c r="X333" s="935"/>
      <c r="Y333" s="936"/>
      <c r="Z333" s="935"/>
      <c r="AA333" s="936"/>
      <c r="AB333" s="937"/>
      <c r="AC333" s="619"/>
      <c r="AD333" s="619"/>
      <c r="AE333" s="619"/>
      <c r="AF333" s="619"/>
      <c r="AG333" s="918"/>
      <c r="AH333" s="391"/>
    </row>
    <row r="334" spans="1:34" s="619" customFormat="1" ht="45" customHeight="1" x14ac:dyDescent="0.35">
      <c r="A334" s="584" t="s">
        <v>568</v>
      </c>
      <c r="B334" s="827"/>
      <c r="C334" s="828"/>
      <c r="D334" s="618"/>
      <c r="E334" s="618"/>
      <c r="F334" s="618"/>
      <c r="G334" s="675"/>
      <c r="H334" s="618"/>
      <c r="I334" s="618"/>
      <c r="AH334" s="620"/>
    </row>
    <row r="335" spans="1:34" s="282" customFormat="1" ht="45" customHeight="1" x14ac:dyDescent="0.25">
      <c r="A335" s="585" t="s">
        <v>569</v>
      </c>
      <c r="B335" s="829"/>
      <c r="C335" s="603"/>
      <c r="D335" s="410"/>
      <c r="E335" s="410"/>
      <c r="F335" s="410"/>
      <c r="G335" s="406"/>
      <c r="H335" s="410"/>
      <c r="I335" s="410"/>
      <c r="AC335" s="619"/>
      <c r="AD335" s="619"/>
      <c r="AE335" s="619"/>
      <c r="AF335" s="619"/>
      <c r="AH335" s="391"/>
    </row>
    <row r="336" spans="1:34" ht="15" customHeight="1" x14ac:dyDescent="0.25">
      <c r="A336" s="164"/>
      <c r="B336" s="830">
        <v>1</v>
      </c>
      <c r="C336" s="2161" t="s">
        <v>542</v>
      </c>
      <c r="D336" s="2163" t="s">
        <v>570</v>
      </c>
      <c r="E336" s="2163"/>
      <c r="F336" s="986"/>
      <c r="G336" s="432"/>
      <c r="H336" s="924"/>
      <c r="I336" s="924"/>
      <c r="J336" s="608"/>
      <c r="K336" s="606"/>
      <c r="L336" s="595"/>
      <c r="M336" s="595"/>
      <c r="N336" s="834" t="str">
        <f t="shared" ref="N336:N364" si="111">IF(K336&gt;0,M336/K336, "")</f>
        <v/>
      </c>
      <c r="O336" s="608"/>
      <c r="P336" s="606"/>
      <c r="Q336" s="595"/>
      <c r="R336" s="595"/>
      <c r="S336" s="834" t="str">
        <f t="shared" ref="S336:S364" si="112">IF(P336&gt;0,R336/P336, "")</f>
        <v/>
      </c>
      <c r="T336" s="608"/>
      <c r="U336" s="606"/>
      <c r="V336" s="835"/>
      <c r="W336" s="596"/>
      <c r="X336" s="596"/>
      <c r="Y336" s="595"/>
      <c r="Z336" s="836" t="str">
        <f t="shared" ref="Z336:Z364" si="113">IF(T336&gt;0,Y336/T336, "")</f>
        <v/>
      </c>
      <c r="AA336" s="595"/>
      <c r="AB336" s="837"/>
      <c r="AC336" s="619"/>
      <c r="AD336" s="619"/>
      <c r="AE336" s="619"/>
      <c r="AF336" s="619"/>
      <c r="AG336" s="839">
        <f t="shared" ref="AG336:AG364" si="114">T336-U336</f>
        <v>0</v>
      </c>
      <c r="AH336" s="391"/>
    </row>
    <row r="337" spans="1:34" ht="15" customHeight="1" x14ac:dyDescent="0.25">
      <c r="A337" s="164"/>
      <c r="B337" s="840">
        <v>2</v>
      </c>
      <c r="C337" s="2162"/>
      <c r="D337" s="2156" t="s">
        <v>571</v>
      </c>
      <c r="E337" s="2156"/>
      <c r="F337" s="987"/>
      <c r="G337" s="434"/>
      <c r="H337" s="597"/>
      <c r="I337" s="597"/>
      <c r="J337" s="609"/>
      <c r="K337" s="604"/>
      <c r="L337" s="598"/>
      <c r="M337" s="598"/>
      <c r="N337" s="769" t="str">
        <f t="shared" si="111"/>
        <v/>
      </c>
      <c r="O337" s="609"/>
      <c r="P337" s="604"/>
      <c r="Q337" s="598"/>
      <c r="R337" s="598"/>
      <c r="S337" s="769" t="str">
        <f t="shared" si="112"/>
        <v/>
      </c>
      <c r="T337" s="609"/>
      <c r="U337" s="604"/>
      <c r="V337" s="845"/>
      <c r="W337" s="599"/>
      <c r="X337" s="599"/>
      <c r="Y337" s="598"/>
      <c r="Z337" s="773" t="str">
        <f t="shared" si="113"/>
        <v/>
      </c>
      <c r="AA337" s="598"/>
      <c r="AB337" s="847"/>
      <c r="AC337" s="619"/>
      <c r="AD337" s="619"/>
      <c r="AE337" s="619"/>
      <c r="AF337" s="619"/>
      <c r="AG337" s="777">
        <f t="shared" si="114"/>
        <v>0</v>
      </c>
      <c r="AH337" s="391"/>
    </row>
    <row r="338" spans="1:34" ht="15" customHeight="1" x14ac:dyDescent="0.25">
      <c r="A338" s="164"/>
      <c r="B338" s="840">
        <v>3</v>
      </c>
      <c r="C338" s="2162"/>
      <c r="D338" s="2156" t="s">
        <v>572</v>
      </c>
      <c r="E338" s="2156"/>
      <c r="F338" s="987"/>
      <c r="G338" s="434"/>
      <c r="H338" s="597"/>
      <c r="I338" s="597"/>
      <c r="J338" s="609"/>
      <c r="K338" s="604"/>
      <c r="L338" s="598"/>
      <c r="M338" s="598"/>
      <c r="N338" s="769" t="str">
        <f t="shared" si="111"/>
        <v/>
      </c>
      <c r="O338" s="609"/>
      <c r="P338" s="604"/>
      <c r="Q338" s="598"/>
      <c r="R338" s="598"/>
      <c r="S338" s="769" t="str">
        <f t="shared" si="112"/>
        <v/>
      </c>
      <c r="T338" s="609"/>
      <c r="U338" s="604"/>
      <c r="V338" s="845"/>
      <c r="W338" s="599"/>
      <c r="X338" s="599"/>
      <c r="Y338" s="598"/>
      <c r="Z338" s="773" t="str">
        <f t="shared" si="113"/>
        <v/>
      </c>
      <c r="AA338" s="598"/>
      <c r="AB338" s="847"/>
      <c r="AC338" s="619"/>
      <c r="AD338" s="619"/>
      <c r="AE338" s="619"/>
      <c r="AF338" s="619"/>
      <c r="AG338" s="777">
        <f t="shared" si="114"/>
        <v>0</v>
      </c>
      <c r="AH338" s="391"/>
    </row>
    <row r="339" spans="1:34" ht="15" customHeight="1" x14ac:dyDescent="0.25">
      <c r="A339" s="164"/>
      <c r="B339" s="840">
        <v>4</v>
      </c>
      <c r="C339" s="2162"/>
      <c r="D339" s="2156" t="s">
        <v>573</v>
      </c>
      <c r="E339" s="2156"/>
      <c r="F339" s="987"/>
      <c r="G339" s="434"/>
      <c r="H339" s="597"/>
      <c r="I339" s="597"/>
      <c r="J339" s="609"/>
      <c r="K339" s="604"/>
      <c r="L339" s="598"/>
      <c r="M339" s="598"/>
      <c r="N339" s="769" t="str">
        <f t="shared" si="111"/>
        <v/>
      </c>
      <c r="O339" s="609"/>
      <c r="P339" s="604"/>
      <c r="Q339" s="598"/>
      <c r="R339" s="598"/>
      <c r="S339" s="769" t="str">
        <f t="shared" si="112"/>
        <v/>
      </c>
      <c r="T339" s="609"/>
      <c r="U339" s="604"/>
      <c r="V339" s="845"/>
      <c r="W339" s="599"/>
      <c r="X339" s="599"/>
      <c r="Y339" s="598"/>
      <c r="Z339" s="773" t="str">
        <f t="shared" si="113"/>
        <v/>
      </c>
      <c r="AA339" s="598"/>
      <c r="AB339" s="847"/>
      <c r="AC339" s="619"/>
      <c r="AD339" s="619"/>
      <c r="AE339" s="619"/>
      <c r="AF339" s="619"/>
      <c r="AG339" s="777">
        <f t="shared" si="114"/>
        <v>0</v>
      </c>
      <c r="AH339" s="391"/>
    </row>
    <row r="340" spans="1:34" ht="15" customHeight="1" x14ac:dyDescent="0.25">
      <c r="A340" s="164"/>
      <c r="B340" s="840">
        <v>5</v>
      </c>
      <c r="C340" s="2162" t="s">
        <v>543</v>
      </c>
      <c r="D340" s="2156" t="s">
        <v>570</v>
      </c>
      <c r="E340" s="2156"/>
      <c r="F340" s="987"/>
      <c r="G340" s="434"/>
      <c r="H340" s="597"/>
      <c r="I340" s="597"/>
      <c r="J340" s="609"/>
      <c r="K340" s="604"/>
      <c r="L340" s="598"/>
      <c r="M340" s="598"/>
      <c r="N340" s="769" t="str">
        <f t="shared" si="111"/>
        <v/>
      </c>
      <c r="O340" s="609"/>
      <c r="P340" s="604"/>
      <c r="Q340" s="598"/>
      <c r="R340" s="598"/>
      <c r="S340" s="769" t="str">
        <f t="shared" si="112"/>
        <v/>
      </c>
      <c r="T340" s="609"/>
      <c r="U340" s="604"/>
      <c r="V340" s="845"/>
      <c r="W340" s="599"/>
      <c r="X340" s="599"/>
      <c r="Y340" s="598"/>
      <c r="Z340" s="773" t="str">
        <f t="shared" si="113"/>
        <v/>
      </c>
      <c r="AA340" s="598"/>
      <c r="AB340" s="847"/>
      <c r="AC340" s="619"/>
      <c r="AD340" s="619"/>
      <c r="AE340" s="619"/>
      <c r="AF340" s="619"/>
      <c r="AG340" s="777">
        <f t="shared" si="114"/>
        <v>0</v>
      </c>
      <c r="AH340" s="391"/>
    </row>
    <row r="341" spans="1:34" ht="15" customHeight="1" x14ac:dyDescent="0.25">
      <c r="A341" s="164"/>
      <c r="B341" s="840">
        <v>6</v>
      </c>
      <c r="C341" s="2162"/>
      <c r="D341" s="2156" t="s">
        <v>571</v>
      </c>
      <c r="E341" s="2156"/>
      <c r="F341" s="987"/>
      <c r="G341" s="434"/>
      <c r="H341" s="597"/>
      <c r="I341" s="597"/>
      <c r="J341" s="609"/>
      <c r="K341" s="604"/>
      <c r="L341" s="598"/>
      <c r="M341" s="598"/>
      <c r="N341" s="769" t="str">
        <f t="shared" si="111"/>
        <v/>
      </c>
      <c r="O341" s="609"/>
      <c r="P341" s="604"/>
      <c r="Q341" s="598"/>
      <c r="R341" s="598"/>
      <c r="S341" s="769" t="str">
        <f t="shared" si="112"/>
        <v/>
      </c>
      <c r="T341" s="609"/>
      <c r="U341" s="604"/>
      <c r="V341" s="845"/>
      <c r="W341" s="599"/>
      <c r="X341" s="599"/>
      <c r="Y341" s="598"/>
      <c r="Z341" s="773" t="str">
        <f t="shared" si="113"/>
        <v/>
      </c>
      <c r="AA341" s="598"/>
      <c r="AB341" s="847"/>
      <c r="AC341" s="619"/>
      <c r="AD341" s="619"/>
      <c r="AE341" s="619"/>
      <c r="AF341" s="619"/>
      <c r="AG341" s="777">
        <f t="shared" si="114"/>
        <v>0</v>
      </c>
      <c r="AH341" s="391"/>
    </row>
    <row r="342" spans="1:34" ht="15" customHeight="1" x14ac:dyDescent="0.25">
      <c r="A342" s="164"/>
      <c r="B342" s="840">
        <v>7</v>
      </c>
      <c r="C342" s="2162"/>
      <c r="D342" s="2156" t="s">
        <v>572</v>
      </c>
      <c r="E342" s="2156"/>
      <c r="F342" s="987"/>
      <c r="G342" s="434"/>
      <c r="H342" s="597"/>
      <c r="I342" s="597"/>
      <c r="J342" s="609"/>
      <c r="K342" s="604"/>
      <c r="L342" s="598"/>
      <c r="M342" s="598"/>
      <c r="N342" s="769" t="str">
        <f t="shared" si="111"/>
        <v/>
      </c>
      <c r="O342" s="609"/>
      <c r="P342" s="604"/>
      <c r="Q342" s="598"/>
      <c r="R342" s="598"/>
      <c r="S342" s="769" t="str">
        <f t="shared" si="112"/>
        <v/>
      </c>
      <c r="T342" s="609"/>
      <c r="U342" s="604"/>
      <c r="V342" s="845"/>
      <c r="W342" s="599"/>
      <c r="X342" s="599"/>
      <c r="Y342" s="598"/>
      <c r="Z342" s="773" t="str">
        <f t="shared" si="113"/>
        <v/>
      </c>
      <c r="AA342" s="598"/>
      <c r="AB342" s="847"/>
      <c r="AC342" s="619"/>
      <c r="AD342" s="619"/>
      <c r="AE342" s="619"/>
      <c r="AF342" s="619"/>
      <c r="AG342" s="777">
        <f t="shared" si="114"/>
        <v>0</v>
      </c>
      <c r="AH342" s="391"/>
    </row>
    <row r="343" spans="1:34" ht="15" customHeight="1" x14ac:dyDescent="0.25">
      <c r="A343" s="164"/>
      <c r="B343" s="840">
        <v>8</v>
      </c>
      <c r="C343" s="2162"/>
      <c r="D343" s="2156" t="s">
        <v>573</v>
      </c>
      <c r="E343" s="2156"/>
      <c r="F343" s="987"/>
      <c r="G343" s="434"/>
      <c r="H343" s="597"/>
      <c r="I343" s="597"/>
      <c r="J343" s="609"/>
      <c r="K343" s="604"/>
      <c r="L343" s="598"/>
      <c r="M343" s="598"/>
      <c r="N343" s="769" t="str">
        <f t="shared" si="111"/>
        <v/>
      </c>
      <c r="O343" s="609"/>
      <c r="P343" s="604"/>
      <c r="Q343" s="598"/>
      <c r="R343" s="598"/>
      <c r="S343" s="769" t="str">
        <f t="shared" si="112"/>
        <v/>
      </c>
      <c r="T343" s="609"/>
      <c r="U343" s="604"/>
      <c r="V343" s="845"/>
      <c r="W343" s="599"/>
      <c r="X343" s="599"/>
      <c r="Y343" s="598"/>
      <c r="Z343" s="773" t="str">
        <f t="shared" si="113"/>
        <v/>
      </c>
      <c r="AA343" s="598"/>
      <c r="AB343" s="847"/>
      <c r="AC343" s="619"/>
      <c r="AD343" s="619"/>
      <c r="AE343" s="619"/>
      <c r="AF343" s="619"/>
      <c r="AG343" s="777">
        <f t="shared" si="114"/>
        <v>0</v>
      </c>
      <c r="AH343" s="391"/>
    </row>
    <row r="344" spans="1:34" ht="15" customHeight="1" x14ac:dyDescent="0.25">
      <c r="A344" s="164"/>
      <c r="B344" s="840">
        <v>9</v>
      </c>
      <c r="C344" s="2162" t="s">
        <v>559</v>
      </c>
      <c r="D344" s="2156" t="s">
        <v>570</v>
      </c>
      <c r="E344" s="2156"/>
      <c r="F344" s="987"/>
      <c r="G344" s="434"/>
      <c r="H344" s="597"/>
      <c r="I344" s="597"/>
      <c r="J344" s="609"/>
      <c r="K344" s="604"/>
      <c r="L344" s="598"/>
      <c r="M344" s="598"/>
      <c r="N344" s="769" t="str">
        <f t="shared" si="111"/>
        <v/>
      </c>
      <c r="O344" s="609"/>
      <c r="P344" s="604"/>
      <c r="Q344" s="598"/>
      <c r="R344" s="598"/>
      <c r="S344" s="769" t="str">
        <f t="shared" si="112"/>
        <v/>
      </c>
      <c r="T344" s="609"/>
      <c r="U344" s="604"/>
      <c r="V344" s="845"/>
      <c r="W344" s="599"/>
      <c r="X344" s="599"/>
      <c r="Y344" s="598"/>
      <c r="Z344" s="773" t="str">
        <f t="shared" si="113"/>
        <v/>
      </c>
      <c r="AA344" s="598"/>
      <c r="AB344" s="847"/>
      <c r="AC344" s="619"/>
      <c r="AD344" s="619"/>
      <c r="AE344" s="619"/>
      <c r="AF344" s="619"/>
      <c r="AG344" s="777">
        <f t="shared" si="114"/>
        <v>0</v>
      </c>
      <c r="AH344" s="391"/>
    </row>
    <row r="345" spans="1:34" ht="15" customHeight="1" x14ac:dyDescent="0.25">
      <c r="A345" s="164"/>
      <c r="B345" s="840">
        <v>10</v>
      </c>
      <c r="C345" s="2162"/>
      <c r="D345" s="2156" t="s">
        <v>571</v>
      </c>
      <c r="E345" s="2156"/>
      <c r="F345" s="987"/>
      <c r="G345" s="434"/>
      <c r="H345" s="597"/>
      <c r="I345" s="597"/>
      <c r="J345" s="609"/>
      <c r="K345" s="604"/>
      <c r="L345" s="598"/>
      <c r="M345" s="598"/>
      <c r="N345" s="769" t="str">
        <f t="shared" si="111"/>
        <v/>
      </c>
      <c r="O345" s="609"/>
      <c r="P345" s="604"/>
      <c r="Q345" s="598"/>
      <c r="R345" s="598"/>
      <c r="S345" s="769" t="str">
        <f t="shared" si="112"/>
        <v/>
      </c>
      <c r="T345" s="609"/>
      <c r="U345" s="604"/>
      <c r="V345" s="845"/>
      <c r="W345" s="599"/>
      <c r="X345" s="599"/>
      <c r="Y345" s="598"/>
      <c r="Z345" s="773" t="str">
        <f t="shared" si="113"/>
        <v/>
      </c>
      <c r="AA345" s="598"/>
      <c r="AB345" s="847"/>
      <c r="AC345" s="619"/>
      <c r="AD345" s="619"/>
      <c r="AE345" s="619"/>
      <c r="AF345" s="619"/>
      <c r="AG345" s="777">
        <f t="shared" si="114"/>
        <v>0</v>
      </c>
      <c r="AH345" s="391"/>
    </row>
    <row r="346" spans="1:34" ht="15" customHeight="1" x14ac:dyDescent="0.25">
      <c r="A346" s="164"/>
      <c r="B346" s="840">
        <v>11</v>
      </c>
      <c r="C346" s="2162"/>
      <c r="D346" s="2156" t="s">
        <v>572</v>
      </c>
      <c r="E346" s="2156"/>
      <c r="F346" s="987"/>
      <c r="G346" s="434"/>
      <c r="H346" s="597"/>
      <c r="I346" s="597"/>
      <c r="J346" s="609"/>
      <c r="K346" s="604"/>
      <c r="L346" s="598"/>
      <c r="M346" s="598"/>
      <c r="N346" s="769" t="str">
        <f t="shared" si="111"/>
        <v/>
      </c>
      <c r="O346" s="609"/>
      <c r="P346" s="604"/>
      <c r="Q346" s="598"/>
      <c r="R346" s="598"/>
      <c r="S346" s="769" t="str">
        <f t="shared" si="112"/>
        <v/>
      </c>
      <c r="T346" s="609"/>
      <c r="U346" s="604"/>
      <c r="V346" s="845"/>
      <c r="W346" s="599"/>
      <c r="X346" s="599"/>
      <c r="Y346" s="598"/>
      <c r="Z346" s="773" t="str">
        <f t="shared" si="113"/>
        <v/>
      </c>
      <c r="AA346" s="598"/>
      <c r="AB346" s="847"/>
      <c r="AC346" s="619"/>
      <c r="AD346" s="619"/>
      <c r="AE346" s="619"/>
      <c r="AF346" s="619"/>
      <c r="AG346" s="777">
        <f t="shared" si="114"/>
        <v>0</v>
      </c>
      <c r="AH346" s="391"/>
    </row>
    <row r="347" spans="1:34" ht="15" customHeight="1" x14ac:dyDescent="0.25">
      <c r="A347" s="164"/>
      <c r="B347" s="840">
        <v>12</v>
      </c>
      <c r="C347" s="2162"/>
      <c r="D347" s="2156" t="s">
        <v>573</v>
      </c>
      <c r="E347" s="2156"/>
      <c r="F347" s="987"/>
      <c r="G347" s="434"/>
      <c r="H347" s="597"/>
      <c r="I347" s="597"/>
      <c r="J347" s="609"/>
      <c r="K347" s="604"/>
      <c r="L347" s="598"/>
      <c r="M347" s="598"/>
      <c r="N347" s="769" t="str">
        <f t="shared" si="111"/>
        <v/>
      </c>
      <c r="O347" s="609"/>
      <c r="P347" s="604"/>
      <c r="Q347" s="598"/>
      <c r="R347" s="598"/>
      <c r="S347" s="769" t="str">
        <f t="shared" si="112"/>
        <v/>
      </c>
      <c r="T347" s="609"/>
      <c r="U347" s="604"/>
      <c r="V347" s="845"/>
      <c r="W347" s="599"/>
      <c r="X347" s="599"/>
      <c r="Y347" s="598"/>
      <c r="Z347" s="773" t="str">
        <f t="shared" si="113"/>
        <v/>
      </c>
      <c r="AA347" s="598"/>
      <c r="AB347" s="847"/>
      <c r="AC347" s="619"/>
      <c r="AD347" s="619"/>
      <c r="AE347" s="619"/>
      <c r="AF347" s="619"/>
      <c r="AG347" s="777">
        <f t="shared" si="114"/>
        <v>0</v>
      </c>
      <c r="AH347" s="391"/>
    </row>
    <row r="348" spans="1:34" ht="15" customHeight="1" x14ac:dyDescent="0.25">
      <c r="A348" s="164"/>
      <c r="B348" s="840">
        <v>13</v>
      </c>
      <c r="C348" s="2162" t="s">
        <v>560</v>
      </c>
      <c r="D348" s="2156" t="s">
        <v>570</v>
      </c>
      <c r="E348" s="2156"/>
      <c r="F348" s="987"/>
      <c r="G348" s="434"/>
      <c r="H348" s="597"/>
      <c r="I348" s="597"/>
      <c r="J348" s="609"/>
      <c r="K348" s="604"/>
      <c r="L348" s="598"/>
      <c r="M348" s="598"/>
      <c r="N348" s="769" t="str">
        <f t="shared" si="111"/>
        <v/>
      </c>
      <c r="O348" s="609"/>
      <c r="P348" s="604"/>
      <c r="Q348" s="598"/>
      <c r="R348" s="598"/>
      <c r="S348" s="769" t="str">
        <f t="shared" si="112"/>
        <v/>
      </c>
      <c r="T348" s="609"/>
      <c r="U348" s="604"/>
      <c r="V348" s="845"/>
      <c r="W348" s="599"/>
      <c r="X348" s="599"/>
      <c r="Y348" s="598"/>
      <c r="Z348" s="773" t="str">
        <f t="shared" si="113"/>
        <v/>
      </c>
      <c r="AA348" s="598"/>
      <c r="AB348" s="847"/>
      <c r="AC348" s="619"/>
      <c r="AD348" s="619"/>
      <c r="AE348" s="619"/>
      <c r="AF348" s="619"/>
      <c r="AG348" s="777">
        <f t="shared" si="114"/>
        <v>0</v>
      </c>
      <c r="AH348" s="391"/>
    </row>
    <row r="349" spans="1:34" ht="15" customHeight="1" x14ac:dyDescent="0.25">
      <c r="A349" s="164"/>
      <c r="B349" s="840">
        <v>14</v>
      </c>
      <c r="C349" s="2162"/>
      <c r="D349" s="2156" t="s">
        <v>571</v>
      </c>
      <c r="E349" s="2156"/>
      <c r="F349" s="987"/>
      <c r="G349" s="434"/>
      <c r="H349" s="597"/>
      <c r="I349" s="597"/>
      <c r="J349" s="609"/>
      <c r="K349" s="604"/>
      <c r="L349" s="598"/>
      <c r="M349" s="598"/>
      <c r="N349" s="769" t="str">
        <f t="shared" si="111"/>
        <v/>
      </c>
      <c r="O349" s="609"/>
      <c r="P349" s="604"/>
      <c r="Q349" s="598"/>
      <c r="R349" s="598"/>
      <c r="S349" s="769" t="str">
        <f t="shared" si="112"/>
        <v/>
      </c>
      <c r="T349" s="609"/>
      <c r="U349" s="604"/>
      <c r="V349" s="845"/>
      <c r="W349" s="599"/>
      <c r="X349" s="599"/>
      <c r="Y349" s="598"/>
      <c r="Z349" s="773" t="str">
        <f t="shared" si="113"/>
        <v/>
      </c>
      <c r="AA349" s="598"/>
      <c r="AB349" s="847"/>
      <c r="AC349" s="619"/>
      <c r="AD349" s="619"/>
      <c r="AE349" s="619"/>
      <c r="AF349" s="619"/>
      <c r="AG349" s="777">
        <f t="shared" si="114"/>
        <v>0</v>
      </c>
      <c r="AH349" s="391"/>
    </row>
    <row r="350" spans="1:34" ht="15" customHeight="1" x14ac:dyDescent="0.25">
      <c r="A350" s="164"/>
      <c r="B350" s="840">
        <v>15</v>
      </c>
      <c r="C350" s="2162"/>
      <c r="D350" s="2156" t="s">
        <v>572</v>
      </c>
      <c r="E350" s="2156"/>
      <c r="F350" s="987"/>
      <c r="G350" s="434"/>
      <c r="H350" s="597"/>
      <c r="I350" s="597"/>
      <c r="J350" s="609"/>
      <c r="K350" s="604"/>
      <c r="L350" s="598"/>
      <c r="M350" s="598"/>
      <c r="N350" s="769" t="str">
        <f t="shared" si="111"/>
        <v/>
      </c>
      <c r="O350" s="609"/>
      <c r="P350" s="604"/>
      <c r="Q350" s="598"/>
      <c r="R350" s="598"/>
      <c r="S350" s="769" t="str">
        <f t="shared" si="112"/>
        <v/>
      </c>
      <c r="T350" s="609"/>
      <c r="U350" s="604"/>
      <c r="V350" s="845"/>
      <c r="W350" s="599"/>
      <c r="X350" s="599"/>
      <c r="Y350" s="598"/>
      <c r="Z350" s="773" t="str">
        <f t="shared" si="113"/>
        <v/>
      </c>
      <c r="AA350" s="598"/>
      <c r="AB350" s="847"/>
      <c r="AC350" s="619"/>
      <c r="AD350" s="619"/>
      <c r="AE350" s="619"/>
      <c r="AF350" s="619"/>
      <c r="AG350" s="777">
        <f t="shared" si="114"/>
        <v>0</v>
      </c>
      <c r="AH350" s="391"/>
    </row>
    <row r="351" spans="1:34" ht="15" customHeight="1" x14ac:dyDescent="0.25">
      <c r="A351" s="164"/>
      <c r="B351" s="840">
        <v>16</v>
      </c>
      <c r="C351" s="2162"/>
      <c r="D351" s="2156" t="s">
        <v>573</v>
      </c>
      <c r="E351" s="2156"/>
      <c r="F351" s="987"/>
      <c r="G351" s="434"/>
      <c r="H351" s="597"/>
      <c r="I351" s="597"/>
      <c r="J351" s="609"/>
      <c r="K351" s="604"/>
      <c r="L351" s="598"/>
      <c r="M351" s="598"/>
      <c r="N351" s="769" t="str">
        <f t="shared" si="111"/>
        <v/>
      </c>
      <c r="O351" s="609"/>
      <c r="P351" s="604"/>
      <c r="Q351" s="598"/>
      <c r="R351" s="598"/>
      <c r="S351" s="769" t="str">
        <f t="shared" si="112"/>
        <v/>
      </c>
      <c r="T351" s="609"/>
      <c r="U351" s="604"/>
      <c r="V351" s="845"/>
      <c r="W351" s="599"/>
      <c r="X351" s="599"/>
      <c r="Y351" s="598"/>
      <c r="Z351" s="773" t="str">
        <f t="shared" si="113"/>
        <v/>
      </c>
      <c r="AA351" s="598"/>
      <c r="AB351" s="847"/>
      <c r="AC351" s="619"/>
      <c r="AD351" s="619"/>
      <c r="AE351" s="619"/>
      <c r="AF351" s="619"/>
      <c r="AG351" s="777">
        <f t="shared" si="114"/>
        <v>0</v>
      </c>
      <c r="AH351" s="391"/>
    </row>
    <row r="352" spans="1:34" ht="15" customHeight="1" x14ac:dyDescent="0.25">
      <c r="A352" s="164"/>
      <c r="B352" s="840">
        <v>17</v>
      </c>
      <c r="C352" s="2162" t="s">
        <v>561</v>
      </c>
      <c r="D352" s="2156" t="s">
        <v>570</v>
      </c>
      <c r="E352" s="2156"/>
      <c r="F352" s="987"/>
      <c r="G352" s="434"/>
      <c r="H352" s="597"/>
      <c r="I352" s="597"/>
      <c r="J352" s="609"/>
      <c r="K352" s="604"/>
      <c r="L352" s="598"/>
      <c r="M352" s="598"/>
      <c r="N352" s="769" t="str">
        <f t="shared" si="111"/>
        <v/>
      </c>
      <c r="O352" s="609"/>
      <c r="P352" s="604"/>
      <c r="Q352" s="598"/>
      <c r="R352" s="598"/>
      <c r="S352" s="769" t="str">
        <f t="shared" si="112"/>
        <v/>
      </c>
      <c r="T352" s="609"/>
      <c r="U352" s="604"/>
      <c r="V352" s="845"/>
      <c r="W352" s="599"/>
      <c r="X352" s="599"/>
      <c r="Y352" s="598"/>
      <c r="Z352" s="773" t="str">
        <f t="shared" si="113"/>
        <v/>
      </c>
      <c r="AA352" s="598"/>
      <c r="AB352" s="847"/>
      <c r="AC352" s="619"/>
      <c r="AD352" s="619"/>
      <c r="AE352" s="619"/>
      <c r="AF352" s="619"/>
      <c r="AG352" s="777">
        <f t="shared" si="114"/>
        <v>0</v>
      </c>
      <c r="AH352" s="391"/>
    </row>
    <row r="353" spans="1:34" ht="15" customHeight="1" x14ac:dyDescent="0.25">
      <c r="A353" s="164"/>
      <c r="B353" s="840">
        <v>18</v>
      </c>
      <c r="C353" s="2162"/>
      <c r="D353" s="2156" t="s">
        <v>571</v>
      </c>
      <c r="E353" s="2156"/>
      <c r="F353" s="987"/>
      <c r="G353" s="434"/>
      <c r="H353" s="597"/>
      <c r="I353" s="597"/>
      <c r="J353" s="609"/>
      <c r="K353" s="604"/>
      <c r="L353" s="598"/>
      <c r="M353" s="598"/>
      <c r="N353" s="769" t="str">
        <f t="shared" si="111"/>
        <v/>
      </c>
      <c r="O353" s="609"/>
      <c r="P353" s="604"/>
      <c r="Q353" s="598"/>
      <c r="R353" s="598"/>
      <c r="S353" s="769" t="str">
        <f t="shared" si="112"/>
        <v/>
      </c>
      <c r="T353" s="609"/>
      <c r="U353" s="604"/>
      <c r="V353" s="845"/>
      <c r="W353" s="599"/>
      <c r="X353" s="599"/>
      <c r="Y353" s="598"/>
      <c r="Z353" s="773" t="str">
        <f t="shared" si="113"/>
        <v/>
      </c>
      <c r="AA353" s="598"/>
      <c r="AB353" s="847"/>
      <c r="AC353" s="619"/>
      <c r="AD353" s="619"/>
      <c r="AE353" s="619"/>
      <c r="AF353" s="619"/>
      <c r="AG353" s="777">
        <f t="shared" si="114"/>
        <v>0</v>
      </c>
      <c r="AH353" s="391"/>
    </row>
    <row r="354" spans="1:34" ht="15" customHeight="1" x14ac:dyDescent="0.25">
      <c r="A354" s="164"/>
      <c r="B354" s="840">
        <v>19</v>
      </c>
      <c r="C354" s="2162"/>
      <c r="D354" s="2156" t="s">
        <v>572</v>
      </c>
      <c r="E354" s="2156"/>
      <c r="F354" s="987"/>
      <c r="G354" s="434"/>
      <c r="H354" s="597"/>
      <c r="I354" s="597"/>
      <c r="J354" s="609"/>
      <c r="K354" s="604"/>
      <c r="L354" s="598"/>
      <c r="M354" s="598"/>
      <c r="N354" s="769" t="str">
        <f t="shared" si="111"/>
        <v/>
      </c>
      <c r="O354" s="609"/>
      <c r="P354" s="604"/>
      <c r="Q354" s="598"/>
      <c r="R354" s="598"/>
      <c r="S354" s="769" t="str">
        <f t="shared" si="112"/>
        <v/>
      </c>
      <c r="T354" s="609"/>
      <c r="U354" s="604"/>
      <c r="V354" s="845"/>
      <c r="W354" s="599"/>
      <c r="X354" s="599"/>
      <c r="Y354" s="598"/>
      <c r="Z354" s="773" t="str">
        <f t="shared" si="113"/>
        <v/>
      </c>
      <c r="AA354" s="598"/>
      <c r="AB354" s="847"/>
      <c r="AC354" s="619"/>
      <c r="AD354" s="619"/>
      <c r="AE354" s="619"/>
      <c r="AF354" s="619"/>
      <c r="AG354" s="777">
        <f t="shared" si="114"/>
        <v>0</v>
      </c>
      <c r="AH354" s="391"/>
    </row>
    <row r="355" spans="1:34" ht="15" customHeight="1" x14ac:dyDescent="0.25">
      <c r="A355" s="164"/>
      <c r="B355" s="840">
        <v>20</v>
      </c>
      <c r="C355" s="2162"/>
      <c r="D355" s="2156" t="s">
        <v>573</v>
      </c>
      <c r="E355" s="2156"/>
      <c r="F355" s="987"/>
      <c r="G355" s="434"/>
      <c r="H355" s="597"/>
      <c r="I355" s="597"/>
      <c r="J355" s="609"/>
      <c r="K355" s="604"/>
      <c r="L355" s="598"/>
      <c r="M355" s="598"/>
      <c r="N355" s="769" t="str">
        <f t="shared" si="111"/>
        <v/>
      </c>
      <c r="O355" s="609"/>
      <c r="P355" s="604"/>
      <c r="Q355" s="598"/>
      <c r="R355" s="598"/>
      <c r="S355" s="769" t="str">
        <f t="shared" si="112"/>
        <v/>
      </c>
      <c r="T355" s="609"/>
      <c r="U355" s="604"/>
      <c r="V355" s="845"/>
      <c r="W355" s="599"/>
      <c r="X355" s="599"/>
      <c r="Y355" s="598"/>
      <c r="Z355" s="773" t="str">
        <f t="shared" si="113"/>
        <v/>
      </c>
      <c r="AA355" s="598"/>
      <c r="AB355" s="847"/>
      <c r="AC355" s="619"/>
      <c r="AD355" s="619"/>
      <c r="AE355" s="619"/>
      <c r="AF355" s="619"/>
      <c r="AG355" s="777">
        <f t="shared" si="114"/>
        <v>0</v>
      </c>
      <c r="AH355" s="391"/>
    </row>
    <row r="356" spans="1:34" ht="15" customHeight="1" x14ac:dyDescent="0.25">
      <c r="A356" s="164"/>
      <c r="B356" s="840">
        <v>21</v>
      </c>
      <c r="C356" s="2162" t="s">
        <v>562</v>
      </c>
      <c r="D356" s="2167" t="s">
        <v>570</v>
      </c>
      <c r="E356" s="2167"/>
      <c r="F356" s="987"/>
      <c r="G356" s="434"/>
      <c r="H356" s="597"/>
      <c r="I356" s="597"/>
      <c r="J356" s="609"/>
      <c r="K356" s="604"/>
      <c r="L356" s="598"/>
      <c r="M356" s="598"/>
      <c r="N356" s="769" t="str">
        <f t="shared" si="111"/>
        <v/>
      </c>
      <c r="O356" s="609"/>
      <c r="P356" s="604"/>
      <c r="Q356" s="598"/>
      <c r="R356" s="598"/>
      <c r="S356" s="769" t="str">
        <f t="shared" si="112"/>
        <v/>
      </c>
      <c r="T356" s="609"/>
      <c r="U356" s="604"/>
      <c r="V356" s="845"/>
      <c r="W356" s="599"/>
      <c r="X356" s="599"/>
      <c r="Y356" s="598"/>
      <c r="Z356" s="773" t="str">
        <f t="shared" si="113"/>
        <v/>
      </c>
      <c r="AA356" s="598"/>
      <c r="AB356" s="847"/>
      <c r="AC356" s="619"/>
      <c r="AD356" s="619"/>
      <c r="AE356" s="619"/>
      <c r="AF356" s="619"/>
      <c r="AG356" s="777">
        <f t="shared" si="114"/>
        <v>0</v>
      </c>
      <c r="AH356" s="391"/>
    </row>
    <row r="357" spans="1:34" ht="15" customHeight="1" x14ac:dyDescent="0.25">
      <c r="A357" s="164"/>
      <c r="B357" s="840">
        <v>22</v>
      </c>
      <c r="C357" s="2162"/>
      <c r="D357" s="2167" t="s">
        <v>571</v>
      </c>
      <c r="E357" s="2167"/>
      <c r="F357" s="987"/>
      <c r="G357" s="434"/>
      <c r="H357" s="597"/>
      <c r="I357" s="597"/>
      <c r="J357" s="609"/>
      <c r="K357" s="604"/>
      <c r="L357" s="598"/>
      <c r="M357" s="598"/>
      <c r="N357" s="769" t="str">
        <f t="shared" si="111"/>
        <v/>
      </c>
      <c r="O357" s="609"/>
      <c r="P357" s="604"/>
      <c r="Q357" s="598"/>
      <c r="R357" s="598"/>
      <c r="S357" s="769" t="str">
        <f t="shared" si="112"/>
        <v/>
      </c>
      <c r="T357" s="609"/>
      <c r="U357" s="604"/>
      <c r="V357" s="845"/>
      <c r="W357" s="599"/>
      <c r="X357" s="599"/>
      <c r="Y357" s="598"/>
      <c r="Z357" s="773" t="str">
        <f t="shared" si="113"/>
        <v/>
      </c>
      <c r="AA357" s="598"/>
      <c r="AB357" s="847"/>
      <c r="AC357" s="619"/>
      <c r="AD357" s="619"/>
      <c r="AE357" s="619"/>
      <c r="AF357" s="619"/>
      <c r="AG357" s="777">
        <f t="shared" si="114"/>
        <v>0</v>
      </c>
      <c r="AH357" s="391"/>
    </row>
    <row r="358" spans="1:34" ht="15" customHeight="1" x14ac:dyDescent="0.25">
      <c r="A358" s="164"/>
      <c r="B358" s="840">
        <v>23</v>
      </c>
      <c r="C358" s="2162"/>
      <c r="D358" s="2167" t="s">
        <v>572</v>
      </c>
      <c r="E358" s="2167"/>
      <c r="F358" s="987"/>
      <c r="G358" s="434"/>
      <c r="H358" s="597"/>
      <c r="I358" s="597"/>
      <c r="J358" s="609"/>
      <c r="K358" s="604"/>
      <c r="L358" s="598"/>
      <c r="M358" s="598"/>
      <c r="N358" s="769" t="str">
        <f t="shared" si="111"/>
        <v/>
      </c>
      <c r="O358" s="609"/>
      <c r="P358" s="604"/>
      <c r="Q358" s="598"/>
      <c r="R358" s="598"/>
      <c r="S358" s="769" t="str">
        <f t="shared" si="112"/>
        <v/>
      </c>
      <c r="T358" s="609"/>
      <c r="U358" s="604"/>
      <c r="V358" s="845"/>
      <c r="W358" s="599"/>
      <c r="X358" s="599"/>
      <c r="Y358" s="598"/>
      <c r="Z358" s="773" t="str">
        <f t="shared" si="113"/>
        <v/>
      </c>
      <c r="AA358" s="598"/>
      <c r="AB358" s="847"/>
      <c r="AC358" s="619"/>
      <c r="AD358" s="619"/>
      <c r="AE358" s="619"/>
      <c r="AF358" s="619"/>
      <c r="AG358" s="777">
        <f t="shared" si="114"/>
        <v>0</v>
      </c>
      <c r="AH358" s="391"/>
    </row>
    <row r="359" spans="1:34" ht="15" customHeight="1" x14ac:dyDescent="0.25">
      <c r="A359" s="164"/>
      <c r="B359" s="953">
        <v>24</v>
      </c>
      <c r="C359" s="2166"/>
      <c r="D359" s="2168" t="s">
        <v>573</v>
      </c>
      <c r="E359" s="2168"/>
      <c r="F359" s="988"/>
      <c r="G359" s="926"/>
      <c r="H359" s="601"/>
      <c r="I359" s="601"/>
      <c r="J359" s="610"/>
      <c r="K359" s="607"/>
      <c r="L359" s="717"/>
      <c r="M359" s="717"/>
      <c r="N359" s="804" t="str">
        <f t="shared" si="111"/>
        <v/>
      </c>
      <c r="O359" s="610"/>
      <c r="P359" s="607"/>
      <c r="Q359" s="717"/>
      <c r="R359" s="717"/>
      <c r="S359" s="804" t="str">
        <f t="shared" si="112"/>
        <v/>
      </c>
      <c r="T359" s="610"/>
      <c r="U359" s="607"/>
      <c r="V359" s="855"/>
      <c r="W359" s="602"/>
      <c r="X359" s="602"/>
      <c r="Y359" s="717"/>
      <c r="Z359" s="968" t="str">
        <f t="shared" si="113"/>
        <v/>
      </c>
      <c r="AA359" s="717"/>
      <c r="AB359" s="856"/>
      <c r="AC359" s="619"/>
      <c r="AD359" s="619"/>
      <c r="AE359" s="619"/>
      <c r="AF359" s="619"/>
      <c r="AG359" s="857">
        <f t="shared" si="114"/>
        <v>0</v>
      </c>
      <c r="AH359" s="391"/>
    </row>
    <row r="360" spans="1:34" ht="15" customHeight="1" x14ac:dyDescent="0.25">
      <c r="A360" s="164"/>
      <c r="B360" s="830">
        <v>25</v>
      </c>
      <c r="C360" s="2169" t="s">
        <v>85</v>
      </c>
      <c r="D360" s="2163" t="s">
        <v>570</v>
      </c>
      <c r="E360" s="2163"/>
      <c r="F360" s="989"/>
      <c r="G360" s="990">
        <f t="shared" ref="G360:M363" si="115">G336+G340+G344+G348+G352+G356</f>
        <v>0</v>
      </c>
      <c r="H360" s="867">
        <f t="shared" si="115"/>
        <v>0</v>
      </c>
      <c r="I360" s="870">
        <f t="shared" si="115"/>
        <v>0</v>
      </c>
      <c r="J360" s="867">
        <f t="shared" si="115"/>
        <v>0</v>
      </c>
      <c r="K360" s="868">
        <f t="shared" si="115"/>
        <v>0</v>
      </c>
      <c r="L360" s="868">
        <f t="shared" si="115"/>
        <v>0</v>
      </c>
      <c r="M360" s="868">
        <f t="shared" si="115"/>
        <v>0</v>
      </c>
      <c r="N360" s="834" t="str">
        <f t="shared" si="111"/>
        <v/>
      </c>
      <c r="O360" s="867">
        <f t="shared" ref="O360:R363" si="116">O336+O340+O344+O348+O352+O356</f>
        <v>0</v>
      </c>
      <c r="P360" s="868">
        <f t="shared" si="116"/>
        <v>0</v>
      </c>
      <c r="Q360" s="868">
        <f t="shared" si="116"/>
        <v>0</v>
      </c>
      <c r="R360" s="868">
        <f t="shared" si="116"/>
        <v>0</v>
      </c>
      <c r="S360" s="834" t="str">
        <f t="shared" si="112"/>
        <v/>
      </c>
      <c r="T360" s="867">
        <f t="shared" ref="T360:U363" si="117">T336+T340+T344+T348+T352+T356</f>
        <v>0</v>
      </c>
      <c r="U360" s="868">
        <f t="shared" si="117"/>
        <v>0</v>
      </c>
      <c r="V360" s="991" t="str">
        <f>IF(T360&gt;0, (T336*V336+T340*V340+T344*V344+T348*V348+T352*V352+T356*V356)/T360, "")</f>
        <v/>
      </c>
      <c r="W360" s="991" t="str">
        <f>IF(AG360&gt;0, (AG336*W336+AG340*W340+AG344*W344+AG348*W348+AG352*W352+AG356*W356)/AG360, "")</f>
        <v/>
      </c>
      <c r="X360" s="991" t="str">
        <f>IF(U360&gt;0, (U336*X336+U340*X340+U344*X344+U348*X348+U352*X352+U356*X356)/U360, "")</f>
        <v/>
      </c>
      <c r="Y360" s="868">
        <f>Y336+Y340+Y344+Y348+Y352+Y356</f>
        <v>0</v>
      </c>
      <c r="Z360" s="992" t="str">
        <f t="shared" si="113"/>
        <v/>
      </c>
      <c r="AA360" s="868">
        <f t="shared" ref="AA360:AB363" si="118">AA336+AA340+AA344+AA348+AA352+AA356</f>
        <v>0</v>
      </c>
      <c r="AB360" s="869">
        <f t="shared" si="118"/>
        <v>0</v>
      </c>
      <c r="AC360" s="619"/>
      <c r="AD360" s="619"/>
      <c r="AE360" s="619"/>
      <c r="AF360" s="619"/>
      <c r="AG360" s="952">
        <f t="shared" si="114"/>
        <v>0</v>
      </c>
      <c r="AH360" s="391"/>
    </row>
    <row r="361" spans="1:34" ht="15" customHeight="1" x14ac:dyDescent="0.25">
      <c r="A361" s="164"/>
      <c r="B361" s="840">
        <v>26</v>
      </c>
      <c r="C361" s="2170"/>
      <c r="D361" s="2156" t="s">
        <v>571</v>
      </c>
      <c r="E361" s="2156"/>
      <c r="F361" s="993"/>
      <c r="G361" s="764">
        <f t="shared" si="115"/>
        <v>0</v>
      </c>
      <c r="H361" s="767">
        <f t="shared" si="115"/>
        <v>0</v>
      </c>
      <c r="I361" s="766">
        <f t="shared" si="115"/>
        <v>0</v>
      </c>
      <c r="J361" s="767">
        <f t="shared" si="115"/>
        <v>0</v>
      </c>
      <c r="K361" s="768">
        <f t="shared" si="115"/>
        <v>0</v>
      </c>
      <c r="L361" s="768">
        <f t="shared" si="115"/>
        <v>0</v>
      </c>
      <c r="M361" s="768">
        <f t="shared" si="115"/>
        <v>0</v>
      </c>
      <c r="N361" s="769" t="str">
        <f t="shared" si="111"/>
        <v/>
      </c>
      <c r="O361" s="767">
        <f t="shared" si="116"/>
        <v>0</v>
      </c>
      <c r="P361" s="768">
        <f t="shared" si="116"/>
        <v>0</v>
      </c>
      <c r="Q361" s="768">
        <f t="shared" si="116"/>
        <v>0</v>
      </c>
      <c r="R361" s="768">
        <f t="shared" si="116"/>
        <v>0</v>
      </c>
      <c r="S361" s="769" t="str">
        <f t="shared" si="112"/>
        <v/>
      </c>
      <c r="T361" s="767">
        <f t="shared" si="117"/>
        <v>0</v>
      </c>
      <c r="U361" s="768">
        <f t="shared" si="117"/>
        <v>0</v>
      </c>
      <c r="V361" s="771" t="str">
        <f>IF(T361&gt;0, (T337*V337+T341*V341+T345*V345+T349*V349+T353*V353+T357*V357)/T361, "")</f>
        <v/>
      </c>
      <c r="W361" s="771" t="str">
        <f>IF(AG361&gt;0, (AG337*W337+AG341*W341+AG345*W345+AG349*W349+AG353*W353+AG357*W357)/AG361, "")</f>
        <v/>
      </c>
      <c r="X361" s="771" t="str">
        <f>IF(U361&gt;0, (U337*X337+U341*X341+U345*X345+U349*X349+U353*X353+U357*X357)/U361, "")</f>
        <v/>
      </c>
      <c r="Y361" s="768">
        <f>Y337+Y341+Y345+Y349+Y353+Y357</f>
        <v>0</v>
      </c>
      <c r="Z361" s="994" t="str">
        <f t="shared" si="113"/>
        <v/>
      </c>
      <c r="AA361" s="768">
        <f t="shared" si="118"/>
        <v>0</v>
      </c>
      <c r="AB361" s="878">
        <f t="shared" si="118"/>
        <v>0</v>
      </c>
      <c r="AC361" s="619"/>
      <c r="AD361" s="619"/>
      <c r="AE361" s="619"/>
      <c r="AF361" s="619"/>
      <c r="AG361" s="777">
        <f t="shared" si="114"/>
        <v>0</v>
      </c>
      <c r="AH361" s="391"/>
    </row>
    <row r="362" spans="1:34" ht="15" customHeight="1" x14ac:dyDescent="0.25">
      <c r="A362" s="164"/>
      <c r="B362" s="840">
        <v>27</v>
      </c>
      <c r="C362" s="2170"/>
      <c r="D362" s="2156" t="s">
        <v>572</v>
      </c>
      <c r="E362" s="2156"/>
      <c r="F362" s="993"/>
      <c r="G362" s="764">
        <f t="shared" si="115"/>
        <v>0</v>
      </c>
      <c r="H362" s="767">
        <f t="shared" si="115"/>
        <v>0</v>
      </c>
      <c r="I362" s="766">
        <f t="shared" si="115"/>
        <v>0</v>
      </c>
      <c r="J362" s="767">
        <f t="shared" si="115"/>
        <v>0</v>
      </c>
      <c r="K362" s="768">
        <f t="shared" si="115"/>
        <v>0</v>
      </c>
      <c r="L362" s="768">
        <f t="shared" si="115"/>
        <v>0</v>
      </c>
      <c r="M362" s="768">
        <f t="shared" si="115"/>
        <v>0</v>
      </c>
      <c r="N362" s="769" t="str">
        <f t="shared" si="111"/>
        <v/>
      </c>
      <c r="O362" s="767">
        <f t="shared" si="116"/>
        <v>0</v>
      </c>
      <c r="P362" s="768">
        <f t="shared" si="116"/>
        <v>0</v>
      </c>
      <c r="Q362" s="768">
        <f t="shared" si="116"/>
        <v>0</v>
      </c>
      <c r="R362" s="768">
        <f t="shared" si="116"/>
        <v>0</v>
      </c>
      <c r="S362" s="769" t="str">
        <f t="shared" si="112"/>
        <v/>
      </c>
      <c r="T362" s="767">
        <f t="shared" si="117"/>
        <v>0</v>
      </c>
      <c r="U362" s="768">
        <f t="shared" si="117"/>
        <v>0</v>
      </c>
      <c r="V362" s="771" t="str">
        <f>IF(T362&gt;0, (T338*V338+T342*V342+T346*V346+T350*V350+T354*V354+T358*V358)/T362, "")</f>
        <v/>
      </c>
      <c r="W362" s="771" t="str">
        <f>IF(AG362&gt;0, (AG338*W338+AG342*W342+AG346*W346+AG350*W350+AG354*W354+AG358*W358)/AG362, "")</f>
        <v/>
      </c>
      <c r="X362" s="771" t="str">
        <f>IF(U362&gt;0, (U338*X338+U342*X342+U346*X346+U350*X350+U354*X354+U358*X358)/U362, "")</f>
        <v/>
      </c>
      <c r="Y362" s="768">
        <f>Y338+Y342+Y346+Y350+Y354+Y358</f>
        <v>0</v>
      </c>
      <c r="Z362" s="994" t="str">
        <f t="shared" si="113"/>
        <v/>
      </c>
      <c r="AA362" s="768">
        <f t="shared" si="118"/>
        <v>0</v>
      </c>
      <c r="AB362" s="878">
        <f t="shared" si="118"/>
        <v>0</v>
      </c>
      <c r="AC362" s="619"/>
      <c r="AD362" s="619"/>
      <c r="AE362" s="619"/>
      <c r="AF362" s="619"/>
      <c r="AG362" s="777">
        <f t="shared" si="114"/>
        <v>0</v>
      </c>
      <c r="AH362" s="391"/>
    </row>
    <row r="363" spans="1:34" ht="15" customHeight="1" x14ac:dyDescent="0.25">
      <c r="A363" s="164"/>
      <c r="B363" s="840">
        <v>28</v>
      </c>
      <c r="C363" s="2171"/>
      <c r="D363" s="2157" t="s">
        <v>573</v>
      </c>
      <c r="E363" s="2157"/>
      <c r="F363" s="993"/>
      <c r="G363" s="995">
        <f t="shared" si="115"/>
        <v>0</v>
      </c>
      <c r="H363" s="885">
        <f t="shared" si="115"/>
        <v>0</v>
      </c>
      <c r="I363" s="888">
        <f t="shared" si="115"/>
        <v>0</v>
      </c>
      <c r="J363" s="885">
        <f t="shared" si="115"/>
        <v>0</v>
      </c>
      <c r="K363" s="886">
        <f t="shared" si="115"/>
        <v>0</v>
      </c>
      <c r="L363" s="886">
        <f t="shared" si="115"/>
        <v>0</v>
      </c>
      <c r="M363" s="886">
        <f t="shared" si="115"/>
        <v>0</v>
      </c>
      <c r="N363" s="769" t="str">
        <f t="shared" si="111"/>
        <v/>
      </c>
      <c r="O363" s="885">
        <f t="shared" si="116"/>
        <v>0</v>
      </c>
      <c r="P363" s="886">
        <f t="shared" si="116"/>
        <v>0</v>
      </c>
      <c r="Q363" s="886">
        <f t="shared" si="116"/>
        <v>0</v>
      </c>
      <c r="R363" s="886">
        <f t="shared" si="116"/>
        <v>0</v>
      </c>
      <c r="S363" s="769" t="str">
        <f t="shared" si="112"/>
        <v/>
      </c>
      <c r="T363" s="885">
        <f t="shared" si="117"/>
        <v>0</v>
      </c>
      <c r="U363" s="886">
        <f t="shared" si="117"/>
        <v>0</v>
      </c>
      <c r="V363" s="996" t="str">
        <f>IF(T363&gt;0, (T339*V339+T343*V343+T347*V347+T351*V351+T355*V355+T359*V359)/T363, "")</f>
        <v/>
      </c>
      <c r="W363" s="996" t="str">
        <f>IF(AG363&gt;0, (AG339*W339+AG343*W343+AG347*W347+AG351*W351+AG355*W355+AG359*W359)/AG363, "")</f>
        <v/>
      </c>
      <c r="X363" s="996" t="str">
        <f>IF(U363&gt;0, (U339*X339+U343*X343+U347*X347+U351*X351+U355*X355+U359*X359)/U363, "")</f>
        <v/>
      </c>
      <c r="Y363" s="886">
        <f>Y339+Y343+Y347+Y351+Y355+Y359</f>
        <v>0</v>
      </c>
      <c r="Z363" s="994" t="str">
        <f t="shared" si="113"/>
        <v/>
      </c>
      <c r="AA363" s="886">
        <f t="shared" si="118"/>
        <v>0</v>
      </c>
      <c r="AB363" s="887">
        <f t="shared" si="118"/>
        <v>0</v>
      </c>
      <c r="AC363" s="619"/>
      <c r="AD363" s="619"/>
      <c r="AE363" s="619"/>
      <c r="AF363" s="619"/>
      <c r="AG363" s="814">
        <f t="shared" si="114"/>
        <v>0</v>
      </c>
      <c r="AH363" s="391"/>
    </row>
    <row r="364" spans="1:34" ht="15" customHeight="1" x14ac:dyDescent="0.25">
      <c r="A364" s="164"/>
      <c r="B364" s="858">
        <v>29</v>
      </c>
      <c r="C364" s="744" t="s">
        <v>507</v>
      </c>
      <c r="D364" s="859"/>
      <c r="E364" s="860"/>
      <c r="F364" s="860"/>
      <c r="G364" s="817">
        <f t="shared" ref="G364:M364" si="119">SUM(G360:G363)</f>
        <v>0</v>
      </c>
      <c r="H364" s="822">
        <f t="shared" si="119"/>
        <v>0</v>
      </c>
      <c r="I364" s="822">
        <f t="shared" si="119"/>
        <v>0</v>
      </c>
      <c r="J364" s="861">
        <f t="shared" si="119"/>
        <v>0</v>
      </c>
      <c r="K364" s="822">
        <f t="shared" si="119"/>
        <v>0</v>
      </c>
      <c r="L364" s="822">
        <f t="shared" si="119"/>
        <v>0</v>
      </c>
      <c r="M364" s="822">
        <f t="shared" si="119"/>
        <v>0</v>
      </c>
      <c r="N364" s="820" t="str">
        <f t="shared" si="111"/>
        <v/>
      </c>
      <c r="O364" s="861">
        <f>SUM(O360:O363)</f>
        <v>0</v>
      </c>
      <c r="P364" s="822">
        <f>SUM(P360:P363)</f>
        <v>0</v>
      </c>
      <c r="Q364" s="822">
        <f>SUM(Q360:Q363)</f>
        <v>0</v>
      </c>
      <c r="R364" s="822">
        <f>SUM(R360:R363)</f>
        <v>0</v>
      </c>
      <c r="S364" s="820" t="str">
        <f t="shared" si="112"/>
        <v/>
      </c>
      <c r="T364" s="861">
        <f>SUM(T360:T363)</f>
        <v>0</v>
      </c>
      <c r="U364" s="822">
        <f>SUM(U360:U363)</f>
        <v>0</v>
      </c>
      <c r="V364" s="823" t="str">
        <f>IF(T364&gt;0, SUMPRODUCT(T360:T363,V360:V363)/T364, "")</f>
        <v/>
      </c>
      <c r="W364" s="825" t="str">
        <f>IF(AG364&gt;0, SUMPRODUCT(AG360:AG363,W360:W363)/AG364, "")</f>
        <v/>
      </c>
      <c r="X364" s="825" t="str">
        <f>IF(U364&gt;0, SUMPRODUCT(U360:U363,X360:X363)/U364, "")</f>
        <v/>
      </c>
      <c r="Y364" s="822">
        <f>SUM(Y360:Y363)</f>
        <v>0</v>
      </c>
      <c r="Z364" s="825" t="str">
        <f t="shared" si="113"/>
        <v/>
      </c>
      <c r="AA364" s="822">
        <f>SUM(AA360:AA363)</f>
        <v>0</v>
      </c>
      <c r="AB364" s="863">
        <f>SUM(AB360:AB363)</f>
        <v>0</v>
      </c>
      <c r="AC364" s="619"/>
      <c r="AD364" s="619"/>
      <c r="AE364" s="619"/>
      <c r="AF364" s="619"/>
      <c r="AG364" s="826">
        <f t="shared" si="114"/>
        <v>0</v>
      </c>
      <c r="AH364" s="391"/>
    </row>
    <row r="365" spans="1:34" ht="15" customHeight="1" x14ac:dyDescent="0.25">
      <c r="A365" s="164"/>
      <c r="B365" s="858">
        <f>B364+1</f>
        <v>30</v>
      </c>
      <c r="C365" s="2164" t="s">
        <v>574</v>
      </c>
      <c r="D365" s="2164"/>
      <c r="E365" s="2165"/>
      <c r="F365" s="2165"/>
      <c r="G365" s="997"/>
      <c r="H365" s="165"/>
      <c r="I365" s="165"/>
      <c r="J365" s="998"/>
      <c r="K365" s="998"/>
      <c r="L365" s="998"/>
      <c r="M365" s="998"/>
      <c r="N365" s="998"/>
      <c r="O365" s="998"/>
      <c r="P365" s="998"/>
      <c r="Q365" s="998"/>
      <c r="R365" s="998"/>
      <c r="S365" s="998"/>
      <c r="T365" s="998"/>
      <c r="U365" s="998"/>
      <c r="V365" s="999"/>
      <c r="W365" s="1000"/>
      <c r="X365" s="1000"/>
      <c r="Y365" s="1000"/>
      <c r="Z365" s="1001"/>
      <c r="AA365" s="1000"/>
      <c r="AB365" s="1000"/>
      <c r="AC365" s="619"/>
      <c r="AD365" s="619"/>
      <c r="AE365" s="619"/>
      <c r="AF365" s="619"/>
      <c r="AG365" s="1000"/>
      <c r="AH365" s="391"/>
    </row>
    <row r="366" spans="1:34" s="282" customFormat="1" ht="45" customHeight="1" x14ac:dyDescent="0.25">
      <c r="A366" s="585" t="s">
        <v>575</v>
      </c>
      <c r="B366" s="829"/>
      <c r="C366" s="603"/>
      <c r="D366" s="410"/>
      <c r="E366" s="410"/>
      <c r="F366" s="410"/>
      <c r="G366" s="406"/>
      <c r="H366" s="410"/>
      <c r="I366" s="410"/>
      <c r="AC366" s="619"/>
      <c r="AD366" s="619"/>
      <c r="AE366" s="619"/>
      <c r="AF366" s="619"/>
      <c r="AH366" s="391"/>
    </row>
    <row r="367" spans="1:34" ht="15" customHeight="1" x14ac:dyDescent="0.25">
      <c r="A367" s="1002"/>
      <c r="B367" s="830">
        <v>1</v>
      </c>
      <c r="C367" s="2161" t="s">
        <v>542</v>
      </c>
      <c r="D367" s="2163" t="s">
        <v>570</v>
      </c>
      <c r="E367" s="2163"/>
      <c r="F367" s="986"/>
      <c r="G367" s="432"/>
      <c r="H367" s="924"/>
      <c r="I367" s="924"/>
      <c r="J367" s="608"/>
      <c r="K367" s="606"/>
      <c r="L367" s="595"/>
      <c r="M367" s="595"/>
      <c r="N367" s="834" t="str">
        <f t="shared" ref="N367:N395" si="120">IF(K367&gt;0,M367/K367, "")</f>
        <v/>
      </c>
      <c r="O367" s="608"/>
      <c r="P367" s="606"/>
      <c r="Q367" s="595"/>
      <c r="R367" s="595"/>
      <c r="S367" s="834" t="str">
        <f t="shared" ref="S367:S395" si="121">IF(P367&gt;0,R367/P367, "")</f>
        <v/>
      </c>
      <c r="T367" s="871"/>
      <c r="U367" s="872"/>
      <c r="V367" s="873"/>
      <c r="W367" s="873"/>
      <c r="X367" s="873"/>
      <c r="Y367" s="874"/>
      <c r="Z367" s="873"/>
      <c r="AA367" s="875"/>
      <c r="AB367" s="876"/>
      <c r="AC367" s="619"/>
      <c r="AD367" s="619"/>
      <c r="AE367" s="619"/>
      <c r="AF367" s="619"/>
      <c r="AG367" s="875"/>
      <c r="AH367" s="391"/>
    </row>
    <row r="368" spans="1:34" ht="15" customHeight="1" x14ac:dyDescent="0.25">
      <c r="A368" s="164"/>
      <c r="B368" s="840">
        <v>2</v>
      </c>
      <c r="C368" s="2162"/>
      <c r="D368" s="2156" t="s">
        <v>571</v>
      </c>
      <c r="E368" s="2156"/>
      <c r="F368" s="987"/>
      <c r="G368" s="434"/>
      <c r="H368" s="597"/>
      <c r="I368" s="597"/>
      <c r="J368" s="609"/>
      <c r="K368" s="604"/>
      <c r="L368" s="598"/>
      <c r="M368" s="598"/>
      <c r="N368" s="769" t="str">
        <f t="shared" si="120"/>
        <v/>
      </c>
      <c r="O368" s="609"/>
      <c r="P368" s="604"/>
      <c r="Q368" s="598"/>
      <c r="R368" s="598"/>
      <c r="S368" s="769" t="str">
        <f t="shared" si="121"/>
        <v/>
      </c>
      <c r="T368" s="879"/>
      <c r="U368" s="880"/>
      <c r="V368" s="788"/>
      <c r="W368" s="788"/>
      <c r="X368" s="788"/>
      <c r="Y368" s="786"/>
      <c r="Z368" s="788"/>
      <c r="AA368" s="931"/>
      <c r="AB368" s="789"/>
      <c r="AC368" s="619"/>
      <c r="AD368" s="619"/>
      <c r="AE368" s="619"/>
      <c r="AF368" s="619"/>
      <c r="AG368" s="931"/>
      <c r="AH368" s="391"/>
    </row>
    <row r="369" spans="1:34" ht="15" customHeight="1" x14ac:dyDescent="0.25">
      <c r="A369" s="164"/>
      <c r="B369" s="840">
        <v>3</v>
      </c>
      <c r="C369" s="2162"/>
      <c r="D369" s="2156" t="s">
        <v>572</v>
      </c>
      <c r="E369" s="2156"/>
      <c r="F369" s="987"/>
      <c r="G369" s="434"/>
      <c r="H369" s="597"/>
      <c r="I369" s="597"/>
      <c r="J369" s="609"/>
      <c r="K369" s="604"/>
      <c r="L369" s="598"/>
      <c r="M369" s="598"/>
      <c r="N369" s="769" t="str">
        <f t="shared" si="120"/>
        <v/>
      </c>
      <c r="O369" s="609"/>
      <c r="P369" s="604"/>
      <c r="Q369" s="598"/>
      <c r="R369" s="598"/>
      <c r="S369" s="769" t="str">
        <f t="shared" si="121"/>
        <v/>
      </c>
      <c r="T369" s="879"/>
      <c r="U369" s="880"/>
      <c r="V369" s="788"/>
      <c r="W369" s="788"/>
      <c r="X369" s="788"/>
      <c r="Y369" s="786"/>
      <c r="Z369" s="788"/>
      <c r="AA369" s="931"/>
      <c r="AB369" s="789"/>
      <c r="AC369" s="619"/>
      <c r="AD369" s="619"/>
      <c r="AE369" s="619"/>
      <c r="AF369" s="619"/>
      <c r="AG369" s="931"/>
      <c r="AH369" s="391"/>
    </row>
    <row r="370" spans="1:34" ht="15" customHeight="1" x14ac:dyDescent="0.25">
      <c r="A370" s="164"/>
      <c r="B370" s="840">
        <v>4</v>
      </c>
      <c r="C370" s="2162"/>
      <c r="D370" s="2156" t="s">
        <v>573</v>
      </c>
      <c r="E370" s="2156"/>
      <c r="F370" s="987"/>
      <c r="G370" s="434"/>
      <c r="H370" s="597"/>
      <c r="I370" s="597"/>
      <c r="J370" s="609"/>
      <c r="K370" s="604"/>
      <c r="L370" s="598"/>
      <c r="M370" s="598"/>
      <c r="N370" s="769" t="str">
        <f t="shared" si="120"/>
        <v/>
      </c>
      <c r="O370" s="609"/>
      <c r="P370" s="604"/>
      <c r="Q370" s="598"/>
      <c r="R370" s="598"/>
      <c r="S370" s="769" t="str">
        <f t="shared" si="121"/>
        <v/>
      </c>
      <c r="T370" s="879"/>
      <c r="U370" s="880"/>
      <c r="V370" s="788"/>
      <c r="W370" s="788"/>
      <c r="X370" s="788"/>
      <c r="Y370" s="786"/>
      <c r="Z370" s="788"/>
      <c r="AA370" s="931"/>
      <c r="AB370" s="789"/>
      <c r="AC370" s="619"/>
      <c r="AD370" s="619"/>
      <c r="AE370" s="619"/>
      <c r="AF370" s="619"/>
      <c r="AG370" s="931"/>
      <c r="AH370" s="391"/>
    </row>
    <row r="371" spans="1:34" ht="15" customHeight="1" x14ac:dyDescent="0.25">
      <c r="A371" s="164"/>
      <c r="B371" s="840">
        <v>5</v>
      </c>
      <c r="C371" s="2162" t="s">
        <v>543</v>
      </c>
      <c r="D371" s="2156" t="s">
        <v>570</v>
      </c>
      <c r="E371" s="2156"/>
      <c r="F371" s="987"/>
      <c r="G371" s="434"/>
      <c r="H371" s="597"/>
      <c r="I371" s="597"/>
      <c r="J371" s="609"/>
      <c r="K371" s="604"/>
      <c r="L371" s="598"/>
      <c r="M371" s="598"/>
      <c r="N371" s="769" t="str">
        <f t="shared" si="120"/>
        <v/>
      </c>
      <c r="O371" s="609"/>
      <c r="P371" s="604"/>
      <c r="Q371" s="598"/>
      <c r="R371" s="598"/>
      <c r="S371" s="769" t="str">
        <f t="shared" si="121"/>
        <v/>
      </c>
      <c r="T371" s="879"/>
      <c r="U371" s="880"/>
      <c r="V371" s="788"/>
      <c r="W371" s="788"/>
      <c r="X371" s="788"/>
      <c r="Y371" s="786"/>
      <c r="Z371" s="788"/>
      <c r="AA371" s="931"/>
      <c r="AB371" s="789"/>
      <c r="AC371" s="619"/>
      <c r="AD371" s="619"/>
      <c r="AE371" s="619"/>
      <c r="AF371" s="619"/>
      <c r="AG371" s="931"/>
      <c r="AH371" s="391"/>
    </row>
    <row r="372" spans="1:34" ht="15" customHeight="1" x14ac:dyDescent="0.25">
      <c r="A372" s="164"/>
      <c r="B372" s="840">
        <v>6</v>
      </c>
      <c r="C372" s="2162"/>
      <c r="D372" s="2156" t="s">
        <v>571</v>
      </c>
      <c r="E372" s="2156"/>
      <c r="F372" s="987"/>
      <c r="G372" s="434"/>
      <c r="H372" s="597"/>
      <c r="I372" s="597"/>
      <c r="J372" s="609"/>
      <c r="K372" s="604"/>
      <c r="L372" s="598"/>
      <c r="M372" s="598"/>
      <c r="N372" s="769" t="str">
        <f t="shared" si="120"/>
        <v/>
      </c>
      <c r="O372" s="609"/>
      <c r="P372" s="604"/>
      <c r="Q372" s="598"/>
      <c r="R372" s="598"/>
      <c r="S372" s="769" t="str">
        <f t="shared" si="121"/>
        <v/>
      </c>
      <c r="T372" s="879"/>
      <c r="U372" s="880"/>
      <c r="V372" s="788"/>
      <c r="W372" s="788"/>
      <c r="X372" s="788"/>
      <c r="Y372" s="786"/>
      <c r="Z372" s="788"/>
      <c r="AA372" s="931"/>
      <c r="AB372" s="789"/>
      <c r="AC372" s="619"/>
      <c r="AD372" s="619"/>
      <c r="AE372" s="619"/>
      <c r="AF372" s="619"/>
      <c r="AG372" s="931"/>
      <c r="AH372" s="391"/>
    </row>
    <row r="373" spans="1:34" ht="15" customHeight="1" x14ac:dyDescent="0.25">
      <c r="A373" s="164"/>
      <c r="B373" s="840">
        <v>7</v>
      </c>
      <c r="C373" s="2162"/>
      <c r="D373" s="2156" t="s">
        <v>572</v>
      </c>
      <c r="E373" s="2156"/>
      <c r="F373" s="987"/>
      <c r="G373" s="434"/>
      <c r="H373" s="597"/>
      <c r="I373" s="597"/>
      <c r="J373" s="609"/>
      <c r="K373" s="604"/>
      <c r="L373" s="598"/>
      <c r="M373" s="598"/>
      <c r="N373" s="769" t="str">
        <f t="shared" si="120"/>
        <v/>
      </c>
      <c r="O373" s="609"/>
      <c r="P373" s="604"/>
      <c r="Q373" s="598"/>
      <c r="R373" s="598"/>
      <c r="S373" s="769" t="str">
        <f t="shared" si="121"/>
        <v/>
      </c>
      <c r="T373" s="879"/>
      <c r="U373" s="880"/>
      <c r="V373" s="788"/>
      <c r="W373" s="788"/>
      <c r="X373" s="788"/>
      <c r="Y373" s="786"/>
      <c r="Z373" s="788"/>
      <c r="AA373" s="931"/>
      <c r="AB373" s="789"/>
      <c r="AC373" s="619"/>
      <c r="AD373" s="619"/>
      <c r="AE373" s="619"/>
      <c r="AF373" s="619"/>
      <c r="AG373" s="931"/>
      <c r="AH373" s="391"/>
    </row>
    <row r="374" spans="1:34" ht="15" customHeight="1" x14ac:dyDescent="0.25">
      <c r="A374" s="164"/>
      <c r="B374" s="840">
        <v>8</v>
      </c>
      <c r="C374" s="2162"/>
      <c r="D374" s="2156" t="s">
        <v>573</v>
      </c>
      <c r="E374" s="2156"/>
      <c r="F374" s="987"/>
      <c r="G374" s="434"/>
      <c r="H374" s="597"/>
      <c r="I374" s="597"/>
      <c r="J374" s="609"/>
      <c r="K374" s="604"/>
      <c r="L374" s="598"/>
      <c r="M374" s="598"/>
      <c r="N374" s="769" t="str">
        <f t="shared" si="120"/>
        <v/>
      </c>
      <c r="O374" s="609"/>
      <c r="P374" s="604"/>
      <c r="Q374" s="598"/>
      <c r="R374" s="598"/>
      <c r="S374" s="769" t="str">
        <f t="shared" si="121"/>
        <v/>
      </c>
      <c r="T374" s="879"/>
      <c r="U374" s="880"/>
      <c r="V374" s="788"/>
      <c r="W374" s="788"/>
      <c r="X374" s="788"/>
      <c r="Y374" s="786"/>
      <c r="Z374" s="788"/>
      <c r="AA374" s="931"/>
      <c r="AB374" s="789"/>
      <c r="AC374" s="619"/>
      <c r="AD374" s="619"/>
      <c r="AE374" s="619"/>
      <c r="AF374" s="619"/>
      <c r="AG374" s="931"/>
      <c r="AH374" s="391"/>
    </row>
    <row r="375" spans="1:34" ht="15" customHeight="1" x14ac:dyDescent="0.25">
      <c r="A375" s="164"/>
      <c r="B375" s="840">
        <v>9</v>
      </c>
      <c r="C375" s="2162" t="s">
        <v>559</v>
      </c>
      <c r="D375" s="2156" t="s">
        <v>570</v>
      </c>
      <c r="E375" s="2156"/>
      <c r="F375" s="987"/>
      <c r="G375" s="434"/>
      <c r="H375" s="597"/>
      <c r="I375" s="597"/>
      <c r="J375" s="609"/>
      <c r="K375" s="604"/>
      <c r="L375" s="598"/>
      <c r="M375" s="598"/>
      <c r="N375" s="769" t="str">
        <f t="shared" si="120"/>
        <v/>
      </c>
      <c r="O375" s="609"/>
      <c r="P375" s="604"/>
      <c r="Q375" s="598"/>
      <c r="R375" s="598"/>
      <c r="S375" s="769" t="str">
        <f t="shared" si="121"/>
        <v/>
      </c>
      <c r="T375" s="879"/>
      <c r="U375" s="880"/>
      <c r="V375" s="788"/>
      <c r="W375" s="788"/>
      <c r="X375" s="788"/>
      <c r="Y375" s="786"/>
      <c r="Z375" s="788"/>
      <c r="AA375" s="931"/>
      <c r="AB375" s="789"/>
      <c r="AC375" s="619"/>
      <c r="AD375" s="619"/>
      <c r="AE375" s="619"/>
      <c r="AF375" s="619"/>
      <c r="AG375" s="931"/>
      <c r="AH375" s="391"/>
    </row>
    <row r="376" spans="1:34" ht="15" customHeight="1" x14ac:dyDescent="0.25">
      <c r="A376" s="164"/>
      <c r="B376" s="840">
        <v>10</v>
      </c>
      <c r="C376" s="2162"/>
      <c r="D376" s="2156" t="s">
        <v>571</v>
      </c>
      <c r="E376" s="2156"/>
      <c r="F376" s="987"/>
      <c r="G376" s="434"/>
      <c r="H376" s="597"/>
      <c r="I376" s="597"/>
      <c r="J376" s="609"/>
      <c r="K376" s="604"/>
      <c r="L376" s="598"/>
      <c r="M376" s="598"/>
      <c r="N376" s="769" t="str">
        <f t="shared" si="120"/>
        <v/>
      </c>
      <c r="O376" s="609"/>
      <c r="P376" s="604"/>
      <c r="Q376" s="598"/>
      <c r="R376" s="598"/>
      <c r="S376" s="769" t="str">
        <f t="shared" si="121"/>
        <v/>
      </c>
      <c r="T376" s="879"/>
      <c r="U376" s="880"/>
      <c r="V376" s="788"/>
      <c r="W376" s="788"/>
      <c r="X376" s="788"/>
      <c r="Y376" s="786"/>
      <c r="Z376" s="788"/>
      <c r="AA376" s="931"/>
      <c r="AB376" s="789"/>
      <c r="AC376" s="619"/>
      <c r="AD376" s="619"/>
      <c r="AE376" s="619"/>
      <c r="AF376" s="619"/>
      <c r="AG376" s="931"/>
      <c r="AH376" s="391"/>
    </row>
    <row r="377" spans="1:34" ht="15" customHeight="1" x14ac:dyDescent="0.25">
      <c r="A377" s="164"/>
      <c r="B377" s="840">
        <v>11</v>
      </c>
      <c r="C377" s="2162"/>
      <c r="D377" s="2156" t="s">
        <v>572</v>
      </c>
      <c r="E377" s="2156"/>
      <c r="F377" s="987"/>
      <c r="G377" s="434"/>
      <c r="H377" s="597"/>
      <c r="I377" s="597"/>
      <c r="J377" s="609"/>
      <c r="K377" s="604"/>
      <c r="L377" s="598"/>
      <c r="M377" s="598"/>
      <c r="N377" s="769" t="str">
        <f t="shared" si="120"/>
        <v/>
      </c>
      <c r="O377" s="609"/>
      <c r="P377" s="604"/>
      <c r="Q377" s="598"/>
      <c r="R377" s="598"/>
      <c r="S377" s="769" t="str">
        <f t="shared" si="121"/>
        <v/>
      </c>
      <c r="T377" s="879"/>
      <c r="U377" s="880"/>
      <c r="V377" s="788"/>
      <c r="W377" s="788"/>
      <c r="X377" s="788"/>
      <c r="Y377" s="786"/>
      <c r="Z377" s="788"/>
      <c r="AA377" s="931"/>
      <c r="AB377" s="789"/>
      <c r="AC377" s="619"/>
      <c r="AD377" s="619"/>
      <c r="AE377" s="619"/>
      <c r="AF377" s="619"/>
      <c r="AG377" s="931"/>
      <c r="AH377" s="391"/>
    </row>
    <row r="378" spans="1:34" ht="15" customHeight="1" x14ac:dyDescent="0.25">
      <c r="A378" s="164"/>
      <c r="B378" s="840">
        <v>12</v>
      </c>
      <c r="C378" s="2162"/>
      <c r="D378" s="2156" t="s">
        <v>573</v>
      </c>
      <c r="E378" s="2156"/>
      <c r="F378" s="987"/>
      <c r="G378" s="434"/>
      <c r="H378" s="597"/>
      <c r="I378" s="597"/>
      <c r="J378" s="609"/>
      <c r="K378" s="604"/>
      <c r="L378" s="598"/>
      <c r="M378" s="598"/>
      <c r="N378" s="769" t="str">
        <f t="shared" si="120"/>
        <v/>
      </c>
      <c r="O378" s="609"/>
      <c r="P378" s="604"/>
      <c r="Q378" s="598"/>
      <c r="R378" s="598"/>
      <c r="S378" s="769" t="str">
        <f t="shared" si="121"/>
        <v/>
      </c>
      <c r="T378" s="879"/>
      <c r="U378" s="880"/>
      <c r="V378" s="788"/>
      <c r="W378" s="788"/>
      <c r="X378" s="788"/>
      <c r="Y378" s="786"/>
      <c r="Z378" s="788"/>
      <c r="AA378" s="931"/>
      <c r="AB378" s="789"/>
      <c r="AC378" s="619"/>
      <c r="AD378" s="619"/>
      <c r="AE378" s="619"/>
      <c r="AF378" s="619"/>
      <c r="AG378" s="931"/>
      <c r="AH378" s="391"/>
    </row>
    <row r="379" spans="1:34" ht="15" customHeight="1" x14ac:dyDescent="0.25">
      <c r="A379" s="164"/>
      <c r="B379" s="840">
        <v>13</v>
      </c>
      <c r="C379" s="2162" t="s">
        <v>560</v>
      </c>
      <c r="D379" s="2156" t="s">
        <v>570</v>
      </c>
      <c r="E379" s="2156"/>
      <c r="F379" s="987"/>
      <c r="G379" s="434"/>
      <c r="H379" s="597"/>
      <c r="I379" s="597"/>
      <c r="J379" s="609"/>
      <c r="K379" s="604"/>
      <c r="L379" s="598"/>
      <c r="M379" s="598"/>
      <c r="N379" s="769" t="str">
        <f t="shared" si="120"/>
        <v/>
      </c>
      <c r="O379" s="609"/>
      <c r="P379" s="604"/>
      <c r="Q379" s="598"/>
      <c r="R379" s="598"/>
      <c r="S379" s="769" t="str">
        <f t="shared" si="121"/>
        <v/>
      </c>
      <c r="T379" s="879"/>
      <c r="U379" s="880"/>
      <c r="V379" s="788"/>
      <c r="W379" s="788"/>
      <c r="X379" s="788"/>
      <c r="Y379" s="786"/>
      <c r="Z379" s="788"/>
      <c r="AA379" s="931"/>
      <c r="AB379" s="789"/>
      <c r="AC379" s="619"/>
      <c r="AD379" s="619"/>
      <c r="AE379" s="619"/>
      <c r="AF379" s="619"/>
      <c r="AG379" s="931"/>
      <c r="AH379" s="391"/>
    </row>
    <row r="380" spans="1:34" ht="15" customHeight="1" x14ac:dyDescent="0.25">
      <c r="A380" s="164"/>
      <c r="B380" s="840">
        <v>14</v>
      </c>
      <c r="C380" s="2162"/>
      <c r="D380" s="2156" t="s">
        <v>571</v>
      </c>
      <c r="E380" s="2156"/>
      <c r="F380" s="987"/>
      <c r="G380" s="434"/>
      <c r="H380" s="597"/>
      <c r="I380" s="597"/>
      <c r="J380" s="609"/>
      <c r="K380" s="604"/>
      <c r="L380" s="598"/>
      <c r="M380" s="598"/>
      <c r="N380" s="769" t="str">
        <f t="shared" si="120"/>
        <v/>
      </c>
      <c r="O380" s="609"/>
      <c r="P380" s="604"/>
      <c r="Q380" s="598"/>
      <c r="R380" s="598"/>
      <c r="S380" s="769" t="str">
        <f t="shared" si="121"/>
        <v/>
      </c>
      <c r="T380" s="879"/>
      <c r="U380" s="880"/>
      <c r="V380" s="788"/>
      <c r="W380" s="788"/>
      <c r="X380" s="788"/>
      <c r="Y380" s="786"/>
      <c r="Z380" s="788"/>
      <c r="AA380" s="931"/>
      <c r="AB380" s="789"/>
      <c r="AC380" s="619"/>
      <c r="AD380" s="619"/>
      <c r="AE380" s="619"/>
      <c r="AF380" s="619"/>
      <c r="AG380" s="931"/>
      <c r="AH380" s="391"/>
    </row>
    <row r="381" spans="1:34" ht="15" customHeight="1" x14ac:dyDescent="0.25">
      <c r="A381" s="164"/>
      <c r="B381" s="840">
        <v>15</v>
      </c>
      <c r="C381" s="2162"/>
      <c r="D381" s="2156" t="s">
        <v>572</v>
      </c>
      <c r="E381" s="2156"/>
      <c r="F381" s="987"/>
      <c r="G381" s="434"/>
      <c r="H381" s="597"/>
      <c r="I381" s="597"/>
      <c r="J381" s="609"/>
      <c r="K381" s="604"/>
      <c r="L381" s="598"/>
      <c r="M381" s="598"/>
      <c r="N381" s="769" t="str">
        <f t="shared" si="120"/>
        <v/>
      </c>
      <c r="O381" s="609"/>
      <c r="P381" s="604"/>
      <c r="Q381" s="598"/>
      <c r="R381" s="598"/>
      <c r="S381" s="769" t="str">
        <f t="shared" si="121"/>
        <v/>
      </c>
      <c r="T381" s="879"/>
      <c r="U381" s="880"/>
      <c r="V381" s="788"/>
      <c r="W381" s="788"/>
      <c r="X381" s="788"/>
      <c r="Y381" s="786"/>
      <c r="Z381" s="788"/>
      <c r="AA381" s="931"/>
      <c r="AB381" s="789"/>
      <c r="AC381" s="619"/>
      <c r="AD381" s="619"/>
      <c r="AE381" s="619"/>
      <c r="AF381" s="619"/>
      <c r="AG381" s="931"/>
      <c r="AH381" s="391"/>
    </row>
    <row r="382" spans="1:34" ht="15" customHeight="1" x14ac:dyDescent="0.25">
      <c r="A382" s="164"/>
      <c r="B382" s="840">
        <v>16</v>
      </c>
      <c r="C382" s="2162"/>
      <c r="D382" s="2156" t="s">
        <v>573</v>
      </c>
      <c r="E382" s="2156"/>
      <c r="F382" s="987"/>
      <c r="G382" s="434"/>
      <c r="H382" s="597"/>
      <c r="I382" s="597"/>
      <c r="J382" s="609"/>
      <c r="K382" s="604"/>
      <c r="L382" s="598"/>
      <c r="M382" s="598"/>
      <c r="N382" s="769" t="str">
        <f t="shared" si="120"/>
        <v/>
      </c>
      <c r="O382" s="609"/>
      <c r="P382" s="604"/>
      <c r="Q382" s="598"/>
      <c r="R382" s="598"/>
      <c r="S382" s="769" t="str">
        <f t="shared" si="121"/>
        <v/>
      </c>
      <c r="T382" s="879"/>
      <c r="U382" s="880"/>
      <c r="V382" s="788"/>
      <c r="W382" s="788"/>
      <c r="X382" s="788"/>
      <c r="Y382" s="786"/>
      <c r="Z382" s="788"/>
      <c r="AA382" s="931"/>
      <c r="AB382" s="789"/>
      <c r="AC382" s="619"/>
      <c r="AD382" s="619"/>
      <c r="AE382" s="619"/>
      <c r="AF382" s="619"/>
      <c r="AG382" s="931"/>
      <c r="AH382" s="391"/>
    </row>
    <row r="383" spans="1:34" ht="15" customHeight="1" x14ac:dyDescent="0.25">
      <c r="A383" s="164"/>
      <c r="B383" s="840">
        <v>17</v>
      </c>
      <c r="C383" s="2162" t="s">
        <v>561</v>
      </c>
      <c r="D383" s="2156" t="s">
        <v>570</v>
      </c>
      <c r="E383" s="2156"/>
      <c r="F383" s="987"/>
      <c r="G383" s="434"/>
      <c r="H383" s="597"/>
      <c r="I383" s="597"/>
      <c r="J383" s="609"/>
      <c r="K383" s="604"/>
      <c r="L383" s="598"/>
      <c r="M383" s="598"/>
      <c r="N383" s="769" t="str">
        <f t="shared" si="120"/>
        <v/>
      </c>
      <c r="O383" s="609"/>
      <c r="P383" s="604"/>
      <c r="Q383" s="598"/>
      <c r="R383" s="598"/>
      <c r="S383" s="769" t="str">
        <f t="shared" si="121"/>
        <v/>
      </c>
      <c r="T383" s="879"/>
      <c r="U383" s="880"/>
      <c r="V383" s="788"/>
      <c r="W383" s="788"/>
      <c r="X383" s="788"/>
      <c r="Y383" s="786"/>
      <c r="Z383" s="788"/>
      <c r="AA383" s="931"/>
      <c r="AB383" s="789"/>
      <c r="AC383" s="619"/>
      <c r="AD383" s="619"/>
      <c r="AE383" s="619"/>
      <c r="AF383" s="619"/>
      <c r="AG383" s="931"/>
      <c r="AH383" s="391"/>
    </row>
    <row r="384" spans="1:34" ht="15" customHeight="1" x14ac:dyDescent="0.25">
      <c r="A384" s="164"/>
      <c r="B384" s="840">
        <v>18</v>
      </c>
      <c r="C384" s="2162"/>
      <c r="D384" s="2156" t="s">
        <v>571</v>
      </c>
      <c r="E384" s="2156"/>
      <c r="F384" s="987"/>
      <c r="G384" s="434"/>
      <c r="H384" s="597"/>
      <c r="I384" s="597"/>
      <c r="J384" s="609"/>
      <c r="K384" s="604"/>
      <c r="L384" s="598"/>
      <c r="M384" s="598"/>
      <c r="N384" s="769" t="str">
        <f t="shared" si="120"/>
        <v/>
      </c>
      <c r="O384" s="609"/>
      <c r="P384" s="604"/>
      <c r="Q384" s="598"/>
      <c r="R384" s="598"/>
      <c r="S384" s="769" t="str">
        <f t="shared" si="121"/>
        <v/>
      </c>
      <c r="T384" s="879"/>
      <c r="U384" s="880"/>
      <c r="V384" s="788"/>
      <c r="W384" s="788"/>
      <c r="X384" s="788"/>
      <c r="Y384" s="786"/>
      <c r="Z384" s="788"/>
      <c r="AA384" s="931"/>
      <c r="AB384" s="789"/>
      <c r="AC384" s="619"/>
      <c r="AD384" s="619"/>
      <c r="AE384" s="619"/>
      <c r="AF384" s="619"/>
      <c r="AG384" s="931"/>
      <c r="AH384" s="391"/>
    </row>
    <row r="385" spans="1:34" ht="15" customHeight="1" x14ac:dyDescent="0.25">
      <c r="A385" s="164"/>
      <c r="B385" s="840">
        <v>19</v>
      </c>
      <c r="C385" s="2162"/>
      <c r="D385" s="2156" t="s">
        <v>572</v>
      </c>
      <c r="E385" s="2156"/>
      <c r="F385" s="987"/>
      <c r="G385" s="434"/>
      <c r="H385" s="597"/>
      <c r="I385" s="597"/>
      <c r="J385" s="609"/>
      <c r="K385" s="604"/>
      <c r="L385" s="598"/>
      <c r="M385" s="598"/>
      <c r="N385" s="769" t="str">
        <f t="shared" si="120"/>
        <v/>
      </c>
      <c r="O385" s="609"/>
      <c r="P385" s="604"/>
      <c r="Q385" s="598"/>
      <c r="R385" s="598"/>
      <c r="S385" s="769" t="str">
        <f t="shared" si="121"/>
        <v/>
      </c>
      <c r="T385" s="879"/>
      <c r="U385" s="880"/>
      <c r="V385" s="788"/>
      <c r="W385" s="788"/>
      <c r="X385" s="788"/>
      <c r="Y385" s="786"/>
      <c r="Z385" s="788"/>
      <c r="AA385" s="931"/>
      <c r="AB385" s="789"/>
      <c r="AC385" s="619"/>
      <c r="AD385" s="619"/>
      <c r="AE385" s="619"/>
      <c r="AF385" s="619"/>
      <c r="AG385" s="931"/>
      <c r="AH385" s="391"/>
    </row>
    <row r="386" spans="1:34" ht="15" customHeight="1" x14ac:dyDescent="0.25">
      <c r="A386" s="164"/>
      <c r="B386" s="840">
        <v>20</v>
      </c>
      <c r="C386" s="2162"/>
      <c r="D386" s="2156" t="s">
        <v>573</v>
      </c>
      <c r="E386" s="2156"/>
      <c r="F386" s="987"/>
      <c r="G386" s="434"/>
      <c r="H386" s="597"/>
      <c r="I386" s="597"/>
      <c r="J386" s="609"/>
      <c r="K386" s="604"/>
      <c r="L386" s="598"/>
      <c r="M386" s="598"/>
      <c r="N386" s="769" t="str">
        <f t="shared" si="120"/>
        <v/>
      </c>
      <c r="O386" s="609"/>
      <c r="P386" s="604"/>
      <c r="Q386" s="598"/>
      <c r="R386" s="598"/>
      <c r="S386" s="769" t="str">
        <f t="shared" si="121"/>
        <v/>
      </c>
      <c r="T386" s="879"/>
      <c r="U386" s="880"/>
      <c r="V386" s="788"/>
      <c r="W386" s="788"/>
      <c r="X386" s="788"/>
      <c r="Y386" s="786"/>
      <c r="Z386" s="788"/>
      <c r="AA386" s="931"/>
      <c r="AB386" s="789"/>
      <c r="AC386" s="619"/>
      <c r="AD386" s="619"/>
      <c r="AE386" s="619"/>
      <c r="AF386" s="619"/>
      <c r="AG386" s="931"/>
      <c r="AH386" s="391"/>
    </row>
    <row r="387" spans="1:34" ht="15" customHeight="1" x14ac:dyDescent="0.25">
      <c r="A387" s="164"/>
      <c r="B387" s="840">
        <v>21</v>
      </c>
      <c r="C387" s="2162" t="s">
        <v>562</v>
      </c>
      <c r="D387" s="2156" t="s">
        <v>570</v>
      </c>
      <c r="E387" s="2156"/>
      <c r="F387" s="987"/>
      <c r="G387" s="434"/>
      <c r="H387" s="597"/>
      <c r="I387" s="597"/>
      <c r="J387" s="609"/>
      <c r="K387" s="604"/>
      <c r="L387" s="598"/>
      <c r="M387" s="598"/>
      <c r="N387" s="769" t="str">
        <f t="shared" si="120"/>
        <v/>
      </c>
      <c r="O387" s="609"/>
      <c r="P387" s="604"/>
      <c r="Q387" s="598"/>
      <c r="R387" s="598"/>
      <c r="S387" s="769" t="str">
        <f t="shared" si="121"/>
        <v/>
      </c>
      <c r="T387" s="879"/>
      <c r="U387" s="880"/>
      <c r="V387" s="788"/>
      <c r="W387" s="788"/>
      <c r="X387" s="788"/>
      <c r="Y387" s="786"/>
      <c r="Z387" s="788"/>
      <c r="AA387" s="931"/>
      <c r="AB387" s="789"/>
      <c r="AC387" s="619"/>
      <c r="AD387" s="619"/>
      <c r="AE387" s="619"/>
      <c r="AF387" s="619"/>
      <c r="AG387" s="931"/>
      <c r="AH387" s="391"/>
    </row>
    <row r="388" spans="1:34" ht="15" customHeight="1" x14ac:dyDescent="0.25">
      <c r="A388" s="164"/>
      <c r="B388" s="840">
        <v>22</v>
      </c>
      <c r="C388" s="2162"/>
      <c r="D388" s="2156" t="s">
        <v>571</v>
      </c>
      <c r="E388" s="2156"/>
      <c r="F388" s="987"/>
      <c r="G388" s="434"/>
      <c r="H388" s="597"/>
      <c r="I388" s="597"/>
      <c r="J388" s="609"/>
      <c r="K388" s="604"/>
      <c r="L388" s="598"/>
      <c r="M388" s="598"/>
      <c r="N388" s="769" t="str">
        <f t="shared" si="120"/>
        <v/>
      </c>
      <c r="O388" s="609"/>
      <c r="P388" s="604"/>
      <c r="Q388" s="598"/>
      <c r="R388" s="598"/>
      <c r="S388" s="769" t="str">
        <f t="shared" si="121"/>
        <v/>
      </c>
      <c r="T388" s="879"/>
      <c r="U388" s="880"/>
      <c r="V388" s="788"/>
      <c r="W388" s="788"/>
      <c r="X388" s="788"/>
      <c r="Y388" s="786"/>
      <c r="Z388" s="788"/>
      <c r="AA388" s="931"/>
      <c r="AB388" s="789"/>
      <c r="AC388" s="619"/>
      <c r="AD388" s="619"/>
      <c r="AE388" s="619"/>
      <c r="AF388" s="619"/>
      <c r="AG388" s="931"/>
      <c r="AH388" s="391"/>
    </row>
    <row r="389" spans="1:34" ht="15" customHeight="1" x14ac:dyDescent="0.25">
      <c r="A389" s="164"/>
      <c r="B389" s="840">
        <v>23</v>
      </c>
      <c r="C389" s="2162"/>
      <c r="D389" s="2156" t="s">
        <v>572</v>
      </c>
      <c r="E389" s="2156"/>
      <c r="F389" s="987"/>
      <c r="G389" s="434"/>
      <c r="H389" s="597"/>
      <c r="I389" s="597"/>
      <c r="J389" s="609"/>
      <c r="K389" s="604"/>
      <c r="L389" s="598"/>
      <c r="M389" s="598"/>
      <c r="N389" s="769" t="str">
        <f t="shared" si="120"/>
        <v/>
      </c>
      <c r="O389" s="609"/>
      <c r="P389" s="604"/>
      <c r="Q389" s="598"/>
      <c r="R389" s="598"/>
      <c r="S389" s="769" t="str">
        <f t="shared" si="121"/>
        <v/>
      </c>
      <c r="T389" s="879"/>
      <c r="U389" s="880"/>
      <c r="V389" s="788"/>
      <c r="W389" s="788"/>
      <c r="X389" s="788"/>
      <c r="Y389" s="786"/>
      <c r="Z389" s="788"/>
      <c r="AA389" s="931"/>
      <c r="AB389" s="789"/>
      <c r="AC389" s="619"/>
      <c r="AD389" s="619"/>
      <c r="AE389" s="619"/>
      <c r="AF389" s="619"/>
      <c r="AG389" s="931"/>
      <c r="AH389" s="391"/>
    </row>
    <row r="390" spans="1:34" ht="15" customHeight="1" x14ac:dyDescent="0.25">
      <c r="A390" s="164"/>
      <c r="B390" s="953">
        <v>24</v>
      </c>
      <c r="C390" s="2166"/>
      <c r="D390" s="2157" t="s">
        <v>573</v>
      </c>
      <c r="E390" s="2157"/>
      <c r="F390" s="988"/>
      <c r="G390" s="926"/>
      <c r="H390" s="601"/>
      <c r="I390" s="601"/>
      <c r="J390" s="610"/>
      <c r="K390" s="607"/>
      <c r="L390" s="717"/>
      <c r="M390" s="717"/>
      <c r="N390" s="804" t="str">
        <f t="shared" si="120"/>
        <v/>
      </c>
      <c r="O390" s="610"/>
      <c r="P390" s="607"/>
      <c r="Q390" s="717"/>
      <c r="R390" s="717"/>
      <c r="S390" s="804" t="str">
        <f t="shared" si="121"/>
        <v/>
      </c>
      <c r="T390" s="889"/>
      <c r="U390" s="890"/>
      <c r="V390" s="891"/>
      <c r="W390" s="891"/>
      <c r="X390" s="891"/>
      <c r="Y390" s="892"/>
      <c r="Z390" s="891"/>
      <c r="AA390" s="893"/>
      <c r="AB390" s="894"/>
      <c r="AC390" s="619"/>
      <c r="AD390" s="619"/>
      <c r="AE390" s="619"/>
      <c r="AF390" s="619"/>
      <c r="AG390" s="893"/>
      <c r="AH390" s="391"/>
    </row>
    <row r="391" spans="1:34" ht="15" customHeight="1" x14ac:dyDescent="0.25">
      <c r="A391" s="164"/>
      <c r="B391" s="830">
        <v>25</v>
      </c>
      <c r="C391" s="2169" t="s">
        <v>85</v>
      </c>
      <c r="D391" s="2163" t="s">
        <v>570</v>
      </c>
      <c r="E391" s="2163"/>
      <c r="F391" s="989"/>
      <c r="G391" s="990">
        <f t="shared" ref="G391:M394" si="122">G367+G371+G375+G379+G383+G387</f>
        <v>0</v>
      </c>
      <c r="H391" s="867">
        <f t="shared" si="122"/>
        <v>0</v>
      </c>
      <c r="I391" s="870">
        <f t="shared" si="122"/>
        <v>0</v>
      </c>
      <c r="J391" s="867">
        <f t="shared" si="122"/>
        <v>0</v>
      </c>
      <c r="K391" s="868">
        <f t="shared" si="122"/>
        <v>0</v>
      </c>
      <c r="L391" s="868">
        <f t="shared" si="122"/>
        <v>0</v>
      </c>
      <c r="M391" s="868">
        <f t="shared" si="122"/>
        <v>0</v>
      </c>
      <c r="N391" s="834" t="str">
        <f t="shared" si="120"/>
        <v/>
      </c>
      <c r="O391" s="867">
        <f t="shared" ref="O391:R394" si="123">O367+O371+O375+O379+O383+O387</f>
        <v>0</v>
      </c>
      <c r="P391" s="868">
        <f t="shared" si="123"/>
        <v>0</v>
      </c>
      <c r="Q391" s="868">
        <f t="shared" si="123"/>
        <v>0</v>
      </c>
      <c r="R391" s="868">
        <f t="shared" si="123"/>
        <v>0</v>
      </c>
      <c r="S391" s="834" t="str">
        <f t="shared" si="121"/>
        <v/>
      </c>
      <c r="T391" s="879"/>
      <c r="U391" s="880"/>
      <c r="V391" s="788"/>
      <c r="W391" s="788"/>
      <c r="X391" s="788"/>
      <c r="Y391" s="786"/>
      <c r="Z391" s="788"/>
      <c r="AA391" s="931"/>
      <c r="AB391" s="789"/>
      <c r="AC391" s="619"/>
      <c r="AD391" s="619"/>
      <c r="AE391" s="619"/>
      <c r="AF391" s="619"/>
      <c r="AG391" s="931"/>
      <c r="AH391" s="391"/>
    </row>
    <row r="392" spans="1:34" ht="15" customHeight="1" x14ac:dyDescent="0.25">
      <c r="A392" s="164"/>
      <c r="B392" s="840">
        <v>26</v>
      </c>
      <c r="C392" s="2170"/>
      <c r="D392" s="2156" t="s">
        <v>571</v>
      </c>
      <c r="E392" s="2156"/>
      <c r="F392" s="993"/>
      <c r="G392" s="764">
        <f t="shared" si="122"/>
        <v>0</v>
      </c>
      <c r="H392" s="767">
        <f t="shared" si="122"/>
        <v>0</v>
      </c>
      <c r="I392" s="766">
        <f t="shared" si="122"/>
        <v>0</v>
      </c>
      <c r="J392" s="767">
        <f t="shared" si="122"/>
        <v>0</v>
      </c>
      <c r="K392" s="768">
        <f t="shared" si="122"/>
        <v>0</v>
      </c>
      <c r="L392" s="768">
        <f t="shared" si="122"/>
        <v>0</v>
      </c>
      <c r="M392" s="768">
        <f t="shared" si="122"/>
        <v>0</v>
      </c>
      <c r="N392" s="769" t="str">
        <f t="shared" si="120"/>
        <v/>
      </c>
      <c r="O392" s="767">
        <f t="shared" si="123"/>
        <v>0</v>
      </c>
      <c r="P392" s="768">
        <f t="shared" si="123"/>
        <v>0</v>
      </c>
      <c r="Q392" s="768">
        <f t="shared" si="123"/>
        <v>0</v>
      </c>
      <c r="R392" s="768">
        <f t="shared" si="123"/>
        <v>0</v>
      </c>
      <c r="S392" s="769" t="str">
        <f t="shared" si="121"/>
        <v/>
      </c>
      <c r="T392" s="879"/>
      <c r="U392" s="880"/>
      <c r="V392" s="788"/>
      <c r="W392" s="788"/>
      <c r="X392" s="788"/>
      <c r="Y392" s="786"/>
      <c r="Z392" s="788"/>
      <c r="AA392" s="931"/>
      <c r="AB392" s="789"/>
      <c r="AC392" s="619"/>
      <c r="AD392" s="619"/>
      <c r="AE392" s="619"/>
      <c r="AF392" s="619"/>
      <c r="AG392" s="931"/>
      <c r="AH392" s="391"/>
    </row>
    <row r="393" spans="1:34" ht="15" customHeight="1" x14ac:dyDescent="0.25">
      <c r="A393" s="164"/>
      <c r="B393" s="840">
        <v>27</v>
      </c>
      <c r="C393" s="2170"/>
      <c r="D393" s="2156" t="s">
        <v>572</v>
      </c>
      <c r="E393" s="2156"/>
      <c r="F393" s="993"/>
      <c r="G393" s="764">
        <f t="shared" si="122"/>
        <v>0</v>
      </c>
      <c r="H393" s="767">
        <f t="shared" si="122"/>
        <v>0</v>
      </c>
      <c r="I393" s="766">
        <f t="shared" si="122"/>
        <v>0</v>
      </c>
      <c r="J393" s="767">
        <f t="shared" si="122"/>
        <v>0</v>
      </c>
      <c r="K393" s="768">
        <f t="shared" si="122"/>
        <v>0</v>
      </c>
      <c r="L393" s="768">
        <f t="shared" si="122"/>
        <v>0</v>
      </c>
      <c r="M393" s="768">
        <f t="shared" si="122"/>
        <v>0</v>
      </c>
      <c r="N393" s="769" t="str">
        <f t="shared" si="120"/>
        <v/>
      </c>
      <c r="O393" s="767">
        <f t="shared" si="123"/>
        <v>0</v>
      </c>
      <c r="P393" s="768">
        <f t="shared" si="123"/>
        <v>0</v>
      </c>
      <c r="Q393" s="768">
        <f t="shared" si="123"/>
        <v>0</v>
      </c>
      <c r="R393" s="768">
        <f t="shared" si="123"/>
        <v>0</v>
      </c>
      <c r="S393" s="769" t="str">
        <f t="shared" si="121"/>
        <v/>
      </c>
      <c r="T393" s="879"/>
      <c r="U393" s="880"/>
      <c r="V393" s="788"/>
      <c r="W393" s="788"/>
      <c r="X393" s="788"/>
      <c r="Y393" s="786"/>
      <c r="Z393" s="788"/>
      <c r="AA393" s="931"/>
      <c r="AB393" s="789"/>
      <c r="AC393" s="619"/>
      <c r="AD393" s="619"/>
      <c r="AE393" s="619"/>
      <c r="AF393" s="619"/>
      <c r="AG393" s="931"/>
      <c r="AH393" s="391"/>
    </row>
    <row r="394" spans="1:34" ht="15" customHeight="1" x14ac:dyDescent="0.25">
      <c r="A394" s="164"/>
      <c r="B394" s="840">
        <v>28</v>
      </c>
      <c r="C394" s="2171"/>
      <c r="D394" s="2157" t="s">
        <v>573</v>
      </c>
      <c r="E394" s="2157"/>
      <c r="F394" s="993"/>
      <c r="G394" s="995">
        <f t="shared" si="122"/>
        <v>0</v>
      </c>
      <c r="H394" s="885">
        <f t="shared" si="122"/>
        <v>0</v>
      </c>
      <c r="I394" s="888">
        <f t="shared" si="122"/>
        <v>0</v>
      </c>
      <c r="J394" s="885">
        <f t="shared" si="122"/>
        <v>0</v>
      </c>
      <c r="K394" s="886">
        <f t="shared" si="122"/>
        <v>0</v>
      </c>
      <c r="L394" s="886">
        <f t="shared" si="122"/>
        <v>0</v>
      </c>
      <c r="M394" s="886">
        <f t="shared" si="122"/>
        <v>0</v>
      </c>
      <c r="N394" s="769" t="str">
        <f t="shared" si="120"/>
        <v/>
      </c>
      <c r="O394" s="885">
        <f t="shared" si="123"/>
        <v>0</v>
      </c>
      <c r="P394" s="886">
        <f t="shared" si="123"/>
        <v>0</v>
      </c>
      <c r="Q394" s="886">
        <f t="shared" si="123"/>
        <v>0</v>
      </c>
      <c r="R394" s="886">
        <f t="shared" si="123"/>
        <v>0</v>
      </c>
      <c r="S394" s="769" t="str">
        <f t="shared" si="121"/>
        <v/>
      </c>
      <c r="T394" s="1003"/>
      <c r="U394" s="1004"/>
      <c r="V394" s="1005"/>
      <c r="W394" s="1005"/>
      <c r="X394" s="1005"/>
      <c r="Y394" s="1006"/>
      <c r="Z394" s="1005"/>
      <c r="AA394" s="1007"/>
      <c r="AB394" s="1008"/>
      <c r="AC394" s="619"/>
      <c r="AD394" s="619"/>
      <c r="AE394" s="619"/>
      <c r="AF394" s="619"/>
      <c r="AG394" s="1007"/>
      <c r="AH394" s="391"/>
    </row>
    <row r="395" spans="1:34" ht="15" customHeight="1" x14ac:dyDescent="0.25">
      <c r="A395" s="164"/>
      <c r="B395" s="849">
        <v>29</v>
      </c>
      <c r="C395" s="744" t="s">
        <v>507</v>
      </c>
      <c r="D395" s="859"/>
      <c r="E395" s="860"/>
      <c r="F395" s="860"/>
      <c r="G395" s="817">
        <f t="shared" ref="G395:M395" si="124">SUM(G391:G394)</f>
        <v>0</v>
      </c>
      <c r="H395" s="822">
        <f t="shared" si="124"/>
        <v>0</v>
      </c>
      <c r="I395" s="822">
        <f t="shared" si="124"/>
        <v>0</v>
      </c>
      <c r="J395" s="861">
        <f t="shared" si="124"/>
        <v>0</v>
      </c>
      <c r="K395" s="822">
        <f t="shared" si="124"/>
        <v>0</v>
      </c>
      <c r="L395" s="822">
        <f t="shared" si="124"/>
        <v>0</v>
      </c>
      <c r="M395" s="822">
        <f t="shared" si="124"/>
        <v>0</v>
      </c>
      <c r="N395" s="820" t="str">
        <f t="shared" si="120"/>
        <v/>
      </c>
      <c r="O395" s="861">
        <f>SUM(O391:O394)</f>
        <v>0</v>
      </c>
      <c r="P395" s="822">
        <f>SUM(P391:P394)</f>
        <v>0</v>
      </c>
      <c r="Q395" s="822">
        <f>SUM(Q391:Q394)</f>
        <v>0</v>
      </c>
      <c r="R395" s="822">
        <f>SUM(R391:R394)</f>
        <v>0</v>
      </c>
      <c r="S395" s="820" t="str">
        <f t="shared" si="121"/>
        <v/>
      </c>
      <c r="T395" s="1009"/>
      <c r="U395" s="1010"/>
      <c r="V395" s="1011"/>
      <c r="W395" s="1011"/>
      <c r="X395" s="1011"/>
      <c r="Y395" s="936"/>
      <c r="Z395" s="1011"/>
      <c r="AA395" s="918"/>
      <c r="AB395" s="937"/>
      <c r="AC395" s="619"/>
      <c r="AD395" s="619"/>
      <c r="AE395" s="619"/>
      <c r="AF395" s="619"/>
      <c r="AG395" s="918"/>
      <c r="AH395" s="391"/>
    </row>
    <row r="396" spans="1:34" s="619" customFormat="1" ht="45" customHeight="1" x14ac:dyDescent="0.35">
      <c r="A396" s="584" t="s">
        <v>576</v>
      </c>
      <c r="B396" s="919"/>
      <c r="C396" s="920"/>
      <c r="D396" s="921"/>
      <c r="E396" s="921"/>
      <c r="F396" s="921"/>
      <c r="G396" s="922"/>
      <c r="H396" s="921"/>
      <c r="I396" s="921"/>
      <c r="J396" s="923"/>
      <c r="K396" s="923"/>
      <c r="L396" s="838"/>
      <c r="M396" s="838"/>
      <c r="N396" s="838"/>
      <c r="O396" s="838"/>
      <c r="P396" s="838"/>
      <c r="Q396" s="838"/>
      <c r="R396" s="838"/>
      <c r="S396" s="838"/>
      <c r="T396" s="838"/>
      <c r="U396" s="838"/>
      <c r="V396" s="838"/>
      <c r="W396" s="838"/>
      <c r="X396" s="838"/>
      <c r="Y396" s="838"/>
      <c r="Z396" s="838"/>
      <c r="AA396" s="838"/>
      <c r="AB396" s="838"/>
      <c r="AG396" s="838"/>
      <c r="AH396" s="620"/>
    </row>
    <row r="397" spans="1:34" s="282" customFormat="1" ht="45" customHeight="1" x14ac:dyDescent="0.25">
      <c r="A397" s="585" t="s">
        <v>577</v>
      </c>
      <c r="B397" s="829"/>
      <c r="C397" s="603"/>
      <c r="D397" s="410"/>
      <c r="E397" s="410"/>
      <c r="F397" s="410"/>
      <c r="G397" s="406"/>
      <c r="H397" s="410"/>
      <c r="I397" s="410"/>
      <c r="AC397" s="619"/>
      <c r="AD397" s="619"/>
      <c r="AE397" s="619"/>
      <c r="AF397" s="619"/>
      <c r="AH397" s="391"/>
    </row>
    <row r="398" spans="1:34" ht="15" customHeight="1" x14ac:dyDescent="0.25">
      <c r="A398" s="164"/>
      <c r="B398" s="830">
        <v>1</v>
      </c>
      <c r="C398" s="1012" t="s">
        <v>246</v>
      </c>
      <c r="D398" s="1013"/>
      <c r="E398" s="1014"/>
      <c r="F398" s="986"/>
      <c r="G398" s="432"/>
      <c r="H398" s="924"/>
      <c r="I398" s="924"/>
      <c r="J398" s="608"/>
      <c r="K398" s="606"/>
      <c r="L398" s="595"/>
      <c r="M398" s="595"/>
      <c r="N398" s="834" t="str">
        <f>IF(K398&gt;0,M398/K398, "")</f>
        <v/>
      </c>
      <c r="O398" s="608"/>
      <c r="P398" s="606"/>
      <c r="Q398" s="595"/>
      <c r="R398" s="595"/>
      <c r="S398" s="834" t="str">
        <f>IF(P398&gt;0,R398/P398, "")</f>
        <v/>
      </c>
      <c r="T398" s="608"/>
      <c r="U398" s="606"/>
      <c r="V398" s="835"/>
      <c r="W398" s="596"/>
      <c r="X398" s="596"/>
      <c r="Y398" s="595"/>
      <c r="Z398" s="836" t="str">
        <f>IF(T398&gt;0,Y398/T398, "")</f>
        <v/>
      </c>
      <c r="AA398" s="595"/>
      <c r="AB398" s="837"/>
      <c r="AC398" s="619"/>
      <c r="AD398" s="619"/>
      <c r="AE398" s="619"/>
      <c r="AF398" s="619"/>
      <c r="AG398" s="839">
        <f>T398-U398</f>
        <v>0</v>
      </c>
      <c r="AH398" s="391"/>
    </row>
    <row r="399" spans="1:34" ht="15" customHeight="1" x14ac:dyDescent="0.25">
      <c r="A399" s="164"/>
      <c r="B399" s="840">
        <f>B398+1</f>
        <v>2</v>
      </c>
      <c r="C399" s="1015" t="s">
        <v>578</v>
      </c>
      <c r="D399" s="1016"/>
      <c r="E399" s="1017"/>
      <c r="F399" s="987"/>
      <c r="G399" s="434"/>
      <c r="H399" s="597"/>
      <c r="I399" s="597"/>
      <c r="J399" s="609"/>
      <c r="K399" s="604"/>
      <c r="L399" s="598"/>
      <c r="M399" s="598"/>
      <c r="N399" s="769" t="str">
        <f>IF(K399&gt;0,M399/K399, "")</f>
        <v/>
      </c>
      <c r="O399" s="609"/>
      <c r="P399" s="604"/>
      <c r="Q399" s="598"/>
      <c r="R399" s="598"/>
      <c r="S399" s="769" t="str">
        <f>IF(P399&gt;0,R399/P399, "")</f>
        <v/>
      </c>
      <c r="T399" s="609"/>
      <c r="U399" s="604"/>
      <c r="V399" s="845"/>
      <c r="W399" s="599"/>
      <c r="X399" s="599"/>
      <c r="Y399" s="598"/>
      <c r="Z399" s="773" t="str">
        <f>IF(T399&gt;0,Y399/T399, "")</f>
        <v/>
      </c>
      <c r="AA399" s="598"/>
      <c r="AB399" s="847"/>
      <c r="AC399" s="619"/>
      <c r="AD399" s="619"/>
      <c r="AE399" s="619"/>
      <c r="AF399" s="619"/>
      <c r="AG399" s="777">
        <f>T399-U399</f>
        <v>0</v>
      </c>
      <c r="AH399" s="391"/>
    </row>
    <row r="400" spans="1:34" ht="15" customHeight="1" x14ac:dyDescent="0.25">
      <c r="A400" s="164"/>
      <c r="B400" s="953">
        <f>B399+1</f>
        <v>3</v>
      </c>
      <c r="C400" s="1018" t="s">
        <v>579</v>
      </c>
      <c r="D400" s="1019"/>
      <c r="E400" s="1020"/>
      <c r="F400" s="1021"/>
      <c r="G400" s="926"/>
      <c r="H400" s="601"/>
      <c r="I400" s="601"/>
      <c r="J400" s="610"/>
      <c r="K400" s="607"/>
      <c r="L400" s="717"/>
      <c r="M400" s="717"/>
      <c r="N400" s="804" t="str">
        <f>IF(K400&gt;0,M400/K400, "")</f>
        <v/>
      </c>
      <c r="O400" s="610"/>
      <c r="P400" s="607"/>
      <c r="Q400" s="717"/>
      <c r="R400" s="717"/>
      <c r="S400" s="804" t="str">
        <f>IF(P400&gt;0,R400/P400, "")</f>
        <v/>
      </c>
      <c r="T400" s="610"/>
      <c r="U400" s="607"/>
      <c r="V400" s="855"/>
      <c r="W400" s="602"/>
      <c r="X400" s="602"/>
      <c r="Y400" s="717"/>
      <c r="Z400" s="968" t="str">
        <f>IF(T400&gt;0,Y400/T400, "")</f>
        <v/>
      </c>
      <c r="AA400" s="717"/>
      <c r="AB400" s="856"/>
      <c r="AC400" s="619"/>
      <c r="AD400" s="619"/>
      <c r="AE400" s="619"/>
      <c r="AF400" s="619"/>
      <c r="AG400" s="814">
        <f>T400-U400</f>
        <v>0</v>
      </c>
      <c r="AH400" s="391"/>
    </row>
    <row r="401" spans="1:34" ht="15" customHeight="1" x14ac:dyDescent="0.25">
      <c r="A401" s="164"/>
      <c r="B401" s="858">
        <f>B400+1</f>
        <v>4</v>
      </c>
      <c r="C401" s="744" t="s">
        <v>507</v>
      </c>
      <c r="D401" s="1022"/>
      <c r="E401" s="1023"/>
      <c r="F401" s="860"/>
      <c r="G401" s="817">
        <f t="shared" ref="G401:M401" si="125">SUM(G398:G400)</f>
        <v>0</v>
      </c>
      <c r="H401" s="822">
        <f t="shared" si="125"/>
        <v>0</v>
      </c>
      <c r="I401" s="822">
        <f t="shared" si="125"/>
        <v>0</v>
      </c>
      <c r="J401" s="861">
        <f t="shared" si="125"/>
        <v>0</v>
      </c>
      <c r="K401" s="822">
        <f t="shared" si="125"/>
        <v>0</v>
      </c>
      <c r="L401" s="822">
        <f t="shared" si="125"/>
        <v>0</v>
      </c>
      <c r="M401" s="822">
        <f t="shared" si="125"/>
        <v>0</v>
      </c>
      <c r="N401" s="820" t="str">
        <f>IF(K401&gt;0,M401/K401, "")</f>
        <v/>
      </c>
      <c r="O401" s="861">
        <f>SUM(O398:O400)</f>
        <v>0</v>
      </c>
      <c r="P401" s="822">
        <f>SUM(P398:P400)</f>
        <v>0</v>
      </c>
      <c r="Q401" s="822">
        <f>SUM(Q398:Q400)</f>
        <v>0</v>
      </c>
      <c r="R401" s="822">
        <f>SUM(R398:R400)</f>
        <v>0</v>
      </c>
      <c r="S401" s="820" t="str">
        <f>IF(P401&gt;0,R401/P401, "")</f>
        <v/>
      </c>
      <c r="T401" s="821">
        <f>SUM(T398:T400)</f>
        <v>0</v>
      </c>
      <c r="U401" s="862">
        <f>SUM(U398:U400)</f>
        <v>0</v>
      </c>
      <c r="V401" s="823" t="str">
        <f>IF(T401&gt;0, SUMPRODUCT(T398:T400,V398:V400)/T401, "")</f>
        <v/>
      </c>
      <c r="W401" s="825" t="str">
        <f>IF(AG401&gt;0, SUMPRODUCT(AG398:AG400,W398:W400)/AG401, "")</f>
        <v/>
      </c>
      <c r="X401" s="825" t="str">
        <f>IF(U401&gt;0, SUMPRODUCT(U398:U400,X398:X400)/U401, "")</f>
        <v/>
      </c>
      <c r="Y401" s="822">
        <f>SUM(Y398:Y400)</f>
        <v>0</v>
      </c>
      <c r="Z401" s="825" t="str">
        <f>IF(T401&gt;0,Y401/T401, "")</f>
        <v/>
      </c>
      <c r="AA401" s="822">
        <f>SUM(AA398:AA400)</f>
        <v>0</v>
      </c>
      <c r="AB401" s="863">
        <f>SUM(AB398:AB400)</f>
        <v>0</v>
      </c>
      <c r="AC401" s="619"/>
      <c r="AD401" s="619"/>
      <c r="AE401" s="619"/>
      <c r="AF401" s="619"/>
      <c r="AG401" s="826">
        <f>T401-U401</f>
        <v>0</v>
      </c>
      <c r="AH401" s="391"/>
    </row>
    <row r="402" spans="1:34" s="282" customFormat="1" ht="45" customHeight="1" x14ac:dyDescent="0.25">
      <c r="A402" s="585" t="s">
        <v>580</v>
      </c>
      <c r="B402" s="829"/>
      <c r="C402" s="603"/>
      <c r="D402" s="410"/>
      <c r="E402" s="410"/>
      <c r="F402" s="410"/>
      <c r="G402" s="470"/>
      <c r="H402" s="1024"/>
      <c r="I402" s="1024"/>
      <c r="J402" s="998"/>
      <c r="K402" s="998"/>
      <c r="L402" s="998"/>
      <c r="M402" s="998"/>
      <c r="N402" s="1025"/>
      <c r="O402" s="998"/>
      <c r="P402" s="998"/>
      <c r="Q402" s="998"/>
      <c r="R402" s="998"/>
      <c r="S402" s="1025"/>
      <c r="T402" s="998"/>
      <c r="U402" s="998"/>
      <c r="V402" s="999"/>
      <c r="W402" s="1000"/>
      <c r="X402" s="1000"/>
      <c r="Y402" s="998"/>
      <c r="Z402" s="1025"/>
      <c r="AA402" s="998"/>
      <c r="AB402" s="1026"/>
      <c r="AC402" s="619"/>
      <c r="AD402" s="619"/>
      <c r="AE402" s="619"/>
      <c r="AF402" s="619"/>
      <c r="AG402" s="998"/>
      <c r="AH402" s="391"/>
    </row>
    <row r="403" spans="1:34" ht="15" customHeight="1" x14ac:dyDescent="0.25">
      <c r="A403" s="164"/>
      <c r="B403" s="830">
        <v>1</v>
      </c>
      <c r="C403" s="1012" t="s">
        <v>246</v>
      </c>
      <c r="D403" s="1012"/>
      <c r="E403" s="1014"/>
      <c r="F403" s="986"/>
      <c r="G403" s="432"/>
      <c r="H403" s="924"/>
      <c r="I403" s="924"/>
      <c r="J403" s="608"/>
      <c r="K403" s="606"/>
      <c r="L403" s="595"/>
      <c r="M403" s="595"/>
      <c r="N403" s="834" t="str">
        <f>IF(K403&gt;0,M403/K403, "")</f>
        <v/>
      </c>
      <c r="O403" s="608"/>
      <c r="P403" s="606"/>
      <c r="Q403" s="595"/>
      <c r="R403" s="595"/>
      <c r="S403" s="834" t="str">
        <f>IF(P403&gt;0,R403/P403, "")</f>
        <v/>
      </c>
      <c r="T403" s="871"/>
      <c r="U403" s="872"/>
      <c r="V403" s="873"/>
      <c r="W403" s="873"/>
      <c r="X403" s="873"/>
      <c r="Y403" s="874"/>
      <c r="Z403" s="873"/>
      <c r="AA403" s="875"/>
      <c r="AB403" s="876"/>
      <c r="AC403" s="619"/>
      <c r="AD403" s="619"/>
      <c r="AE403" s="619"/>
      <c r="AF403" s="619"/>
      <c r="AG403" s="875"/>
      <c r="AH403" s="391"/>
    </row>
    <row r="404" spans="1:34" ht="15" customHeight="1" x14ac:dyDescent="0.25">
      <c r="A404" s="164"/>
      <c r="B404" s="840">
        <f>B403+1</f>
        <v>2</v>
      </c>
      <c r="C404" s="1015" t="s">
        <v>578</v>
      </c>
      <c r="D404" s="1027"/>
      <c r="E404" s="1017"/>
      <c r="F404" s="987"/>
      <c r="G404" s="434"/>
      <c r="H404" s="597"/>
      <c r="I404" s="597"/>
      <c r="J404" s="609"/>
      <c r="K404" s="604"/>
      <c r="L404" s="598"/>
      <c r="M404" s="598"/>
      <c r="N404" s="769" t="str">
        <f>IF(K404&gt;0,M404/K404, "")</f>
        <v/>
      </c>
      <c r="O404" s="609"/>
      <c r="P404" s="604"/>
      <c r="Q404" s="598"/>
      <c r="R404" s="598"/>
      <c r="S404" s="769" t="str">
        <f>IF(P404&gt;0,R404/P404, "")</f>
        <v/>
      </c>
      <c r="T404" s="879"/>
      <c r="U404" s="880"/>
      <c r="V404" s="788"/>
      <c r="W404" s="788"/>
      <c r="X404" s="788"/>
      <c r="Y404" s="786"/>
      <c r="Z404" s="788"/>
      <c r="AA404" s="931"/>
      <c r="AB404" s="789"/>
      <c r="AC404" s="619"/>
      <c r="AD404" s="619"/>
      <c r="AE404" s="619"/>
      <c r="AF404" s="619"/>
      <c r="AG404" s="931"/>
      <c r="AH404" s="391"/>
    </row>
    <row r="405" spans="1:34" ht="15" customHeight="1" x14ac:dyDescent="0.25">
      <c r="A405" s="164"/>
      <c r="B405" s="953">
        <f>B404+1</f>
        <v>3</v>
      </c>
      <c r="C405" s="1018" t="s">
        <v>579</v>
      </c>
      <c r="D405" s="1019"/>
      <c r="E405" s="1020"/>
      <c r="F405" s="1021"/>
      <c r="G405" s="434"/>
      <c r="H405" s="597"/>
      <c r="I405" s="597"/>
      <c r="J405" s="609"/>
      <c r="K405" s="604"/>
      <c r="L405" s="598"/>
      <c r="M405" s="598"/>
      <c r="N405" s="769" t="str">
        <f>IF(K405&gt;0,M405/K405, "")</f>
        <v/>
      </c>
      <c r="O405" s="609"/>
      <c r="P405" s="604"/>
      <c r="Q405" s="598"/>
      <c r="R405" s="598"/>
      <c r="S405" s="769" t="str">
        <f>IF(P405&gt;0,R405/P405, "")</f>
        <v/>
      </c>
      <c r="T405" s="879"/>
      <c r="U405" s="880"/>
      <c r="V405" s="788"/>
      <c r="W405" s="788"/>
      <c r="X405" s="788"/>
      <c r="Y405" s="786"/>
      <c r="Z405" s="788"/>
      <c r="AA405" s="931"/>
      <c r="AB405" s="789"/>
      <c r="AC405" s="619"/>
      <c r="AD405" s="619"/>
      <c r="AE405" s="619"/>
      <c r="AF405" s="619"/>
      <c r="AG405" s="931"/>
      <c r="AH405" s="391"/>
    </row>
    <row r="406" spans="1:34" ht="15" customHeight="1" x14ac:dyDescent="0.25">
      <c r="A406" s="164"/>
      <c r="B406" s="858">
        <f>B405+1</f>
        <v>4</v>
      </c>
      <c r="C406" s="744" t="s">
        <v>507</v>
      </c>
      <c r="D406" s="859"/>
      <c r="E406" s="860"/>
      <c r="F406" s="860"/>
      <c r="G406" s="817">
        <f t="shared" ref="G406:M406" si="126">SUM(G403:G405)</f>
        <v>0</v>
      </c>
      <c r="H406" s="822">
        <f t="shared" si="126"/>
        <v>0</v>
      </c>
      <c r="I406" s="822">
        <f t="shared" si="126"/>
        <v>0</v>
      </c>
      <c r="J406" s="861">
        <f t="shared" si="126"/>
        <v>0</v>
      </c>
      <c r="K406" s="822">
        <f t="shared" si="126"/>
        <v>0</v>
      </c>
      <c r="L406" s="822">
        <f t="shared" si="126"/>
        <v>0</v>
      </c>
      <c r="M406" s="822">
        <f t="shared" si="126"/>
        <v>0</v>
      </c>
      <c r="N406" s="820" t="str">
        <f>IF(K406&gt;0,M406/K406, "")</f>
        <v/>
      </c>
      <c r="O406" s="861">
        <f>SUM(O403:O405)</f>
        <v>0</v>
      </c>
      <c r="P406" s="822">
        <f>SUM(P403:P405)</f>
        <v>0</v>
      </c>
      <c r="Q406" s="822">
        <f>SUM(Q403:Q405)</f>
        <v>0</v>
      </c>
      <c r="R406" s="822">
        <f>SUM(R403:R405)</f>
        <v>0</v>
      </c>
      <c r="S406" s="820" t="str">
        <f>IF(P406&gt;0,R406/P406, "")</f>
        <v/>
      </c>
      <c r="T406" s="1028"/>
      <c r="U406" s="1029"/>
      <c r="V406" s="1030"/>
      <c r="W406" s="1031"/>
      <c r="X406" s="1031"/>
      <c r="Y406" s="1032"/>
      <c r="Z406" s="1033"/>
      <c r="AA406" s="1032"/>
      <c r="AB406" s="1034"/>
      <c r="AC406" s="619"/>
      <c r="AD406" s="619"/>
      <c r="AE406" s="619"/>
      <c r="AF406" s="619"/>
      <c r="AG406" s="1034"/>
      <c r="AH406" s="391"/>
    </row>
    <row r="407" spans="1:34" s="619" customFormat="1" ht="45" customHeight="1" x14ac:dyDescent="0.35">
      <c r="A407" s="584" t="s">
        <v>498</v>
      </c>
      <c r="B407" s="827"/>
      <c r="C407" s="828"/>
      <c r="D407" s="618"/>
      <c r="E407" s="618"/>
      <c r="F407" s="618"/>
      <c r="G407" s="675"/>
      <c r="H407" s="618"/>
      <c r="I407" s="618"/>
      <c r="AH407" s="620"/>
    </row>
    <row r="408" spans="1:34" s="365" customFormat="1" ht="60" customHeight="1" x14ac:dyDescent="0.25">
      <c r="A408" s="585" t="s">
        <v>581</v>
      </c>
      <c r="B408" s="163"/>
      <c r="C408" s="603"/>
      <c r="D408" s="168"/>
      <c r="E408" s="168"/>
      <c r="F408" s="168"/>
      <c r="G408" s="471"/>
      <c r="H408" s="168"/>
      <c r="I408" s="168"/>
      <c r="AH408" s="884"/>
    </row>
    <row r="409" spans="1:34" s="282" customFormat="1" ht="15" customHeight="1" x14ac:dyDescent="0.25">
      <c r="A409" s="585"/>
      <c r="B409" s="830"/>
      <c r="C409" s="1035" t="s">
        <v>419</v>
      </c>
      <c r="D409" s="2172"/>
      <c r="E409" s="2172"/>
      <c r="F409" s="2173"/>
      <c r="G409" s="406"/>
      <c r="H409" s="410"/>
      <c r="I409" s="410"/>
      <c r="AC409" s="619"/>
      <c r="AD409" s="619"/>
      <c r="AE409" s="619"/>
      <c r="AF409" s="619"/>
      <c r="AH409" s="391"/>
    </row>
    <row r="410" spans="1:34" s="282" customFormat="1" ht="15" customHeight="1" x14ac:dyDescent="0.25">
      <c r="A410" s="585"/>
      <c r="B410" s="849"/>
      <c r="C410" s="1036" t="s">
        <v>417</v>
      </c>
      <c r="D410" s="2174"/>
      <c r="E410" s="2174"/>
      <c r="F410" s="2175"/>
      <c r="G410" s="406"/>
      <c r="H410" s="410"/>
      <c r="I410" s="410"/>
      <c r="AC410" s="619"/>
      <c r="AD410" s="619"/>
      <c r="AE410" s="619"/>
      <c r="AF410" s="619"/>
      <c r="AH410" s="391"/>
    </row>
    <row r="411" spans="1:34" s="282" customFormat="1" ht="60" customHeight="1" x14ac:dyDescent="0.25">
      <c r="A411" s="585" t="s">
        <v>582</v>
      </c>
      <c r="B411" s="829"/>
      <c r="C411" s="603"/>
      <c r="D411" s="410"/>
      <c r="E411" s="410"/>
      <c r="F411" s="410"/>
      <c r="G411" s="406"/>
      <c r="H411" s="410"/>
      <c r="I411" s="410"/>
      <c r="AC411" s="619"/>
      <c r="AD411" s="619"/>
      <c r="AE411" s="619"/>
      <c r="AF411" s="619"/>
      <c r="AH411" s="391"/>
    </row>
    <row r="412" spans="1:34" ht="43.5" customHeight="1" x14ac:dyDescent="0.25">
      <c r="A412" s="737"/>
      <c r="B412" s="939"/>
      <c r="C412" s="727" t="s">
        <v>583</v>
      </c>
      <c r="D412" s="727" t="s">
        <v>584</v>
      </c>
      <c r="E412" s="727" t="s">
        <v>585</v>
      </c>
      <c r="F412" s="727" t="s">
        <v>586</v>
      </c>
      <c r="G412" s="944"/>
      <c r="H412" s="942"/>
      <c r="I412" s="941"/>
      <c r="J412" s="943"/>
      <c r="K412" s="940"/>
      <c r="L412" s="942"/>
      <c r="M412" s="942"/>
      <c r="N412" s="941"/>
      <c r="O412" s="943"/>
      <c r="P412" s="940"/>
      <c r="Q412" s="942"/>
      <c r="R412" s="942"/>
      <c r="S412" s="941"/>
      <c r="T412" s="943"/>
      <c r="U412" s="940"/>
      <c r="V412" s="942"/>
      <c r="W412" s="942"/>
      <c r="X412" s="942"/>
      <c r="Y412" s="942"/>
      <c r="Z412" s="942"/>
      <c r="AA412" s="942"/>
      <c r="AB412" s="941"/>
      <c r="AC412" s="619"/>
      <c r="AD412" s="619"/>
      <c r="AE412" s="619"/>
      <c r="AF412" s="619"/>
      <c r="AG412" s="941"/>
      <c r="AH412" s="391"/>
    </row>
    <row r="413" spans="1:34" ht="15" customHeight="1" x14ac:dyDescent="0.25">
      <c r="A413" s="737"/>
      <c r="B413" s="858">
        <v>1</v>
      </c>
      <c r="C413" s="728"/>
      <c r="D413" s="1037" t="s">
        <v>587</v>
      </c>
      <c r="E413" s="744"/>
      <c r="F413" s="1038"/>
      <c r="G413" s="508"/>
      <c r="H413" s="1039"/>
      <c r="I413" s="1039"/>
      <c r="J413" s="1040"/>
      <c r="K413" s="1041"/>
      <c r="L413" s="1042"/>
      <c r="M413" s="1042"/>
      <c r="N413" s="820" t="str">
        <f t="shared" ref="N413:N462" si="127">IF(K413&gt;0,M413/K413, "")</f>
        <v/>
      </c>
      <c r="O413" s="1040"/>
      <c r="P413" s="1041"/>
      <c r="Q413" s="1042"/>
      <c r="R413" s="1042"/>
      <c r="S413" s="820" t="str">
        <f t="shared" ref="S413:S462" si="128">IF(P413&gt;0,R413/P413, "")</f>
        <v/>
      </c>
      <c r="T413" s="1040"/>
      <c r="U413" s="1041"/>
      <c r="V413" s="1043"/>
      <c r="W413" s="1044"/>
      <c r="X413" s="1044"/>
      <c r="Y413" s="1042"/>
      <c r="Z413" s="825" t="str">
        <f t="shared" ref="Z413:Z462" si="129">IF(T413&gt;0,Y413/T413, "")</f>
        <v/>
      </c>
      <c r="AA413" s="1042"/>
      <c r="AB413" s="1045"/>
      <c r="AC413" s="619"/>
      <c r="AD413" s="619"/>
      <c r="AE413" s="619"/>
      <c r="AF413" s="619"/>
      <c r="AG413" s="826">
        <f t="shared" ref="AG413:AG462" si="130">T413-U413</f>
        <v>0</v>
      </c>
      <c r="AH413" s="391"/>
    </row>
    <row r="414" spans="1:34" ht="15" customHeight="1" x14ac:dyDescent="0.25">
      <c r="A414" s="164"/>
      <c r="B414" s="830">
        <f>B413+1</f>
        <v>2</v>
      </c>
      <c r="C414" s="2176" t="s">
        <v>588</v>
      </c>
      <c r="D414" s="2178" t="s">
        <v>589</v>
      </c>
      <c r="E414" s="2163" t="s">
        <v>590</v>
      </c>
      <c r="F414" s="1046" t="s">
        <v>586</v>
      </c>
      <c r="G414" s="432"/>
      <c r="H414" s="924"/>
      <c r="I414" s="924"/>
      <c r="J414" s="608"/>
      <c r="K414" s="606"/>
      <c r="L414" s="595"/>
      <c r="M414" s="595"/>
      <c r="N414" s="834" t="str">
        <f t="shared" si="127"/>
        <v/>
      </c>
      <c r="O414" s="608"/>
      <c r="P414" s="606"/>
      <c r="Q414" s="595"/>
      <c r="R414" s="595"/>
      <c r="S414" s="834" t="str">
        <f t="shared" si="128"/>
        <v/>
      </c>
      <c r="T414" s="608"/>
      <c r="U414" s="606"/>
      <c r="V414" s="835"/>
      <c r="W414" s="596"/>
      <c r="X414" s="596"/>
      <c r="Y414" s="595"/>
      <c r="Z414" s="836" t="str">
        <f t="shared" si="129"/>
        <v/>
      </c>
      <c r="AA414" s="595"/>
      <c r="AB414" s="837"/>
      <c r="AC414" s="619"/>
      <c r="AD414" s="619"/>
      <c r="AE414" s="619"/>
      <c r="AF414" s="619"/>
      <c r="AG414" s="952">
        <f t="shared" si="130"/>
        <v>0</v>
      </c>
      <c r="AH414" s="391"/>
    </row>
    <row r="415" spans="1:34" ht="15" customHeight="1" x14ac:dyDescent="0.25">
      <c r="A415" s="164"/>
      <c r="B415" s="840">
        <f t="shared" ref="B415:B461" si="131">B414+1</f>
        <v>3</v>
      </c>
      <c r="C415" s="2177"/>
      <c r="D415" s="2167"/>
      <c r="E415" s="2156"/>
      <c r="F415" s="1047" t="s">
        <v>591</v>
      </c>
      <c r="G415" s="434"/>
      <c r="H415" s="597"/>
      <c r="I415" s="597"/>
      <c r="J415" s="609"/>
      <c r="K415" s="604"/>
      <c r="L415" s="598"/>
      <c r="M415" s="598"/>
      <c r="N415" s="769" t="str">
        <f t="shared" si="127"/>
        <v/>
      </c>
      <c r="O415" s="609"/>
      <c r="P415" s="604"/>
      <c r="Q415" s="598"/>
      <c r="R415" s="598"/>
      <c r="S415" s="769" t="str">
        <f t="shared" si="128"/>
        <v/>
      </c>
      <c r="T415" s="609"/>
      <c r="U415" s="604"/>
      <c r="V415" s="845"/>
      <c r="W415" s="599"/>
      <c r="X415" s="599"/>
      <c r="Y415" s="598"/>
      <c r="Z415" s="773" t="str">
        <f t="shared" si="129"/>
        <v/>
      </c>
      <c r="AA415" s="598"/>
      <c r="AB415" s="847"/>
      <c r="AC415" s="619"/>
      <c r="AD415" s="619"/>
      <c r="AE415" s="619"/>
      <c r="AF415" s="619"/>
      <c r="AG415" s="777">
        <f t="shared" si="130"/>
        <v>0</v>
      </c>
      <c r="AH415" s="391"/>
    </row>
    <row r="416" spans="1:34" ht="15" customHeight="1" x14ac:dyDescent="0.25">
      <c r="A416" s="164"/>
      <c r="B416" s="840">
        <f t="shared" si="131"/>
        <v>4</v>
      </c>
      <c r="C416" s="2177"/>
      <c r="D416" s="2167"/>
      <c r="E416" s="2156" t="s">
        <v>592</v>
      </c>
      <c r="F416" s="1047" t="s">
        <v>586</v>
      </c>
      <c r="G416" s="434"/>
      <c r="H416" s="597"/>
      <c r="I416" s="597"/>
      <c r="J416" s="609"/>
      <c r="K416" s="604"/>
      <c r="L416" s="598"/>
      <c r="M416" s="598"/>
      <c r="N416" s="769" t="str">
        <f t="shared" si="127"/>
        <v/>
      </c>
      <c r="O416" s="609"/>
      <c r="P416" s="604"/>
      <c r="Q416" s="598"/>
      <c r="R416" s="598"/>
      <c r="S416" s="769" t="str">
        <f t="shared" si="128"/>
        <v/>
      </c>
      <c r="T416" s="609"/>
      <c r="U416" s="604"/>
      <c r="V416" s="845"/>
      <c r="W416" s="599"/>
      <c r="X416" s="599"/>
      <c r="Y416" s="598"/>
      <c r="Z416" s="773" t="str">
        <f t="shared" si="129"/>
        <v/>
      </c>
      <c r="AA416" s="598"/>
      <c r="AB416" s="847"/>
      <c r="AC416" s="619"/>
      <c r="AD416" s="619"/>
      <c r="AE416" s="619"/>
      <c r="AF416" s="619"/>
      <c r="AG416" s="777">
        <f t="shared" si="130"/>
        <v>0</v>
      </c>
      <c r="AH416" s="391"/>
    </row>
    <row r="417" spans="1:34" ht="15" customHeight="1" x14ac:dyDescent="0.25">
      <c r="A417" s="164"/>
      <c r="B417" s="840">
        <f t="shared" si="131"/>
        <v>5</v>
      </c>
      <c r="C417" s="2177"/>
      <c r="D417" s="2167"/>
      <c r="E417" s="2156"/>
      <c r="F417" s="1047" t="s">
        <v>591</v>
      </c>
      <c r="G417" s="434"/>
      <c r="H417" s="597"/>
      <c r="I417" s="597"/>
      <c r="J417" s="609"/>
      <c r="K417" s="604"/>
      <c r="L417" s="598"/>
      <c r="M417" s="598"/>
      <c r="N417" s="769" t="str">
        <f t="shared" si="127"/>
        <v/>
      </c>
      <c r="O417" s="609"/>
      <c r="P417" s="604"/>
      <c r="Q417" s="598"/>
      <c r="R417" s="598"/>
      <c r="S417" s="769" t="str">
        <f t="shared" si="128"/>
        <v/>
      </c>
      <c r="T417" s="609"/>
      <c r="U417" s="604"/>
      <c r="V417" s="845"/>
      <c r="W417" s="599"/>
      <c r="X417" s="599"/>
      <c r="Y417" s="598"/>
      <c r="Z417" s="773" t="str">
        <f t="shared" si="129"/>
        <v/>
      </c>
      <c r="AA417" s="598"/>
      <c r="AB417" s="847"/>
      <c r="AC417" s="619"/>
      <c r="AD417" s="619"/>
      <c r="AE417" s="619"/>
      <c r="AF417" s="619"/>
      <c r="AG417" s="777">
        <f t="shared" si="130"/>
        <v>0</v>
      </c>
      <c r="AH417" s="391"/>
    </row>
    <row r="418" spans="1:34" ht="15" customHeight="1" x14ac:dyDescent="0.25">
      <c r="A418" s="164"/>
      <c r="B418" s="840">
        <f t="shared" si="131"/>
        <v>6</v>
      </c>
      <c r="C418" s="2177" t="s">
        <v>593</v>
      </c>
      <c r="D418" s="2167"/>
      <c r="E418" s="2156" t="s">
        <v>590</v>
      </c>
      <c r="F418" s="1047" t="s">
        <v>586</v>
      </c>
      <c r="G418" s="434"/>
      <c r="H418" s="597"/>
      <c r="I418" s="597"/>
      <c r="J418" s="609"/>
      <c r="K418" s="604"/>
      <c r="L418" s="598"/>
      <c r="M418" s="598"/>
      <c r="N418" s="769" t="str">
        <f t="shared" si="127"/>
        <v/>
      </c>
      <c r="O418" s="609"/>
      <c r="P418" s="604"/>
      <c r="Q418" s="598"/>
      <c r="R418" s="598"/>
      <c r="S418" s="769" t="str">
        <f t="shared" si="128"/>
        <v/>
      </c>
      <c r="T418" s="609"/>
      <c r="U418" s="604"/>
      <c r="V418" s="845"/>
      <c r="W418" s="599"/>
      <c r="X418" s="599"/>
      <c r="Y418" s="598"/>
      <c r="Z418" s="773" t="str">
        <f t="shared" si="129"/>
        <v/>
      </c>
      <c r="AA418" s="598"/>
      <c r="AB418" s="847"/>
      <c r="AC418" s="619"/>
      <c r="AD418" s="619"/>
      <c r="AE418" s="619"/>
      <c r="AF418" s="619"/>
      <c r="AG418" s="777">
        <f t="shared" si="130"/>
        <v>0</v>
      </c>
      <c r="AH418" s="391"/>
    </row>
    <row r="419" spans="1:34" ht="15" customHeight="1" x14ac:dyDescent="0.25">
      <c r="A419" s="164"/>
      <c r="B419" s="840">
        <f t="shared" si="131"/>
        <v>7</v>
      </c>
      <c r="C419" s="2177"/>
      <c r="D419" s="2167"/>
      <c r="E419" s="2156"/>
      <c r="F419" s="1047" t="s">
        <v>591</v>
      </c>
      <c r="G419" s="434"/>
      <c r="H419" s="597"/>
      <c r="I419" s="597"/>
      <c r="J419" s="609"/>
      <c r="K419" s="604"/>
      <c r="L419" s="598"/>
      <c r="M419" s="598"/>
      <c r="N419" s="769" t="str">
        <f t="shared" si="127"/>
        <v/>
      </c>
      <c r="O419" s="609"/>
      <c r="P419" s="604"/>
      <c r="Q419" s="598"/>
      <c r="R419" s="598"/>
      <c r="S419" s="769" t="str">
        <f t="shared" si="128"/>
        <v/>
      </c>
      <c r="T419" s="609"/>
      <c r="U419" s="604"/>
      <c r="V419" s="845"/>
      <c r="W419" s="599"/>
      <c r="X419" s="599"/>
      <c r="Y419" s="598"/>
      <c r="Z419" s="773" t="str">
        <f t="shared" si="129"/>
        <v/>
      </c>
      <c r="AA419" s="598"/>
      <c r="AB419" s="847"/>
      <c r="AC419" s="619"/>
      <c r="AD419" s="619"/>
      <c r="AE419" s="619"/>
      <c r="AF419" s="619"/>
      <c r="AG419" s="777">
        <f t="shared" si="130"/>
        <v>0</v>
      </c>
      <c r="AH419" s="391"/>
    </row>
    <row r="420" spans="1:34" ht="15" customHeight="1" x14ac:dyDescent="0.25">
      <c r="A420" s="164"/>
      <c r="B420" s="840">
        <f t="shared" si="131"/>
        <v>8</v>
      </c>
      <c r="C420" s="2177"/>
      <c r="D420" s="2167"/>
      <c r="E420" s="2156" t="s">
        <v>592</v>
      </c>
      <c r="F420" s="1047" t="s">
        <v>586</v>
      </c>
      <c r="G420" s="434"/>
      <c r="H420" s="597"/>
      <c r="I420" s="597"/>
      <c r="J420" s="609"/>
      <c r="K420" s="604"/>
      <c r="L420" s="598"/>
      <c r="M420" s="598"/>
      <c r="N420" s="769" t="str">
        <f t="shared" si="127"/>
        <v/>
      </c>
      <c r="O420" s="609"/>
      <c r="P420" s="604"/>
      <c r="Q420" s="598"/>
      <c r="R420" s="598"/>
      <c r="S420" s="769" t="str">
        <f t="shared" si="128"/>
        <v/>
      </c>
      <c r="T420" s="609"/>
      <c r="U420" s="604"/>
      <c r="V420" s="845"/>
      <c r="W420" s="599"/>
      <c r="X420" s="599"/>
      <c r="Y420" s="598"/>
      <c r="Z420" s="773" t="str">
        <f t="shared" si="129"/>
        <v/>
      </c>
      <c r="AA420" s="598"/>
      <c r="AB420" s="847"/>
      <c r="AC420" s="619"/>
      <c r="AD420" s="619"/>
      <c r="AE420" s="619"/>
      <c r="AF420" s="619"/>
      <c r="AG420" s="777">
        <f t="shared" si="130"/>
        <v>0</v>
      </c>
      <c r="AH420" s="391"/>
    </row>
    <row r="421" spans="1:34" ht="15" customHeight="1" x14ac:dyDescent="0.25">
      <c r="A421" s="164"/>
      <c r="B421" s="840">
        <f t="shared" si="131"/>
        <v>9</v>
      </c>
      <c r="C421" s="2177"/>
      <c r="D421" s="2167"/>
      <c r="E421" s="2156"/>
      <c r="F421" s="1047" t="s">
        <v>591</v>
      </c>
      <c r="G421" s="434"/>
      <c r="H421" s="597"/>
      <c r="I421" s="597"/>
      <c r="J421" s="609"/>
      <c r="K421" s="604"/>
      <c r="L421" s="598"/>
      <c r="M421" s="598"/>
      <c r="N421" s="769" t="str">
        <f t="shared" si="127"/>
        <v/>
      </c>
      <c r="O421" s="609"/>
      <c r="P421" s="604"/>
      <c r="Q421" s="598"/>
      <c r="R421" s="598"/>
      <c r="S421" s="769" t="str">
        <f t="shared" si="128"/>
        <v/>
      </c>
      <c r="T421" s="609"/>
      <c r="U421" s="604"/>
      <c r="V421" s="845"/>
      <c r="W421" s="599"/>
      <c r="X421" s="599"/>
      <c r="Y421" s="598"/>
      <c r="Z421" s="773" t="str">
        <f t="shared" si="129"/>
        <v/>
      </c>
      <c r="AA421" s="598"/>
      <c r="AB421" s="847"/>
      <c r="AC421" s="619"/>
      <c r="AD421" s="619"/>
      <c r="AE421" s="619"/>
      <c r="AF421" s="619"/>
      <c r="AG421" s="777">
        <f t="shared" si="130"/>
        <v>0</v>
      </c>
      <c r="AH421" s="391"/>
    </row>
    <row r="422" spans="1:34" ht="15" customHeight="1" x14ac:dyDescent="0.25">
      <c r="A422" s="164"/>
      <c r="B422" s="840">
        <f t="shared" si="131"/>
        <v>10</v>
      </c>
      <c r="C422" s="2177" t="s">
        <v>594</v>
      </c>
      <c r="D422" s="2167"/>
      <c r="E422" s="2156" t="s">
        <v>590</v>
      </c>
      <c r="F422" s="1047" t="s">
        <v>586</v>
      </c>
      <c r="G422" s="434"/>
      <c r="H422" s="597"/>
      <c r="I422" s="597"/>
      <c r="J422" s="609"/>
      <c r="K422" s="604"/>
      <c r="L422" s="598"/>
      <c r="M422" s="598"/>
      <c r="N422" s="769" t="str">
        <f t="shared" si="127"/>
        <v/>
      </c>
      <c r="O422" s="609"/>
      <c r="P422" s="604"/>
      <c r="Q422" s="598"/>
      <c r="R422" s="598"/>
      <c r="S422" s="769" t="str">
        <f t="shared" si="128"/>
        <v/>
      </c>
      <c r="T422" s="609"/>
      <c r="U422" s="604"/>
      <c r="V422" s="845"/>
      <c r="W422" s="599"/>
      <c r="X422" s="599"/>
      <c r="Y422" s="598"/>
      <c r="Z422" s="773" t="str">
        <f t="shared" si="129"/>
        <v/>
      </c>
      <c r="AA422" s="598"/>
      <c r="AB422" s="847"/>
      <c r="AC422" s="619"/>
      <c r="AD422" s="619"/>
      <c r="AE422" s="619"/>
      <c r="AF422" s="619"/>
      <c r="AG422" s="777">
        <f t="shared" si="130"/>
        <v>0</v>
      </c>
      <c r="AH422" s="391"/>
    </row>
    <row r="423" spans="1:34" ht="15" customHeight="1" x14ac:dyDescent="0.25">
      <c r="A423" s="164"/>
      <c r="B423" s="840">
        <f t="shared" si="131"/>
        <v>11</v>
      </c>
      <c r="C423" s="2177"/>
      <c r="D423" s="2167"/>
      <c r="E423" s="2156"/>
      <c r="F423" s="1047" t="s">
        <v>591</v>
      </c>
      <c r="G423" s="434"/>
      <c r="H423" s="597"/>
      <c r="I423" s="597"/>
      <c r="J423" s="609"/>
      <c r="K423" s="604"/>
      <c r="L423" s="598"/>
      <c r="M423" s="598"/>
      <c r="N423" s="769" t="str">
        <f t="shared" si="127"/>
        <v/>
      </c>
      <c r="O423" s="609"/>
      <c r="P423" s="604"/>
      <c r="Q423" s="598"/>
      <c r="R423" s="598"/>
      <c r="S423" s="769" t="str">
        <f t="shared" si="128"/>
        <v/>
      </c>
      <c r="T423" s="609"/>
      <c r="U423" s="604"/>
      <c r="V423" s="845"/>
      <c r="W423" s="599"/>
      <c r="X423" s="599"/>
      <c r="Y423" s="598"/>
      <c r="Z423" s="773" t="str">
        <f t="shared" si="129"/>
        <v/>
      </c>
      <c r="AA423" s="598"/>
      <c r="AB423" s="847"/>
      <c r="AC423" s="619"/>
      <c r="AD423" s="619"/>
      <c r="AE423" s="619"/>
      <c r="AF423" s="619"/>
      <c r="AG423" s="777">
        <f t="shared" si="130"/>
        <v>0</v>
      </c>
      <c r="AH423" s="391"/>
    </row>
    <row r="424" spans="1:34" ht="15" customHeight="1" x14ac:dyDescent="0.25">
      <c r="A424" s="164"/>
      <c r="B424" s="840">
        <f t="shared" si="131"/>
        <v>12</v>
      </c>
      <c r="C424" s="2177"/>
      <c r="D424" s="2167"/>
      <c r="E424" s="2156" t="s">
        <v>592</v>
      </c>
      <c r="F424" s="1047" t="s">
        <v>586</v>
      </c>
      <c r="G424" s="434"/>
      <c r="H424" s="597"/>
      <c r="I424" s="597"/>
      <c r="J424" s="609"/>
      <c r="K424" s="604"/>
      <c r="L424" s="598"/>
      <c r="M424" s="598"/>
      <c r="N424" s="769" t="str">
        <f t="shared" si="127"/>
        <v/>
      </c>
      <c r="O424" s="609"/>
      <c r="P424" s="604"/>
      <c r="Q424" s="598"/>
      <c r="R424" s="598"/>
      <c r="S424" s="769" t="str">
        <f t="shared" si="128"/>
        <v/>
      </c>
      <c r="T424" s="609"/>
      <c r="U424" s="604"/>
      <c r="V424" s="845"/>
      <c r="W424" s="599"/>
      <c r="X424" s="599"/>
      <c r="Y424" s="598"/>
      <c r="Z424" s="773" t="str">
        <f t="shared" si="129"/>
        <v/>
      </c>
      <c r="AA424" s="598"/>
      <c r="AB424" s="847"/>
      <c r="AC424" s="619"/>
      <c r="AD424" s="619"/>
      <c r="AE424" s="619"/>
      <c r="AF424" s="619"/>
      <c r="AG424" s="777">
        <f t="shared" si="130"/>
        <v>0</v>
      </c>
      <c r="AH424" s="391"/>
    </row>
    <row r="425" spans="1:34" ht="15" customHeight="1" x14ac:dyDescent="0.25">
      <c r="A425" s="164"/>
      <c r="B425" s="840">
        <f t="shared" si="131"/>
        <v>13</v>
      </c>
      <c r="C425" s="2177"/>
      <c r="D425" s="2167"/>
      <c r="E425" s="2156"/>
      <c r="F425" s="1047" t="s">
        <v>591</v>
      </c>
      <c r="G425" s="434"/>
      <c r="H425" s="597"/>
      <c r="I425" s="597"/>
      <c r="J425" s="609"/>
      <c r="K425" s="604"/>
      <c r="L425" s="598"/>
      <c r="M425" s="598"/>
      <c r="N425" s="769" t="str">
        <f t="shared" si="127"/>
        <v/>
      </c>
      <c r="O425" s="609"/>
      <c r="P425" s="604"/>
      <c r="Q425" s="598"/>
      <c r="R425" s="598"/>
      <c r="S425" s="769" t="str">
        <f t="shared" si="128"/>
        <v/>
      </c>
      <c r="T425" s="609"/>
      <c r="U425" s="604"/>
      <c r="V425" s="845"/>
      <c r="W425" s="599"/>
      <c r="X425" s="599"/>
      <c r="Y425" s="598"/>
      <c r="Z425" s="773" t="str">
        <f t="shared" si="129"/>
        <v/>
      </c>
      <c r="AA425" s="598"/>
      <c r="AB425" s="847"/>
      <c r="AC425" s="619"/>
      <c r="AD425" s="619"/>
      <c r="AE425" s="619"/>
      <c r="AF425" s="619"/>
      <c r="AG425" s="777">
        <f t="shared" si="130"/>
        <v>0</v>
      </c>
      <c r="AH425" s="391"/>
    </row>
    <row r="426" spans="1:34" ht="15" customHeight="1" x14ac:dyDescent="0.25">
      <c r="A426" s="164"/>
      <c r="B426" s="840">
        <f t="shared" si="131"/>
        <v>14</v>
      </c>
      <c r="C426" s="2177" t="s">
        <v>595</v>
      </c>
      <c r="D426" s="2167"/>
      <c r="E426" s="2156" t="s">
        <v>590</v>
      </c>
      <c r="F426" s="1047" t="s">
        <v>586</v>
      </c>
      <c r="G426" s="434"/>
      <c r="H426" s="597"/>
      <c r="I426" s="597"/>
      <c r="J426" s="609"/>
      <c r="K426" s="604"/>
      <c r="L426" s="598"/>
      <c r="M426" s="598"/>
      <c r="N426" s="769" t="str">
        <f t="shared" si="127"/>
        <v/>
      </c>
      <c r="O426" s="609"/>
      <c r="P426" s="604"/>
      <c r="Q426" s="598"/>
      <c r="R426" s="598"/>
      <c r="S426" s="769" t="str">
        <f t="shared" si="128"/>
        <v/>
      </c>
      <c r="T426" s="609"/>
      <c r="U426" s="604"/>
      <c r="V426" s="845"/>
      <c r="W426" s="599"/>
      <c r="X426" s="599"/>
      <c r="Y426" s="598"/>
      <c r="Z426" s="773" t="str">
        <f t="shared" si="129"/>
        <v/>
      </c>
      <c r="AA426" s="598"/>
      <c r="AB426" s="847"/>
      <c r="AC426" s="619"/>
      <c r="AD426" s="619"/>
      <c r="AE426" s="619"/>
      <c r="AF426" s="619"/>
      <c r="AG426" s="777">
        <f t="shared" si="130"/>
        <v>0</v>
      </c>
      <c r="AH426" s="391"/>
    </row>
    <row r="427" spans="1:34" ht="15" customHeight="1" x14ac:dyDescent="0.25">
      <c r="A427" s="164"/>
      <c r="B427" s="840">
        <f t="shared" si="131"/>
        <v>15</v>
      </c>
      <c r="C427" s="2177"/>
      <c r="D427" s="2167"/>
      <c r="E427" s="2156"/>
      <c r="F427" s="1047" t="s">
        <v>591</v>
      </c>
      <c r="G427" s="434"/>
      <c r="H427" s="597"/>
      <c r="I427" s="597"/>
      <c r="J427" s="609"/>
      <c r="K427" s="604"/>
      <c r="L427" s="598"/>
      <c r="M427" s="598"/>
      <c r="N427" s="769" t="str">
        <f t="shared" si="127"/>
        <v/>
      </c>
      <c r="O427" s="609"/>
      <c r="P427" s="604"/>
      <c r="Q427" s="598"/>
      <c r="R427" s="598"/>
      <c r="S427" s="769" t="str">
        <f t="shared" si="128"/>
        <v/>
      </c>
      <c r="T427" s="609"/>
      <c r="U427" s="604"/>
      <c r="V427" s="845"/>
      <c r="W427" s="599"/>
      <c r="X427" s="599"/>
      <c r="Y427" s="598"/>
      <c r="Z427" s="773" t="str">
        <f t="shared" si="129"/>
        <v/>
      </c>
      <c r="AA427" s="598"/>
      <c r="AB427" s="847"/>
      <c r="AC427" s="619"/>
      <c r="AD427" s="619"/>
      <c r="AE427" s="619"/>
      <c r="AF427" s="619"/>
      <c r="AG427" s="777">
        <f t="shared" si="130"/>
        <v>0</v>
      </c>
      <c r="AH427" s="391"/>
    </row>
    <row r="428" spans="1:34" ht="15" customHeight="1" x14ac:dyDescent="0.25">
      <c r="A428" s="164"/>
      <c r="B428" s="840">
        <f t="shared" si="131"/>
        <v>16</v>
      </c>
      <c r="C428" s="2177"/>
      <c r="D428" s="2167"/>
      <c r="E428" s="2156" t="s">
        <v>592</v>
      </c>
      <c r="F428" s="1047" t="s">
        <v>586</v>
      </c>
      <c r="G428" s="434"/>
      <c r="H428" s="597"/>
      <c r="I428" s="597"/>
      <c r="J428" s="609"/>
      <c r="K428" s="604"/>
      <c r="L428" s="598"/>
      <c r="M428" s="598"/>
      <c r="N428" s="769" t="str">
        <f t="shared" si="127"/>
        <v/>
      </c>
      <c r="O428" s="609"/>
      <c r="P428" s="604"/>
      <c r="Q428" s="598"/>
      <c r="R428" s="598"/>
      <c r="S428" s="769" t="str">
        <f t="shared" si="128"/>
        <v/>
      </c>
      <c r="T428" s="609"/>
      <c r="U428" s="604"/>
      <c r="V428" s="845"/>
      <c r="W428" s="599"/>
      <c r="X428" s="599"/>
      <c r="Y428" s="598"/>
      <c r="Z428" s="773" t="str">
        <f t="shared" si="129"/>
        <v/>
      </c>
      <c r="AA428" s="598"/>
      <c r="AB428" s="847"/>
      <c r="AC428" s="619"/>
      <c r="AD428" s="619"/>
      <c r="AE428" s="619"/>
      <c r="AF428" s="619"/>
      <c r="AG428" s="777">
        <f t="shared" si="130"/>
        <v>0</v>
      </c>
      <c r="AH428" s="391"/>
    </row>
    <row r="429" spans="1:34" ht="15" customHeight="1" x14ac:dyDescent="0.25">
      <c r="A429" s="164"/>
      <c r="B429" s="840">
        <f t="shared" si="131"/>
        <v>17</v>
      </c>
      <c r="C429" s="2177"/>
      <c r="D429" s="2167"/>
      <c r="E429" s="2156"/>
      <c r="F429" s="1047" t="s">
        <v>591</v>
      </c>
      <c r="G429" s="434"/>
      <c r="H429" s="597"/>
      <c r="I429" s="597"/>
      <c r="J429" s="609"/>
      <c r="K429" s="604"/>
      <c r="L429" s="598"/>
      <c r="M429" s="598"/>
      <c r="N429" s="769" t="str">
        <f t="shared" si="127"/>
        <v/>
      </c>
      <c r="O429" s="609"/>
      <c r="P429" s="604"/>
      <c r="Q429" s="598"/>
      <c r="R429" s="598"/>
      <c r="S429" s="769" t="str">
        <f t="shared" si="128"/>
        <v/>
      </c>
      <c r="T429" s="609"/>
      <c r="U429" s="604"/>
      <c r="V429" s="845"/>
      <c r="W429" s="599"/>
      <c r="X429" s="599"/>
      <c r="Y429" s="598"/>
      <c r="Z429" s="773" t="str">
        <f t="shared" si="129"/>
        <v/>
      </c>
      <c r="AA429" s="598"/>
      <c r="AB429" s="847"/>
      <c r="AC429" s="619"/>
      <c r="AD429" s="619"/>
      <c r="AE429" s="619"/>
      <c r="AF429" s="619"/>
      <c r="AG429" s="777">
        <f t="shared" si="130"/>
        <v>0</v>
      </c>
      <c r="AH429" s="391"/>
    </row>
    <row r="430" spans="1:34" ht="15" customHeight="1" x14ac:dyDescent="0.25">
      <c r="A430" s="164"/>
      <c r="B430" s="840">
        <f t="shared" si="131"/>
        <v>18</v>
      </c>
      <c r="C430" s="2177" t="s">
        <v>596</v>
      </c>
      <c r="D430" s="2167"/>
      <c r="E430" s="2156" t="s">
        <v>590</v>
      </c>
      <c r="F430" s="1047" t="s">
        <v>586</v>
      </c>
      <c r="G430" s="434"/>
      <c r="H430" s="597"/>
      <c r="I430" s="597"/>
      <c r="J430" s="609"/>
      <c r="K430" s="604"/>
      <c r="L430" s="598"/>
      <c r="M430" s="598"/>
      <c r="N430" s="769" t="str">
        <f t="shared" si="127"/>
        <v/>
      </c>
      <c r="O430" s="609"/>
      <c r="P430" s="604"/>
      <c r="Q430" s="598"/>
      <c r="R430" s="598"/>
      <c r="S430" s="769" t="str">
        <f t="shared" si="128"/>
        <v/>
      </c>
      <c r="T430" s="609"/>
      <c r="U430" s="604"/>
      <c r="V430" s="845"/>
      <c r="W430" s="599"/>
      <c r="X430" s="599"/>
      <c r="Y430" s="598"/>
      <c r="Z430" s="773" t="str">
        <f t="shared" si="129"/>
        <v/>
      </c>
      <c r="AA430" s="598"/>
      <c r="AB430" s="847"/>
      <c r="AC430" s="619"/>
      <c r="AD430" s="619"/>
      <c r="AE430" s="619"/>
      <c r="AF430" s="619"/>
      <c r="AG430" s="777">
        <f t="shared" si="130"/>
        <v>0</v>
      </c>
      <c r="AH430" s="391"/>
    </row>
    <row r="431" spans="1:34" ht="15" customHeight="1" x14ac:dyDescent="0.25">
      <c r="A431" s="164"/>
      <c r="B431" s="840">
        <f t="shared" si="131"/>
        <v>19</v>
      </c>
      <c r="C431" s="2177"/>
      <c r="D431" s="2167"/>
      <c r="E431" s="2156"/>
      <c r="F431" s="1047" t="s">
        <v>591</v>
      </c>
      <c r="G431" s="434"/>
      <c r="H431" s="597"/>
      <c r="I431" s="597"/>
      <c r="J431" s="609"/>
      <c r="K431" s="604"/>
      <c r="L431" s="598"/>
      <c r="M431" s="598"/>
      <c r="N431" s="769" t="str">
        <f t="shared" si="127"/>
        <v/>
      </c>
      <c r="O431" s="609"/>
      <c r="P431" s="604"/>
      <c r="Q431" s="598"/>
      <c r="R431" s="598"/>
      <c r="S431" s="769" t="str">
        <f t="shared" si="128"/>
        <v/>
      </c>
      <c r="T431" s="609"/>
      <c r="U431" s="604"/>
      <c r="V431" s="845"/>
      <c r="W431" s="599"/>
      <c r="X431" s="599"/>
      <c r="Y431" s="598"/>
      <c r="Z431" s="773" t="str">
        <f t="shared" si="129"/>
        <v/>
      </c>
      <c r="AA431" s="598"/>
      <c r="AB431" s="847"/>
      <c r="AC431" s="619"/>
      <c r="AD431" s="619"/>
      <c r="AE431" s="619"/>
      <c r="AF431" s="619"/>
      <c r="AG431" s="777">
        <f t="shared" si="130"/>
        <v>0</v>
      </c>
      <c r="AH431" s="391"/>
    </row>
    <row r="432" spans="1:34" ht="15" customHeight="1" x14ac:dyDescent="0.25">
      <c r="A432" s="164"/>
      <c r="B432" s="840">
        <f t="shared" si="131"/>
        <v>20</v>
      </c>
      <c r="C432" s="2177"/>
      <c r="D432" s="2167"/>
      <c r="E432" s="2156" t="s">
        <v>592</v>
      </c>
      <c r="F432" s="1047" t="s">
        <v>586</v>
      </c>
      <c r="G432" s="434"/>
      <c r="H432" s="597"/>
      <c r="I432" s="597"/>
      <c r="J432" s="609"/>
      <c r="K432" s="604"/>
      <c r="L432" s="598"/>
      <c r="M432" s="598"/>
      <c r="N432" s="769" t="str">
        <f t="shared" si="127"/>
        <v/>
      </c>
      <c r="O432" s="609"/>
      <c r="P432" s="604"/>
      <c r="Q432" s="598"/>
      <c r="R432" s="598"/>
      <c r="S432" s="769" t="str">
        <f t="shared" si="128"/>
        <v/>
      </c>
      <c r="T432" s="609"/>
      <c r="U432" s="604"/>
      <c r="V432" s="845"/>
      <c r="W432" s="599"/>
      <c r="X432" s="599"/>
      <c r="Y432" s="598"/>
      <c r="Z432" s="773" t="str">
        <f t="shared" si="129"/>
        <v/>
      </c>
      <c r="AA432" s="598"/>
      <c r="AB432" s="847"/>
      <c r="AC432" s="619"/>
      <c r="AD432" s="619"/>
      <c r="AE432" s="619"/>
      <c r="AF432" s="619"/>
      <c r="AG432" s="777">
        <f t="shared" si="130"/>
        <v>0</v>
      </c>
      <c r="AH432" s="391"/>
    </row>
    <row r="433" spans="1:34" ht="15" customHeight="1" x14ac:dyDescent="0.25">
      <c r="A433" s="164"/>
      <c r="B433" s="840">
        <f t="shared" si="131"/>
        <v>21</v>
      </c>
      <c r="C433" s="2177"/>
      <c r="D433" s="2167"/>
      <c r="E433" s="2156"/>
      <c r="F433" s="1047" t="s">
        <v>591</v>
      </c>
      <c r="G433" s="434"/>
      <c r="H433" s="597"/>
      <c r="I433" s="597"/>
      <c r="J433" s="609"/>
      <c r="K433" s="604"/>
      <c r="L433" s="598"/>
      <c r="M433" s="598"/>
      <c r="N433" s="769" t="str">
        <f t="shared" si="127"/>
        <v/>
      </c>
      <c r="O433" s="609"/>
      <c r="P433" s="604"/>
      <c r="Q433" s="598"/>
      <c r="R433" s="598"/>
      <c r="S433" s="769" t="str">
        <f t="shared" si="128"/>
        <v/>
      </c>
      <c r="T433" s="609"/>
      <c r="U433" s="604"/>
      <c r="V433" s="845"/>
      <c r="W433" s="599"/>
      <c r="X433" s="599"/>
      <c r="Y433" s="598"/>
      <c r="Z433" s="773" t="str">
        <f t="shared" si="129"/>
        <v/>
      </c>
      <c r="AA433" s="598"/>
      <c r="AB433" s="847"/>
      <c r="AC433" s="619"/>
      <c r="AD433" s="619"/>
      <c r="AE433" s="619"/>
      <c r="AF433" s="619"/>
      <c r="AG433" s="777">
        <f t="shared" si="130"/>
        <v>0</v>
      </c>
      <c r="AH433" s="391"/>
    </row>
    <row r="434" spans="1:34" ht="15" customHeight="1" x14ac:dyDescent="0.25">
      <c r="A434" s="164"/>
      <c r="B434" s="840">
        <f t="shared" si="131"/>
        <v>22</v>
      </c>
      <c r="C434" s="2177" t="s">
        <v>597</v>
      </c>
      <c r="D434" s="2167"/>
      <c r="E434" s="2156" t="s">
        <v>590</v>
      </c>
      <c r="F434" s="1047" t="s">
        <v>586</v>
      </c>
      <c r="G434" s="434"/>
      <c r="H434" s="597"/>
      <c r="I434" s="597"/>
      <c r="J434" s="609"/>
      <c r="K434" s="604"/>
      <c r="L434" s="598"/>
      <c r="M434" s="598"/>
      <c r="N434" s="769" t="str">
        <f t="shared" si="127"/>
        <v/>
      </c>
      <c r="O434" s="609"/>
      <c r="P434" s="604"/>
      <c r="Q434" s="598"/>
      <c r="R434" s="598"/>
      <c r="S434" s="769" t="str">
        <f t="shared" si="128"/>
        <v/>
      </c>
      <c r="T434" s="609"/>
      <c r="U434" s="604"/>
      <c r="V434" s="845"/>
      <c r="W434" s="599"/>
      <c r="X434" s="599"/>
      <c r="Y434" s="598"/>
      <c r="Z434" s="773" t="str">
        <f t="shared" si="129"/>
        <v/>
      </c>
      <c r="AA434" s="598"/>
      <c r="AB434" s="847"/>
      <c r="AC434" s="619"/>
      <c r="AD434" s="619"/>
      <c r="AE434" s="619"/>
      <c r="AF434" s="619"/>
      <c r="AG434" s="777">
        <f t="shared" si="130"/>
        <v>0</v>
      </c>
      <c r="AH434" s="391"/>
    </row>
    <row r="435" spans="1:34" ht="15" customHeight="1" x14ac:dyDescent="0.25">
      <c r="A435" s="164"/>
      <c r="B435" s="840">
        <f t="shared" si="131"/>
        <v>23</v>
      </c>
      <c r="C435" s="2177"/>
      <c r="D435" s="2167"/>
      <c r="E435" s="2156"/>
      <c r="F435" s="1047" t="s">
        <v>591</v>
      </c>
      <c r="G435" s="434"/>
      <c r="H435" s="597"/>
      <c r="I435" s="597"/>
      <c r="J435" s="609"/>
      <c r="K435" s="604"/>
      <c r="L435" s="598"/>
      <c r="M435" s="598"/>
      <c r="N435" s="769" t="str">
        <f t="shared" si="127"/>
        <v/>
      </c>
      <c r="O435" s="609"/>
      <c r="P435" s="604"/>
      <c r="Q435" s="598"/>
      <c r="R435" s="598"/>
      <c r="S435" s="769" t="str">
        <f t="shared" si="128"/>
        <v/>
      </c>
      <c r="T435" s="609"/>
      <c r="U435" s="604"/>
      <c r="V435" s="845"/>
      <c r="W435" s="599"/>
      <c r="X435" s="599"/>
      <c r="Y435" s="598"/>
      <c r="Z435" s="773" t="str">
        <f t="shared" si="129"/>
        <v/>
      </c>
      <c r="AA435" s="598"/>
      <c r="AB435" s="847"/>
      <c r="AC435" s="619"/>
      <c r="AD435" s="619"/>
      <c r="AE435" s="619"/>
      <c r="AF435" s="619"/>
      <c r="AG435" s="777">
        <f t="shared" si="130"/>
        <v>0</v>
      </c>
      <c r="AH435" s="391"/>
    </row>
    <row r="436" spans="1:34" ht="15" customHeight="1" x14ac:dyDescent="0.25">
      <c r="A436" s="164"/>
      <c r="B436" s="840">
        <f t="shared" si="131"/>
        <v>24</v>
      </c>
      <c r="C436" s="2177"/>
      <c r="D436" s="2167"/>
      <c r="E436" s="2156" t="s">
        <v>592</v>
      </c>
      <c r="F436" s="1047" t="s">
        <v>586</v>
      </c>
      <c r="G436" s="434"/>
      <c r="H436" s="597"/>
      <c r="I436" s="597"/>
      <c r="J436" s="609"/>
      <c r="K436" s="604"/>
      <c r="L436" s="598"/>
      <c r="M436" s="598"/>
      <c r="N436" s="769" t="str">
        <f t="shared" si="127"/>
        <v/>
      </c>
      <c r="O436" s="609"/>
      <c r="P436" s="604"/>
      <c r="Q436" s="598"/>
      <c r="R436" s="598"/>
      <c r="S436" s="769" t="str">
        <f t="shared" si="128"/>
        <v/>
      </c>
      <c r="T436" s="609"/>
      <c r="U436" s="604"/>
      <c r="V436" s="845"/>
      <c r="W436" s="599"/>
      <c r="X436" s="599"/>
      <c r="Y436" s="598"/>
      <c r="Z436" s="773" t="str">
        <f t="shared" si="129"/>
        <v/>
      </c>
      <c r="AA436" s="598"/>
      <c r="AB436" s="847"/>
      <c r="AC436" s="619"/>
      <c r="AD436" s="619"/>
      <c r="AE436" s="619"/>
      <c r="AF436" s="619"/>
      <c r="AG436" s="777">
        <f t="shared" si="130"/>
        <v>0</v>
      </c>
      <c r="AH436" s="391"/>
    </row>
    <row r="437" spans="1:34" ht="15" customHeight="1" x14ac:dyDescent="0.25">
      <c r="A437" s="164"/>
      <c r="B437" s="840">
        <f t="shared" si="131"/>
        <v>25</v>
      </c>
      <c r="C437" s="2177"/>
      <c r="D437" s="2167"/>
      <c r="E437" s="2156"/>
      <c r="F437" s="1047" t="s">
        <v>591</v>
      </c>
      <c r="G437" s="434"/>
      <c r="H437" s="597"/>
      <c r="I437" s="597"/>
      <c r="J437" s="609"/>
      <c r="K437" s="604"/>
      <c r="L437" s="598"/>
      <c r="M437" s="598"/>
      <c r="N437" s="769" t="str">
        <f t="shared" si="127"/>
        <v/>
      </c>
      <c r="O437" s="609"/>
      <c r="P437" s="604"/>
      <c r="Q437" s="598"/>
      <c r="R437" s="598"/>
      <c r="S437" s="769" t="str">
        <f t="shared" si="128"/>
        <v/>
      </c>
      <c r="T437" s="609"/>
      <c r="U437" s="604"/>
      <c r="V437" s="845"/>
      <c r="W437" s="599"/>
      <c r="X437" s="599"/>
      <c r="Y437" s="598"/>
      <c r="Z437" s="773" t="str">
        <f t="shared" si="129"/>
        <v/>
      </c>
      <c r="AA437" s="598"/>
      <c r="AB437" s="847"/>
      <c r="AC437" s="619"/>
      <c r="AD437" s="619"/>
      <c r="AE437" s="619"/>
      <c r="AF437" s="619"/>
      <c r="AG437" s="777">
        <f t="shared" si="130"/>
        <v>0</v>
      </c>
      <c r="AH437" s="391"/>
    </row>
    <row r="438" spans="1:34" ht="15" customHeight="1" x14ac:dyDescent="0.25">
      <c r="A438" s="164"/>
      <c r="B438" s="840">
        <f t="shared" si="131"/>
        <v>26</v>
      </c>
      <c r="C438" s="2177" t="s">
        <v>598</v>
      </c>
      <c r="D438" s="2167"/>
      <c r="E438" s="2156" t="s">
        <v>590</v>
      </c>
      <c r="F438" s="1047" t="s">
        <v>586</v>
      </c>
      <c r="G438" s="434"/>
      <c r="H438" s="597"/>
      <c r="I438" s="597"/>
      <c r="J438" s="609"/>
      <c r="K438" s="604"/>
      <c r="L438" s="598"/>
      <c r="M438" s="598"/>
      <c r="N438" s="769" t="str">
        <f t="shared" si="127"/>
        <v/>
      </c>
      <c r="O438" s="609"/>
      <c r="P438" s="604"/>
      <c r="Q438" s="598"/>
      <c r="R438" s="598"/>
      <c r="S438" s="769" t="str">
        <f t="shared" si="128"/>
        <v/>
      </c>
      <c r="T438" s="609"/>
      <c r="U438" s="604"/>
      <c r="V438" s="845"/>
      <c r="W438" s="599"/>
      <c r="X438" s="599"/>
      <c r="Y438" s="598"/>
      <c r="Z438" s="773" t="str">
        <f t="shared" si="129"/>
        <v/>
      </c>
      <c r="AA438" s="598"/>
      <c r="AB438" s="847"/>
      <c r="AC438" s="619"/>
      <c r="AD438" s="619"/>
      <c r="AE438" s="619"/>
      <c r="AF438" s="619"/>
      <c r="AG438" s="777">
        <f t="shared" si="130"/>
        <v>0</v>
      </c>
      <c r="AH438" s="391"/>
    </row>
    <row r="439" spans="1:34" ht="15" customHeight="1" x14ac:dyDescent="0.25">
      <c r="A439" s="164"/>
      <c r="B439" s="840">
        <f t="shared" si="131"/>
        <v>27</v>
      </c>
      <c r="C439" s="2177"/>
      <c r="D439" s="2167"/>
      <c r="E439" s="2156"/>
      <c r="F439" s="1047" t="s">
        <v>591</v>
      </c>
      <c r="G439" s="434"/>
      <c r="H439" s="597"/>
      <c r="I439" s="597"/>
      <c r="J439" s="609"/>
      <c r="K439" s="604"/>
      <c r="L439" s="598"/>
      <c r="M439" s="598"/>
      <c r="N439" s="769" t="str">
        <f t="shared" si="127"/>
        <v/>
      </c>
      <c r="O439" s="609"/>
      <c r="P439" s="604"/>
      <c r="Q439" s="598"/>
      <c r="R439" s="598"/>
      <c r="S439" s="769" t="str">
        <f t="shared" si="128"/>
        <v/>
      </c>
      <c r="T439" s="609"/>
      <c r="U439" s="604"/>
      <c r="V439" s="845"/>
      <c r="W439" s="599"/>
      <c r="X439" s="599"/>
      <c r="Y439" s="598"/>
      <c r="Z439" s="773" t="str">
        <f t="shared" si="129"/>
        <v/>
      </c>
      <c r="AA439" s="598"/>
      <c r="AB439" s="847"/>
      <c r="AC439" s="619"/>
      <c r="AD439" s="619"/>
      <c r="AE439" s="619"/>
      <c r="AF439" s="619"/>
      <c r="AG439" s="777">
        <f t="shared" si="130"/>
        <v>0</v>
      </c>
      <c r="AH439" s="391"/>
    </row>
    <row r="440" spans="1:34" ht="15" customHeight="1" x14ac:dyDescent="0.25">
      <c r="A440" s="164"/>
      <c r="B440" s="840">
        <f t="shared" si="131"/>
        <v>28</v>
      </c>
      <c r="C440" s="2177"/>
      <c r="D440" s="2167"/>
      <c r="E440" s="2156" t="s">
        <v>592</v>
      </c>
      <c r="F440" s="1047" t="s">
        <v>586</v>
      </c>
      <c r="G440" s="434"/>
      <c r="H440" s="597"/>
      <c r="I440" s="597"/>
      <c r="J440" s="609"/>
      <c r="K440" s="604"/>
      <c r="L440" s="598"/>
      <c r="M440" s="598"/>
      <c r="N440" s="769" t="str">
        <f t="shared" si="127"/>
        <v/>
      </c>
      <c r="O440" s="609"/>
      <c r="P440" s="604"/>
      <c r="Q440" s="598"/>
      <c r="R440" s="598"/>
      <c r="S440" s="769" t="str">
        <f t="shared" si="128"/>
        <v/>
      </c>
      <c r="T440" s="609"/>
      <c r="U440" s="604"/>
      <c r="V440" s="845"/>
      <c r="W440" s="599"/>
      <c r="X440" s="599"/>
      <c r="Y440" s="598"/>
      <c r="Z440" s="773" t="str">
        <f t="shared" si="129"/>
        <v/>
      </c>
      <c r="AA440" s="598"/>
      <c r="AB440" s="847"/>
      <c r="AC440" s="619"/>
      <c r="AD440" s="619"/>
      <c r="AE440" s="619"/>
      <c r="AF440" s="619"/>
      <c r="AG440" s="777">
        <f t="shared" si="130"/>
        <v>0</v>
      </c>
      <c r="AH440" s="391"/>
    </row>
    <row r="441" spans="1:34" ht="15" customHeight="1" x14ac:dyDescent="0.25">
      <c r="A441" s="164"/>
      <c r="B441" s="840">
        <f t="shared" si="131"/>
        <v>29</v>
      </c>
      <c r="C441" s="2177"/>
      <c r="D441" s="2167"/>
      <c r="E441" s="2156"/>
      <c r="F441" s="1047" t="s">
        <v>591</v>
      </c>
      <c r="G441" s="434"/>
      <c r="H441" s="597"/>
      <c r="I441" s="597"/>
      <c r="J441" s="609"/>
      <c r="K441" s="604"/>
      <c r="L441" s="598"/>
      <c r="M441" s="598"/>
      <c r="N441" s="769" t="str">
        <f t="shared" si="127"/>
        <v/>
      </c>
      <c r="O441" s="609"/>
      <c r="P441" s="604"/>
      <c r="Q441" s="598"/>
      <c r="R441" s="598"/>
      <c r="S441" s="769" t="str">
        <f t="shared" si="128"/>
        <v/>
      </c>
      <c r="T441" s="609"/>
      <c r="U441" s="604"/>
      <c r="V441" s="845"/>
      <c r="W441" s="599"/>
      <c r="X441" s="599"/>
      <c r="Y441" s="598"/>
      <c r="Z441" s="773" t="str">
        <f t="shared" si="129"/>
        <v/>
      </c>
      <c r="AA441" s="598"/>
      <c r="AB441" s="847"/>
      <c r="AC441" s="619"/>
      <c r="AD441" s="619"/>
      <c r="AE441" s="619"/>
      <c r="AF441" s="619"/>
      <c r="AG441" s="777">
        <f t="shared" si="130"/>
        <v>0</v>
      </c>
      <c r="AH441" s="391"/>
    </row>
    <row r="442" spans="1:34" ht="15" customHeight="1" x14ac:dyDescent="0.25">
      <c r="A442" s="164"/>
      <c r="B442" s="840">
        <f t="shared" si="131"/>
        <v>30</v>
      </c>
      <c r="C442" s="2177" t="s">
        <v>599</v>
      </c>
      <c r="D442" s="2167"/>
      <c r="E442" s="2156" t="s">
        <v>590</v>
      </c>
      <c r="F442" s="1047" t="s">
        <v>586</v>
      </c>
      <c r="G442" s="434"/>
      <c r="H442" s="597"/>
      <c r="I442" s="597"/>
      <c r="J442" s="609"/>
      <c r="K442" s="604"/>
      <c r="L442" s="598"/>
      <c r="M442" s="598"/>
      <c r="N442" s="769" t="str">
        <f t="shared" si="127"/>
        <v/>
      </c>
      <c r="O442" s="609"/>
      <c r="P442" s="604"/>
      <c r="Q442" s="598"/>
      <c r="R442" s="598"/>
      <c r="S442" s="769" t="str">
        <f t="shared" si="128"/>
        <v/>
      </c>
      <c r="T442" s="609"/>
      <c r="U442" s="604"/>
      <c r="V442" s="845"/>
      <c r="W442" s="599"/>
      <c r="X442" s="599"/>
      <c r="Y442" s="598"/>
      <c r="Z442" s="773" t="str">
        <f t="shared" si="129"/>
        <v/>
      </c>
      <c r="AA442" s="598"/>
      <c r="AB442" s="847"/>
      <c r="AC442" s="619"/>
      <c r="AD442" s="619"/>
      <c r="AE442" s="619"/>
      <c r="AF442" s="619"/>
      <c r="AG442" s="777">
        <f t="shared" si="130"/>
        <v>0</v>
      </c>
      <c r="AH442" s="391"/>
    </row>
    <row r="443" spans="1:34" ht="15" customHeight="1" x14ac:dyDescent="0.25">
      <c r="A443" s="164"/>
      <c r="B443" s="840">
        <f t="shared" si="131"/>
        <v>31</v>
      </c>
      <c r="C443" s="2177"/>
      <c r="D443" s="2167"/>
      <c r="E443" s="2156"/>
      <c r="F443" s="1047" t="s">
        <v>591</v>
      </c>
      <c r="G443" s="434"/>
      <c r="H443" s="597"/>
      <c r="I443" s="597"/>
      <c r="J443" s="609"/>
      <c r="K443" s="604"/>
      <c r="L443" s="598"/>
      <c r="M443" s="598"/>
      <c r="N443" s="769" t="str">
        <f t="shared" si="127"/>
        <v/>
      </c>
      <c r="O443" s="609"/>
      <c r="P443" s="604"/>
      <c r="Q443" s="598"/>
      <c r="R443" s="598"/>
      <c r="S443" s="769" t="str">
        <f t="shared" si="128"/>
        <v/>
      </c>
      <c r="T443" s="609"/>
      <c r="U443" s="604"/>
      <c r="V443" s="845"/>
      <c r="W443" s="599"/>
      <c r="X443" s="599"/>
      <c r="Y443" s="598"/>
      <c r="Z443" s="773" t="str">
        <f t="shared" si="129"/>
        <v/>
      </c>
      <c r="AA443" s="598"/>
      <c r="AB443" s="847"/>
      <c r="AC443" s="619"/>
      <c r="AD443" s="619"/>
      <c r="AE443" s="619"/>
      <c r="AF443" s="619"/>
      <c r="AG443" s="777">
        <f t="shared" si="130"/>
        <v>0</v>
      </c>
      <c r="AH443" s="391"/>
    </row>
    <row r="444" spans="1:34" ht="15" customHeight="1" x14ac:dyDescent="0.25">
      <c r="A444" s="164"/>
      <c r="B444" s="840">
        <f t="shared" si="131"/>
        <v>32</v>
      </c>
      <c r="C444" s="2177"/>
      <c r="D444" s="2167"/>
      <c r="E444" s="2156" t="s">
        <v>592</v>
      </c>
      <c r="F444" s="1047" t="s">
        <v>586</v>
      </c>
      <c r="G444" s="434"/>
      <c r="H444" s="597"/>
      <c r="I444" s="597"/>
      <c r="J444" s="609"/>
      <c r="K444" s="604"/>
      <c r="L444" s="598"/>
      <c r="M444" s="598"/>
      <c r="N444" s="769" t="str">
        <f t="shared" si="127"/>
        <v/>
      </c>
      <c r="O444" s="609"/>
      <c r="P444" s="604"/>
      <c r="Q444" s="598"/>
      <c r="R444" s="598"/>
      <c r="S444" s="769" t="str">
        <f t="shared" si="128"/>
        <v/>
      </c>
      <c r="T444" s="609"/>
      <c r="U444" s="604"/>
      <c r="V444" s="845"/>
      <c r="W444" s="599"/>
      <c r="X444" s="599"/>
      <c r="Y444" s="598"/>
      <c r="Z444" s="773" t="str">
        <f t="shared" si="129"/>
        <v/>
      </c>
      <c r="AA444" s="598"/>
      <c r="AB444" s="847"/>
      <c r="AC444" s="619"/>
      <c r="AD444" s="619"/>
      <c r="AE444" s="619"/>
      <c r="AF444" s="619"/>
      <c r="AG444" s="777">
        <f t="shared" si="130"/>
        <v>0</v>
      </c>
      <c r="AH444" s="391"/>
    </row>
    <row r="445" spans="1:34" ht="15" customHeight="1" x14ac:dyDescent="0.25">
      <c r="A445" s="164"/>
      <c r="B445" s="840">
        <f t="shared" si="131"/>
        <v>33</v>
      </c>
      <c r="C445" s="2177"/>
      <c r="D445" s="2167"/>
      <c r="E445" s="2156"/>
      <c r="F445" s="1047" t="s">
        <v>591</v>
      </c>
      <c r="G445" s="434"/>
      <c r="H445" s="597"/>
      <c r="I445" s="597"/>
      <c r="J445" s="609"/>
      <c r="K445" s="604"/>
      <c r="L445" s="598"/>
      <c r="M445" s="598"/>
      <c r="N445" s="769" t="str">
        <f t="shared" si="127"/>
        <v/>
      </c>
      <c r="O445" s="609"/>
      <c r="P445" s="604"/>
      <c r="Q445" s="598"/>
      <c r="R445" s="598"/>
      <c r="S445" s="769" t="str">
        <f t="shared" si="128"/>
        <v/>
      </c>
      <c r="T445" s="609"/>
      <c r="U445" s="604"/>
      <c r="V445" s="845"/>
      <c r="W445" s="599"/>
      <c r="X445" s="599"/>
      <c r="Y445" s="598"/>
      <c r="Z445" s="773" t="str">
        <f t="shared" si="129"/>
        <v/>
      </c>
      <c r="AA445" s="598"/>
      <c r="AB445" s="847"/>
      <c r="AC445" s="619"/>
      <c r="AD445" s="619"/>
      <c r="AE445" s="619"/>
      <c r="AF445" s="619"/>
      <c r="AG445" s="777">
        <f t="shared" si="130"/>
        <v>0</v>
      </c>
      <c r="AH445" s="391"/>
    </row>
    <row r="446" spans="1:34" ht="15" customHeight="1" x14ac:dyDescent="0.25">
      <c r="A446" s="164"/>
      <c r="B446" s="840">
        <f t="shared" si="131"/>
        <v>34</v>
      </c>
      <c r="C446" s="2177" t="s">
        <v>600</v>
      </c>
      <c r="D446" s="2167"/>
      <c r="E446" s="2156" t="s">
        <v>590</v>
      </c>
      <c r="F446" s="1047" t="s">
        <v>586</v>
      </c>
      <c r="G446" s="434"/>
      <c r="H446" s="597"/>
      <c r="I446" s="597"/>
      <c r="J446" s="609"/>
      <c r="K446" s="604"/>
      <c r="L446" s="598"/>
      <c r="M446" s="598"/>
      <c r="N446" s="769" t="str">
        <f t="shared" si="127"/>
        <v/>
      </c>
      <c r="O446" s="609"/>
      <c r="P446" s="604"/>
      <c r="Q446" s="598"/>
      <c r="R446" s="598"/>
      <c r="S446" s="769" t="str">
        <f t="shared" si="128"/>
        <v/>
      </c>
      <c r="T446" s="609"/>
      <c r="U446" s="604"/>
      <c r="V446" s="845"/>
      <c r="W446" s="599"/>
      <c r="X446" s="599"/>
      <c r="Y446" s="598"/>
      <c r="Z446" s="773" t="str">
        <f t="shared" si="129"/>
        <v/>
      </c>
      <c r="AA446" s="598"/>
      <c r="AB446" s="847"/>
      <c r="AC446" s="619"/>
      <c r="AD446" s="619"/>
      <c r="AE446" s="619"/>
      <c r="AF446" s="619"/>
      <c r="AG446" s="777">
        <f t="shared" si="130"/>
        <v>0</v>
      </c>
      <c r="AH446" s="391"/>
    </row>
    <row r="447" spans="1:34" ht="15" customHeight="1" x14ac:dyDescent="0.25">
      <c r="A447" s="164"/>
      <c r="B447" s="840">
        <f t="shared" si="131"/>
        <v>35</v>
      </c>
      <c r="C447" s="2177"/>
      <c r="D447" s="2167"/>
      <c r="E447" s="2156"/>
      <c r="F447" s="1047" t="s">
        <v>591</v>
      </c>
      <c r="G447" s="434"/>
      <c r="H447" s="597"/>
      <c r="I447" s="597"/>
      <c r="J447" s="609"/>
      <c r="K447" s="604"/>
      <c r="L447" s="598"/>
      <c r="M447" s="598"/>
      <c r="N447" s="769" t="str">
        <f t="shared" si="127"/>
        <v/>
      </c>
      <c r="O447" s="609"/>
      <c r="P447" s="604"/>
      <c r="Q447" s="598"/>
      <c r="R447" s="598"/>
      <c r="S447" s="769" t="str">
        <f t="shared" si="128"/>
        <v/>
      </c>
      <c r="T447" s="609"/>
      <c r="U447" s="604"/>
      <c r="V447" s="845"/>
      <c r="W447" s="599"/>
      <c r="X447" s="599"/>
      <c r="Y447" s="598"/>
      <c r="Z447" s="773" t="str">
        <f t="shared" si="129"/>
        <v/>
      </c>
      <c r="AA447" s="598"/>
      <c r="AB447" s="847"/>
      <c r="AC447" s="619"/>
      <c r="AD447" s="619"/>
      <c r="AE447" s="619"/>
      <c r="AF447" s="619"/>
      <c r="AG447" s="777">
        <f t="shared" si="130"/>
        <v>0</v>
      </c>
      <c r="AH447" s="391"/>
    </row>
    <row r="448" spans="1:34" ht="15" customHeight="1" x14ac:dyDescent="0.25">
      <c r="A448" s="164"/>
      <c r="B448" s="840">
        <f t="shared" si="131"/>
        <v>36</v>
      </c>
      <c r="C448" s="2177"/>
      <c r="D448" s="2167"/>
      <c r="E448" s="2156" t="s">
        <v>592</v>
      </c>
      <c r="F448" s="1047" t="s">
        <v>586</v>
      </c>
      <c r="G448" s="434"/>
      <c r="H448" s="597"/>
      <c r="I448" s="597"/>
      <c r="J448" s="609"/>
      <c r="K448" s="604"/>
      <c r="L448" s="598"/>
      <c r="M448" s="598"/>
      <c r="N448" s="769" t="str">
        <f t="shared" si="127"/>
        <v/>
      </c>
      <c r="O448" s="609"/>
      <c r="P448" s="604"/>
      <c r="Q448" s="598"/>
      <c r="R448" s="598"/>
      <c r="S448" s="769" t="str">
        <f t="shared" si="128"/>
        <v/>
      </c>
      <c r="T448" s="609"/>
      <c r="U448" s="604"/>
      <c r="V448" s="845"/>
      <c r="W448" s="599"/>
      <c r="X448" s="599"/>
      <c r="Y448" s="598"/>
      <c r="Z448" s="773" t="str">
        <f t="shared" si="129"/>
        <v/>
      </c>
      <c r="AA448" s="598"/>
      <c r="AB448" s="847"/>
      <c r="AC448" s="619"/>
      <c r="AD448" s="619"/>
      <c r="AE448" s="619"/>
      <c r="AF448" s="619"/>
      <c r="AG448" s="777">
        <f t="shared" si="130"/>
        <v>0</v>
      </c>
      <c r="AH448" s="391"/>
    </row>
    <row r="449" spans="1:34" ht="15" customHeight="1" x14ac:dyDescent="0.25">
      <c r="A449" s="164"/>
      <c r="B449" s="840">
        <f t="shared" si="131"/>
        <v>37</v>
      </c>
      <c r="C449" s="2177"/>
      <c r="D449" s="2167"/>
      <c r="E449" s="2156"/>
      <c r="F449" s="1047" t="s">
        <v>591</v>
      </c>
      <c r="G449" s="434"/>
      <c r="H449" s="597"/>
      <c r="I449" s="597"/>
      <c r="J449" s="609"/>
      <c r="K449" s="604"/>
      <c r="L449" s="598"/>
      <c r="M449" s="598"/>
      <c r="N449" s="769" t="str">
        <f t="shared" si="127"/>
        <v/>
      </c>
      <c r="O449" s="609"/>
      <c r="P449" s="604"/>
      <c r="Q449" s="598"/>
      <c r="R449" s="598"/>
      <c r="S449" s="769" t="str">
        <f t="shared" si="128"/>
        <v/>
      </c>
      <c r="T449" s="609"/>
      <c r="U449" s="604"/>
      <c r="V449" s="845"/>
      <c r="W449" s="599"/>
      <c r="X449" s="599"/>
      <c r="Y449" s="598"/>
      <c r="Z449" s="773" t="str">
        <f t="shared" si="129"/>
        <v/>
      </c>
      <c r="AA449" s="598"/>
      <c r="AB449" s="847"/>
      <c r="AC449" s="619"/>
      <c r="AD449" s="619"/>
      <c r="AE449" s="619"/>
      <c r="AF449" s="619"/>
      <c r="AG449" s="777">
        <f t="shared" si="130"/>
        <v>0</v>
      </c>
      <c r="AH449" s="391"/>
    </row>
    <row r="450" spans="1:34" ht="15" customHeight="1" x14ac:dyDescent="0.25">
      <c r="A450" s="164"/>
      <c r="B450" s="840">
        <f t="shared" si="131"/>
        <v>38</v>
      </c>
      <c r="C450" s="2177" t="s">
        <v>601</v>
      </c>
      <c r="D450" s="2167"/>
      <c r="E450" s="2156" t="s">
        <v>590</v>
      </c>
      <c r="F450" s="1047" t="s">
        <v>586</v>
      </c>
      <c r="G450" s="434"/>
      <c r="H450" s="597"/>
      <c r="I450" s="597"/>
      <c r="J450" s="609"/>
      <c r="K450" s="604"/>
      <c r="L450" s="598"/>
      <c r="M450" s="598"/>
      <c r="N450" s="769" t="str">
        <f t="shared" si="127"/>
        <v/>
      </c>
      <c r="O450" s="609"/>
      <c r="P450" s="604"/>
      <c r="Q450" s="598"/>
      <c r="R450" s="598"/>
      <c r="S450" s="769" t="str">
        <f t="shared" si="128"/>
        <v/>
      </c>
      <c r="T450" s="609"/>
      <c r="U450" s="604"/>
      <c r="V450" s="845"/>
      <c r="W450" s="599"/>
      <c r="X450" s="599"/>
      <c r="Y450" s="598"/>
      <c r="Z450" s="773" t="str">
        <f t="shared" si="129"/>
        <v/>
      </c>
      <c r="AA450" s="598"/>
      <c r="AB450" s="847"/>
      <c r="AC450" s="619"/>
      <c r="AD450" s="619"/>
      <c r="AE450" s="619"/>
      <c r="AF450" s="619"/>
      <c r="AG450" s="777">
        <f t="shared" si="130"/>
        <v>0</v>
      </c>
      <c r="AH450" s="391"/>
    </row>
    <row r="451" spans="1:34" ht="15" customHeight="1" x14ac:dyDescent="0.25">
      <c r="A451" s="164"/>
      <c r="B451" s="840">
        <f t="shared" si="131"/>
        <v>39</v>
      </c>
      <c r="C451" s="2177"/>
      <c r="D451" s="2167"/>
      <c r="E451" s="2156"/>
      <c r="F451" s="1047" t="s">
        <v>591</v>
      </c>
      <c r="G451" s="434"/>
      <c r="H451" s="597"/>
      <c r="I451" s="597"/>
      <c r="J451" s="609"/>
      <c r="K451" s="604"/>
      <c r="L451" s="598"/>
      <c r="M451" s="598"/>
      <c r="N451" s="769" t="str">
        <f t="shared" si="127"/>
        <v/>
      </c>
      <c r="O451" s="609"/>
      <c r="P451" s="604"/>
      <c r="Q451" s="598"/>
      <c r="R451" s="598"/>
      <c r="S451" s="769" t="str">
        <f t="shared" si="128"/>
        <v/>
      </c>
      <c r="T451" s="609"/>
      <c r="U451" s="604"/>
      <c r="V451" s="845"/>
      <c r="W451" s="599"/>
      <c r="X451" s="599"/>
      <c r="Y451" s="598"/>
      <c r="Z451" s="773" t="str">
        <f t="shared" si="129"/>
        <v/>
      </c>
      <c r="AA451" s="598"/>
      <c r="AB451" s="847"/>
      <c r="AC451" s="619"/>
      <c r="AD451" s="619"/>
      <c r="AE451" s="619"/>
      <c r="AF451" s="619"/>
      <c r="AG451" s="777">
        <f t="shared" si="130"/>
        <v>0</v>
      </c>
      <c r="AH451" s="391"/>
    </row>
    <row r="452" spans="1:34" ht="15" customHeight="1" x14ac:dyDescent="0.25">
      <c r="A452" s="164"/>
      <c r="B452" s="840">
        <f t="shared" si="131"/>
        <v>40</v>
      </c>
      <c r="C452" s="2177"/>
      <c r="D452" s="2167"/>
      <c r="E452" s="2156" t="s">
        <v>592</v>
      </c>
      <c r="F452" s="1047" t="s">
        <v>586</v>
      </c>
      <c r="G452" s="434"/>
      <c r="H452" s="597"/>
      <c r="I452" s="597"/>
      <c r="J452" s="609"/>
      <c r="K452" s="604"/>
      <c r="L452" s="598"/>
      <c r="M452" s="598"/>
      <c r="N452" s="769" t="str">
        <f t="shared" si="127"/>
        <v/>
      </c>
      <c r="O452" s="609"/>
      <c r="P452" s="604"/>
      <c r="Q452" s="598"/>
      <c r="R452" s="598"/>
      <c r="S452" s="769" t="str">
        <f t="shared" si="128"/>
        <v/>
      </c>
      <c r="T452" s="609"/>
      <c r="U452" s="604"/>
      <c r="V452" s="845"/>
      <c r="W452" s="599"/>
      <c r="X452" s="599"/>
      <c r="Y452" s="598"/>
      <c r="Z452" s="773" t="str">
        <f t="shared" si="129"/>
        <v/>
      </c>
      <c r="AA452" s="598"/>
      <c r="AB452" s="847"/>
      <c r="AC452" s="619"/>
      <c r="AD452" s="619"/>
      <c r="AE452" s="619"/>
      <c r="AF452" s="619"/>
      <c r="AG452" s="777">
        <f t="shared" si="130"/>
        <v>0</v>
      </c>
      <c r="AH452" s="391"/>
    </row>
    <row r="453" spans="1:34" ht="15" customHeight="1" x14ac:dyDescent="0.25">
      <c r="A453" s="164"/>
      <c r="B453" s="840">
        <f t="shared" si="131"/>
        <v>41</v>
      </c>
      <c r="C453" s="2177"/>
      <c r="D453" s="2167"/>
      <c r="E453" s="2156"/>
      <c r="F453" s="1047" t="s">
        <v>591</v>
      </c>
      <c r="G453" s="434"/>
      <c r="H453" s="597"/>
      <c r="I453" s="597"/>
      <c r="J453" s="609"/>
      <c r="K453" s="604"/>
      <c r="L453" s="598"/>
      <c r="M453" s="598"/>
      <c r="N453" s="769" t="str">
        <f t="shared" si="127"/>
        <v/>
      </c>
      <c r="O453" s="609"/>
      <c r="P453" s="604"/>
      <c r="Q453" s="598"/>
      <c r="R453" s="598"/>
      <c r="S453" s="769" t="str">
        <f t="shared" si="128"/>
        <v/>
      </c>
      <c r="T453" s="609"/>
      <c r="U453" s="604"/>
      <c r="V453" s="845"/>
      <c r="W453" s="599"/>
      <c r="X453" s="599"/>
      <c r="Y453" s="598"/>
      <c r="Z453" s="773" t="str">
        <f t="shared" si="129"/>
        <v/>
      </c>
      <c r="AA453" s="598"/>
      <c r="AB453" s="847"/>
      <c r="AC453" s="619"/>
      <c r="AD453" s="619"/>
      <c r="AE453" s="619"/>
      <c r="AF453" s="619"/>
      <c r="AG453" s="777">
        <f t="shared" si="130"/>
        <v>0</v>
      </c>
      <c r="AH453" s="391"/>
    </row>
    <row r="454" spans="1:34" ht="15" customHeight="1" x14ac:dyDescent="0.25">
      <c r="A454" s="164"/>
      <c r="B454" s="840">
        <f t="shared" si="131"/>
        <v>42</v>
      </c>
      <c r="C454" s="2177" t="s">
        <v>602</v>
      </c>
      <c r="D454" s="2167"/>
      <c r="E454" s="2156" t="s">
        <v>590</v>
      </c>
      <c r="F454" s="1047" t="s">
        <v>586</v>
      </c>
      <c r="G454" s="434"/>
      <c r="H454" s="597"/>
      <c r="I454" s="597"/>
      <c r="J454" s="609"/>
      <c r="K454" s="604"/>
      <c r="L454" s="598"/>
      <c r="M454" s="598"/>
      <c r="N454" s="769" t="str">
        <f t="shared" si="127"/>
        <v/>
      </c>
      <c r="O454" s="609"/>
      <c r="P454" s="604"/>
      <c r="Q454" s="598"/>
      <c r="R454" s="598"/>
      <c r="S454" s="769" t="str">
        <f t="shared" si="128"/>
        <v/>
      </c>
      <c r="T454" s="609"/>
      <c r="U454" s="604"/>
      <c r="V454" s="845"/>
      <c r="W454" s="599"/>
      <c r="X454" s="599"/>
      <c r="Y454" s="598"/>
      <c r="Z454" s="773" t="str">
        <f t="shared" si="129"/>
        <v/>
      </c>
      <c r="AA454" s="598"/>
      <c r="AB454" s="847"/>
      <c r="AC454" s="619"/>
      <c r="AD454" s="619"/>
      <c r="AE454" s="619"/>
      <c r="AF454" s="619"/>
      <c r="AG454" s="777">
        <f t="shared" si="130"/>
        <v>0</v>
      </c>
      <c r="AH454" s="391"/>
    </row>
    <row r="455" spans="1:34" ht="15" customHeight="1" x14ac:dyDescent="0.25">
      <c r="A455" s="164"/>
      <c r="B455" s="840">
        <f t="shared" si="131"/>
        <v>43</v>
      </c>
      <c r="C455" s="2177"/>
      <c r="D455" s="2167"/>
      <c r="E455" s="2156"/>
      <c r="F455" s="1047" t="s">
        <v>591</v>
      </c>
      <c r="G455" s="434"/>
      <c r="H455" s="597"/>
      <c r="I455" s="597"/>
      <c r="J455" s="609"/>
      <c r="K455" s="604"/>
      <c r="L455" s="598"/>
      <c r="M455" s="598"/>
      <c r="N455" s="769" t="str">
        <f t="shared" si="127"/>
        <v/>
      </c>
      <c r="O455" s="609"/>
      <c r="P455" s="604"/>
      <c r="Q455" s="598"/>
      <c r="R455" s="598"/>
      <c r="S455" s="769" t="str">
        <f t="shared" si="128"/>
        <v/>
      </c>
      <c r="T455" s="609"/>
      <c r="U455" s="604"/>
      <c r="V455" s="845"/>
      <c r="W455" s="599"/>
      <c r="X455" s="599"/>
      <c r="Y455" s="598"/>
      <c r="Z455" s="773" t="str">
        <f t="shared" si="129"/>
        <v/>
      </c>
      <c r="AA455" s="598"/>
      <c r="AB455" s="847"/>
      <c r="AC455" s="619"/>
      <c r="AD455" s="619"/>
      <c r="AE455" s="619"/>
      <c r="AF455" s="619"/>
      <c r="AG455" s="777">
        <f t="shared" si="130"/>
        <v>0</v>
      </c>
      <c r="AH455" s="391"/>
    </row>
    <row r="456" spans="1:34" ht="15" customHeight="1" x14ac:dyDescent="0.25">
      <c r="A456" s="164"/>
      <c r="B456" s="840">
        <f t="shared" si="131"/>
        <v>44</v>
      </c>
      <c r="C456" s="2177"/>
      <c r="D456" s="2167"/>
      <c r="E456" s="2156" t="s">
        <v>592</v>
      </c>
      <c r="F456" s="1047" t="s">
        <v>586</v>
      </c>
      <c r="G456" s="434"/>
      <c r="H456" s="597"/>
      <c r="I456" s="597"/>
      <c r="J456" s="609"/>
      <c r="K456" s="604"/>
      <c r="L456" s="598"/>
      <c r="M456" s="598"/>
      <c r="N456" s="769" t="str">
        <f t="shared" si="127"/>
        <v/>
      </c>
      <c r="O456" s="609"/>
      <c r="P456" s="604"/>
      <c r="Q456" s="598"/>
      <c r="R456" s="598"/>
      <c r="S456" s="769" t="str">
        <f t="shared" si="128"/>
        <v/>
      </c>
      <c r="T456" s="609"/>
      <c r="U456" s="604"/>
      <c r="V456" s="845"/>
      <c r="W456" s="599"/>
      <c r="X456" s="599"/>
      <c r="Y456" s="598"/>
      <c r="Z456" s="773" t="str">
        <f t="shared" si="129"/>
        <v/>
      </c>
      <c r="AA456" s="598"/>
      <c r="AB456" s="847"/>
      <c r="AC456" s="619"/>
      <c r="AD456" s="619"/>
      <c r="AE456" s="619"/>
      <c r="AF456" s="619"/>
      <c r="AG456" s="777">
        <f t="shared" si="130"/>
        <v>0</v>
      </c>
      <c r="AH456" s="391"/>
    </row>
    <row r="457" spans="1:34" ht="15" customHeight="1" x14ac:dyDescent="0.25">
      <c r="A457" s="164"/>
      <c r="B457" s="840">
        <f t="shared" si="131"/>
        <v>45</v>
      </c>
      <c r="C457" s="2177"/>
      <c r="D457" s="2167"/>
      <c r="E457" s="2156"/>
      <c r="F457" s="1047" t="s">
        <v>591</v>
      </c>
      <c r="G457" s="434"/>
      <c r="H457" s="597"/>
      <c r="I457" s="597"/>
      <c r="J457" s="609"/>
      <c r="K457" s="604"/>
      <c r="L457" s="598"/>
      <c r="M457" s="598"/>
      <c r="N457" s="769" t="str">
        <f t="shared" si="127"/>
        <v/>
      </c>
      <c r="O457" s="609"/>
      <c r="P457" s="604"/>
      <c r="Q457" s="598"/>
      <c r="R457" s="598"/>
      <c r="S457" s="769" t="str">
        <f t="shared" si="128"/>
        <v/>
      </c>
      <c r="T457" s="609"/>
      <c r="U457" s="604"/>
      <c r="V457" s="845"/>
      <c r="W457" s="599"/>
      <c r="X457" s="599"/>
      <c r="Y457" s="598"/>
      <c r="Z457" s="773" t="str">
        <f t="shared" si="129"/>
        <v/>
      </c>
      <c r="AA457" s="598"/>
      <c r="AB457" s="847"/>
      <c r="AC457" s="619"/>
      <c r="AD457" s="619"/>
      <c r="AE457" s="619"/>
      <c r="AF457" s="619"/>
      <c r="AG457" s="777">
        <f t="shared" si="130"/>
        <v>0</v>
      </c>
      <c r="AH457" s="391"/>
    </row>
    <row r="458" spans="1:34" ht="15" customHeight="1" x14ac:dyDescent="0.25">
      <c r="A458" s="164"/>
      <c r="B458" s="840">
        <f t="shared" si="131"/>
        <v>46</v>
      </c>
      <c r="C458" s="2177" t="s">
        <v>603</v>
      </c>
      <c r="D458" s="2167"/>
      <c r="E458" s="2156" t="s">
        <v>590</v>
      </c>
      <c r="F458" s="1047" t="s">
        <v>586</v>
      </c>
      <c r="G458" s="434"/>
      <c r="H458" s="597"/>
      <c r="I458" s="597"/>
      <c r="J458" s="609"/>
      <c r="K458" s="604"/>
      <c r="L458" s="598"/>
      <c r="M458" s="598"/>
      <c r="N458" s="769" t="str">
        <f t="shared" si="127"/>
        <v/>
      </c>
      <c r="O458" s="609"/>
      <c r="P458" s="604"/>
      <c r="Q458" s="598"/>
      <c r="R458" s="598"/>
      <c r="S458" s="769" t="str">
        <f t="shared" si="128"/>
        <v/>
      </c>
      <c r="T458" s="609"/>
      <c r="U458" s="604"/>
      <c r="V458" s="845"/>
      <c r="W458" s="599"/>
      <c r="X458" s="599"/>
      <c r="Y458" s="598"/>
      <c r="Z458" s="773" t="str">
        <f t="shared" si="129"/>
        <v/>
      </c>
      <c r="AA458" s="598"/>
      <c r="AB458" s="847"/>
      <c r="AC458" s="619"/>
      <c r="AD458" s="619"/>
      <c r="AE458" s="619"/>
      <c r="AF458" s="619"/>
      <c r="AG458" s="777">
        <f t="shared" si="130"/>
        <v>0</v>
      </c>
      <c r="AH458" s="391"/>
    </row>
    <row r="459" spans="1:34" ht="15" customHeight="1" x14ac:dyDescent="0.25">
      <c r="A459" s="164"/>
      <c r="B459" s="840">
        <f t="shared" si="131"/>
        <v>47</v>
      </c>
      <c r="C459" s="2177"/>
      <c r="D459" s="2167"/>
      <c r="E459" s="2156"/>
      <c r="F459" s="1047" t="s">
        <v>591</v>
      </c>
      <c r="G459" s="434"/>
      <c r="H459" s="597"/>
      <c r="I459" s="597"/>
      <c r="J459" s="609"/>
      <c r="K459" s="604"/>
      <c r="L459" s="598"/>
      <c r="M459" s="598"/>
      <c r="N459" s="769" t="str">
        <f t="shared" si="127"/>
        <v/>
      </c>
      <c r="O459" s="609"/>
      <c r="P459" s="604"/>
      <c r="Q459" s="598"/>
      <c r="R459" s="598"/>
      <c r="S459" s="769" t="str">
        <f t="shared" si="128"/>
        <v/>
      </c>
      <c r="T459" s="609"/>
      <c r="U459" s="604"/>
      <c r="V459" s="845"/>
      <c r="W459" s="599"/>
      <c r="X459" s="599"/>
      <c r="Y459" s="598"/>
      <c r="Z459" s="773" t="str">
        <f t="shared" si="129"/>
        <v/>
      </c>
      <c r="AA459" s="598"/>
      <c r="AB459" s="847"/>
      <c r="AC459" s="619"/>
      <c r="AD459" s="619"/>
      <c r="AE459" s="619"/>
      <c r="AF459" s="619"/>
      <c r="AG459" s="777">
        <f t="shared" si="130"/>
        <v>0</v>
      </c>
      <c r="AH459" s="391"/>
    </row>
    <row r="460" spans="1:34" ht="15" customHeight="1" x14ac:dyDescent="0.25">
      <c r="A460" s="164"/>
      <c r="B460" s="840">
        <f t="shared" si="131"/>
        <v>48</v>
      </c>
      <c r="C460" s="2177"/>
      <c r="D460" s="2167"/>
      <c r="E460" s="2156" t="s">
        <v>592</v>
      </c>
      <c r="F460" s="1047" t="s">
        <v>586</v>
      </c>
      <c r="G460" s="434"/>
      <c r="H460" s="597"/>
      <c r="I460" s="597"/>
      <c r="J460" s="609"/>
      <c r="K460" s="604"/>
      <c r="L460" s="598"/>
      <c r="M460" s="598"/>
      <c r="N460" s="769" t="str">
        <f t="shared" si="127"/>
        <v/>
      </c>
      <c r="O460" s="609"/>
      <c r="P460" s="604"/>
      <c r="Q460" s="598"/>
      <c r="R460" s="598"/>
      <c r="S460" s="769" t="str">
        <f t="shared" si="128"/>
        <v/>
      </c>
      <c r="T460" s="609"/>
      <c r="U460" s="604"/>
      <c r="V460" s="845"/>
      <c r="W460" s="599"/>
      <c r="X460" s="599"/>
      <c r="Y460" s="598"/>
      <c r="Z460" s="773" t="str">
        <f t="shared" si="129"/>
        <v/>
      </c>
      <c r="AA460" s="598"/>
      <c r="AB460" s="847"/>
      <c r="AC460" s="619"/>
      <c r="AD460" s="619"/>
      <c r="AE460" s="619"/>
      <c r="AF460" s="619"/>
      <c r="AG460" s="777">
        <f t="shared" si="130"/>
        <v>0</v>
      </c>
      <c r="AH460" s="391"/>
    </row>
    <row r="461" spans="1:34" ht="15" customHeight="1" x14ac:dyDescent="0.25">
      <c r="A461" s="164"/>
      <c r="B461" s="849">
        <f t="shared" si="131"/>
        <v>49</v>
      </c>
      <c r="C461" s="2179"/>
      <c r="D461" s="2168"/>
      <c r="E461" s="2157"/>
      <c r="F461" s="1048" t="s">
        <v>591</v>
      </c>
      <c r="G461" s="926"/>
      <c r="H461" s="601"/>
      <c r="I461" s="601"/>
      <c r="J461" s="610"/>
      <c r="K461" s="607"/>
      <c r="L461" s="717"/>
      <c r="M461" s="717"/>
      <c r="N461" s="804" t="str">
        <f t="shared" si="127"/>
        <v/>
      </c>
      <c r="O461" s="610"/>
      <c r="P461" s="607"/>
      <c r="Q461" s="717"/>
      <c r="R461" s="717"/>
      <c r="S461" s="804" t="str">
        <f t="shared" si="128"/>
        <v/>
      </c>
      <c r="T461" s="610"/>
      <c r="U461" s="607"/>
      <c r="V461" s="855"/>
      <c r="W461" s="602"/>
      <c r="X461" s="602"/>
      <c r="Y461" s="717"/>
      <c r="Z461" s="968" t="str">
        <f t="shared" si="129"/>
        <v/>
      </c>
      <c r="AA461" s="717"/>
      <c r="AB461" s="856"/>
      <c r="AC461" s="619"/>
      <c r="AD461" s="619"/>
      <c r="AE461" s="619"/>
      <c r="AF461" s="619"/>
      <c r="AG461" s="814">
        <f t="shared" si="130"/>
        <v>0</v>
      </c>
      <c r="AH461" s="391"/>
    </row>
    <row r="462" spans="1:34" ht="15" customHeight="1" x14ac:dyDescent="0.25">
      <c r="A462" s="164"/>
      <c r="B462" s="964">
        <f>B461+1</f>
        <v>50</v>
      </c>
      <c r="C462" s="979" t="s">
        <v>507</v>
      </c>
      <c r="D462" s="1049"/>
      <c r="E462" s="980"/>
      <c r="F462" s="1050"/>
      <c r="G462" s="817">
        <f t="shared" ref="G462:M462" si="132">SUM(G413:G461)</f>
        <v>0</v>
      </c>
      <c r="H462" s="822">
        <f t="shared" si="132"/>
        <v>0</v>
      </c>
      <c r="I462" s="822">
        <f t="shared" si="132"/>
        <v>0</v>
      </c>
      <c r="J462" s="861">
        <f t="shared" si="132"/>
        <v>0</v>
      </c>
      <c r="K462" s="822">
        <f t="shared" si="132"/>
        <v>0</v>
      </c>
      <c r="L462" s="822">
        <f t="shared" si="132"/>
        <v>0</v>
      </c>
      <c r="M462" s="822">
        <f t="shared" si="132"/>
        <v>0</v>
      </c>
      <c r="N462" s="820" t="str">
        <f t="shared" si="127"/>
        <v/>
      </c>
      <c r="O462" s="861">
        <f>SUM(O413:O461)</f>
        <v>0</v>
      </c>
      <c r="P462" s="822">
        <f>SUM(P413:P461)</f>
        <v>0</v>
      </c>
      <c r="Q462" s="822">
        <f>SUM(Q413:Q461)</f>
        <v>0</v>
      </c>
      <c r="R462" s="822">
        <f>SUM(R413:R461)</f>
        <v>0</v>
      </c>
      <c r="S462" s="820" t="str">
        <f t="shared" si="128"/>
        <v/>
      </c>
      <c r="T462" s="821">
        <f>SUM(T413:T461)</f>
        <v>0</v>
      </c>
      <c r="U462" s="862">
        <f>SUM(U413:U461)</f>
        <v>0</v>
      </c>
      <c r="V462" s="1051" t="str">
        <f>IF(T462&gt;0, SUMPRODUCT(T413:T461,V413:V461)/T462, "")</f>
        <v/>
      </c>
      <c r="W462" s="1052" t="str">
        <f>IF(AG462&gt;0, SUMPRODUCT(AG413:AG461,W413:W461)/AG462, "")</f>
        <v/>
      </c>
      <c r="X462" s="1052" t="str">
        <f>IF(U462&gt;0, SUMPRODUCT(U413:U461,X413:X461)/U462, "")</f>
        <v/>
      </c>
      <c r="Y462" s="822">
        <f>SUM(Y413:Y461)</f>
        <v>0</v>
      </c>
      <c r="Z462" s="825" t="str">
        <f t="shared" si="129"/>
        <v/>
      </c>
      <c r="AA462" s="822">
        <f>SUM(AA413:AA461)</f>
        <v>0</v>
      </c>
      <c r="AB462" s="863">
        <f>SUM(AB413:AB461)</f>
        <v>0</v>
      </c>
      <c r="AC462" s="619"/>
      <c r="AD462" s="619"/>
      <c r="AE462" s="619"/>
      <c r="AF462" s="619"/>
      <c r="AG462" s="826">
        <f t="shared" si="130"/>
        <v>0</v>
      </c>
      <c r="AH462" s="391"/>
    </row>
    <row r="463" spans="1:34" s="282" customFormat="1" ht="45" customHeight="1" x14ac:dyDescent="0.25">
      <c r="A463" s="585" t="s">
        <v>604</v>
      </c>
      <c r="B463" s="829"/>
      <c r="C463" s="603"/>
      <c r="D463" s="410"/>
      <c r="E463" s="410"/>
      <c r="F463" s="410"/>
      <c r="G463" s="406"/>
      <c r="H463" s="410"/>
      <c r="I463" s="410"/>
      <c r="AC463" s="619"/>
      <c r="AD463" s="619"/>
      <c r="AE463" s="619"/>
      <c r="AF463" s="619"/>
      <c r="AH463" s="391"/>
    </row>
    <row r="464" spans="1:34" ht="42" customHeight="1" x14ac:dyDescent="0.25">
      <c r="A464" s="737"/>
      <c r="B464" s="939"/>
      <c r="C464" s="727" t="s">
        <v>583</v>
      </c>
      <c r="D464" s="727" t="s">
        <v>584</v>
      </c>
      <c r="E464" s="727" t="s">
        <v>585</v>
      </c>
      <c r="F464" s="727" t="s">
        <v>586</v>
      </c>
      <c r="G464" s="944"/>
      <c r="H464" s="942"/>
      <c r="I464" s="941"/>
      <c r="J464" s="943"/>
      <c r="K464" s="940"/>
      <c r="L464" s="942"/>
      <c r="M464" s="942"/>
      <c r="N464" s="942"/>
      <c r="O464" s="942"/>
      <c r="P464" s="942"/>
      <c r="Q464" s="942"/>
      <c r="R464" s="942"/>
      <c r="S464" s="942"/>
      <c r="T464" s="943"/>
      <c r="U464" s="940"/>
      <c r="V464" s="942"/>
      <c r="W464" s="942"/>
      <c r="X464" s="942"/>
      <c r="Y464" s="942"/>
      <c r="Z464" s="942"/>
      <c r="AA464" s="942"/>
      <c r="AB464" s="941"/>
      <c r="AC464" s="619"/>
      <c r="AD464" s="619"/>
      <c r="AE464" s="619"/>
      <c r="AF464" s="619"/>
      <c r="AG464" s="941"/>
      <c r="AH464" s="391"/>
    </row>
    <row r="465" spans="1:34" ht="15" customHeight="1" x14ac:dyDescent="0.25">
      <c r="A465" s="737"/>
      <c r="B465" s="858">
        <v>1</v>
      </c>
      <c r="C465" s="728"/>
      <c r="D465" s="1037" t="s">
        <v>587</v>
      </c>
      <c r="E465" s="744"/>
      <c r="F465" s="1038"/>
      <c r="G465" s="508"/>
      <c r="H465" s="1039"/>
      <c r="I465" s="1039"/>
      <c r="J465" s="1040"/>
      <c r="K465" s="1041"/>
      <c r="L465" s="1042"/>
      <c r="M465" s="1042"/>
      <c r="N465" s="820" t="str">
        <f t="shared" ref="N465:N514" si="133">IF(K465&gt;0,M465/K465, "")</f>
        <v/>
      </c>
      <c r="O465" s="1040"/>
      <c r="P465" s="1041"/>
      <c r="Q465" s="1042"/>
      <c r="R465" s="1042"/>
      <c r="S465" s="820" t="str">
        <f t="shared" ref="S465:S514" si="134">IF(P465&gt;0,R465/P465, "")</f>
        <v/>
      </c>
      <c r="T465" s="1053"/>
      <c r="U465" s="1054"/>
      <c r="V465" s="1055"/>
      <c r="W465" s="1055"/>
      <c r="X465" s="1055"/>
      <c r="Y465" s="1056"/>
      <c r="Z465" s="1055"/>
      <c r="AA465" s="1057"/>
      <c r="AB465" s="1058"/>
      <c r="AC465" s="619"/>
      <c r="AD465" s="619"/>
      <c r="AE465" s="619"/>
      <c r="AF465" s="619"/>
      <c r="AG465" s="1057"/>
      <c r="AH465" s="391"/>
    </row>
    <row r="466" spans="1:34" ht="15" customHeight="1" x14ac:dyDescent="0.25">
      <c r="A466" s="164"/>
      <c r="B466" s="830">
        <f>B465+1</f>
        <v>2</v>
      </c>
      <c r="C466" s="2176" t="s">
        <v>588</v>
      </c>
      <c r="D466" s="2178" t="s">
        <v>589</v>
      </c>
      <c r="E466" s="2163" t="s">
        <v>590</v>
      </c>
      <c r="F466" s="1046" t="s">
        <v>586</v>
      </c>
      <c r="G466" s="432"/>
      <c r="H466" s="924"/>
      <c r="I466" s="924"/>
      <c r="J466" s="608"/>
      <c r="K466" s="606"/>
      <c r="L466" s="595"/>
      <c r="M466" s="595"/>
      <c r="N466" s="834" t="str">
        <f t="shared" si="133"/>
        <v/>
      </c>
      <c r="O466" s="608"/>
      <c r="P466" s="606"/>
      <c r="Q466" s="595"/>
      <c r="R466" s="595"/>
      <c r="S466" s="834" t="str">
        <f t="shared" si="134"/>
        <v/>
      </c>
      <c r="T466" s="1059"/>
      <c r="U466" s="1060"/>
      <c r="V466" s="1061"/>
      <c r="W466" s="1061"/>
      <c r="X466" s="1061"/>
      <c r="Y466" s="1062"/>
      <c r="Z466" s="1061"/>
      <c r="AA466" s="1063"/>
      <c r="AB466" s="1064"/>
      <c r="AC466" s="619"/>
      <c r="AD466" s="619"/>
      <c r="AE466" s="619"/>
      <c r="AF466" s="619"/>
      <c r="AG466" s="1063"/>
      <c r="AH466" s="391"/>
    </row>
    <row r="467" spans="1:34" ht="15" customHeight="1" x14ac:dyDescent="0.25">
      <c r="A467" s="164"/>
      <c r="B467" s="840">
        <f t="shared" ref="B467:B513" si="135">B466+1</f>
        <v>3</v>
      </c>
      <c r="C467" s="2177"/>
      <c r="D467" s="2167"/>
      <c r="E467" s="2156"/>
      <c r="F467" s="1047" t="s">
        <v>591</v>
      </c>
      <c r="G467" s="434"/>
      <c r="H467" s="597"/>
      <c r="I467" s="597"/>
      <c r="J467" s="609"/>
      <c r="K467" s="604"/>
      <c r="L467" s="598"/>
      <c r="M467" s="598"/>
      <c r="N467" s="769" t="str">
        <f t="shared" si="133"/>
        <v/>
      </c>
      <c r="O467" s="609"/>
      <c r="P467" s="604"/>
      <c r="Q467" s="598"/>
      <c r="R467" s="598"/>
      <c r="S467" s="769" t="str">
        <f t="shared" si="134"/>
        <v/>
      </c>
      <c r="T467" s="1059"/>
      <c r="U467" s="1060"/>
      <c r="V467" s="1061"/>
      <c r="W467" s="1061"/>
      <c r="X467" s="1061"/>
      <c r="Y467" s="1062"/>
      <c r="Z467" s="1061"/>
      <c r="AA467" s="1063"/>
      <c r="AB467" s="1064"/>
      <c r="AC467" s="619"/>
      <c r="AD467" s="619"/>
      <c r="AE467" s="619"/>
      <c r="AF467" s="619"/>
      <c r="AG467" s="1063"/>
      <c r="AH467" s="391"/>
    </row>
    <row r="468" spans="1:34" ht="15" customHeight="1" x14ac:dyDescent="0.25">
      <c r="A468" s="164"/>
      <c r="B468" s="840">
        <f t="shared" si="135"/>
        <v>4</v>
      </c>
      <c r="C468" s="2177"/>
      <c r="D468" s="2167"/>
      <c r="E468" s="2156" t="s">
        <v>592</v>
      </c>
      <c r="F468" s="1047" t="s">
        <v>586</v>
      </c>
      <c r="G468" s="434"/>
      <c r="H468" s="597"/>
      <c r="I468" s="597"/>
      <c r="J468" s="609"/>
      <c r="K468" s="604"/>
      <c r="L468" s="598"/>
      <c r="M468" s="598"/>
      <c r="N468" s="769" t="str">
        <f t="shared" si="133"/>
        <v/>
      </c>
      <c r="O468" s="609"/>
      <c r="P468" s="604"/>
      <c r="Q468" s="598"/>
      <c r="R468" s="598"/>
      <c r="S468" s="769" t="str">
        <f t="shared" si="134"/>
        <v/>
      </c>
      <c r="T468" s="1059"/>
      <c r="U468" s="1060"/>
      <c r="V468" s="1061"/>
      <c r="W468" s="1061"/>
      <c r="X468" s="1061"/>
      <c r="Y468" s="1062"/>
      <c r="Z468" s="1061"/>
      <c r="AA468" s="1063"/>
      <c r="AB468" s="1064"/>
      <c r="AC468" s="619"/>
      <c r="AD468" s="619"/>
      <c r="AE468" s="619"/>
      <c r="AF468" s="619"/>
      <c r="AG468" s="1063"/>
      <c r="AH468" s="391"/>
    </row>
    <row r="469" spans="1:34" ht="15" customHeight="1" x14ac:dyDescent="0.25">
      <c r="A469" s="164"/>
      <c r="B469" s="840">
        <f t="shared" si="135"/>
        <v>5</v>
      </c>
      <c r="C469" s="2177"/>
      <c r="D469" s="2167"/>
      <c r="E469" s="2156"/>
      <c r="F469" s="1047" t="s">
        <v>591</v>
      </c>
      <c r="G469" s="434"/>
      <c r="H469" s="597"/>
      <c r="I469" s="597"/>
      <c r="J469" s="609"/>
      <c r="K469" s="604"/>
      <c r="L469" s="598"/>
      <c r="M469" s="598"/>
      <c r="N469" s="769" t="str">
        <f t="shared" si="133"/>
        <v/>
      </c>
      <c r="O469" s="609"/>
      <c r="P469" s="604"/>
      <c r="Q469" s="598"/>
      <c r="R469" s="598"/>
      <c r="S469" s="769" t="str">
        <f t="shared" si="134"/>
        <v/>
      </c>
      <c r="T469" s="795"/>
      <c r="U469" s="790"/>
      <c r="V469" s="797"/>
      <c r="W469" s="797"/>
      <c r="X469" s="797"/>
      <c r="Y469" s="881"/>
      <c r="Z469" s="797"/>
      <c r="AA469" s="882"/>
      <c r="AB469" s="883"/>
      <c r="AC469" s="619"/>
      <c r="AD469" s="619"/>
      <c r="AE469" s="619"/>
      <c r="AF469" s="619"/>
      <c r="AG469" s="882"/>
      <c r="AH469" s="391"/>
    </row>
    <row r="470" spans="1:34" ht="15" customHeight="1" x14ac:dyDescent="0.25">
      <c r="A470" s="164"/>
      <c r="B470" s="840">
        <f t="shared" si="135"/>
        <v>6</v>
      </c>
      <c r="C470" s="2177" t="s">
        <v>593</v>
      </c>
      <c r="D470" s="2167"/>
      <c r="E470" s="2156" t="s">
        <v>590</v>
      </c>
      <c r="F470" s="1047" t="s">
        <v>586</v>
      </c>
      <c r="G470" s="434"/>
      <c r="H470" s="597"/>
      <c r="I470" s="597"/>
      <c r="J470" s="609"/>
      <c r="K470" s="604"/>
      <c r="L470" s="598"/>
      <c r="M470" s="598"/>
      <c r="N470" s="769" t="str">
        <f t="shared" si="133"/>
        <v/>
      </c>
      <c r="O470" s="609"/>
      <c r="P470" s="604"/>
      <c r="Q470" s="598"/>
      <c r="R470" s="598"/>
      <c r="S470" s="769" t="str">
        <f t="shared" si="134"/>
        <v/>
      </c>
      <c r="T470" s="795"/>
      <c r="U470" s="790"/>
      <c r="V470" s="797"/>
      <c r="W470" s="797"/>
      <c r="X470" s="797"/>
      <c r="Y470" s="881"/>
      <c r="Z470" s="797"/>
      <c r="AA470" s="882"/>
      <c r="AB470" s="883"/>
      <c r="AC470" s="619"/>
      <c r="AD470" s="619"/>
      <c r="AE470" s="619"/>
      <c r="AF470" s="619"/>
      <c r="AG470" s="882"/>
      <c r="AH470" s="391"/>
    </row>
    <row r="471" spans="1:34" ht="15" customHeight="1" x14ac:dyDescent="0.25">
      <c r="A471" s="164"/>
      <c r="B471" s="840">
        <f t="shared" si="135"/>
        <v>7</v>
      </c>
      <c r="C471" s="2177"/>
      <c r="D471" s="2167"/>
      <c r="E471" s="2156"/>
      <c r="F471" s="1047" t="s">
        <v>591</v>
      </c>
      <c r="G471" s="434"/>
      <c r="H471" s="597"/>
      <c r="I471" s="597"/>
      <c r="J471" s="609"/>
      <c r="K471" s="604"/>
      <c r="L471" s="598"/>
      <c r="M471" s="598"/>
      <c r="N471" s="769" t="str">
        <f t="shared" si="133"/>
        <v/>
      </c>
      <c r="O471" s="609"/>
      <c r="P471" s="604"/>
      <c r="Q471" s="598"/>
      <c r="R471" s="598"/>
      <c r="S471" s="769" t="str">
        <f t="shared" si="134"/>
        <v/>
      </c>
      <c r="T471" s="795"/>
      <c r="U471" s="790"/>
      <c r="V471" s="797"/>
      <c r="W471" s="797"/>
      <c r="X471" s="797"/>
      <c r="Y471" s="881"/>
      <c r="Z471" s="797"/>
      <c r="AA471" s="882"/>
      <c r="AB471" s="883"/>
      <c r="AC471" s="619"/>
      <c r="AD471" s="619"/>
      <c r="AE471" s="619"/>
      <c r="AF471" s="619"/>
      <c r="AG471" s="882"/>
      <c r="AH471" s="391"/>
    </row>
    <row r="472" spans="1:34" ht="15" customHeight="1" x14ac:dyDescent="0.25">
      <c r="A472" s="164"/>
      <c r="B472" s="840">
        <f t="shared" si="135"/>
        <v>8</v>
      </c>
      <c r="C472" s="2177"/>
      <c r="D472" s="2167"/>
      <c r="E472" s="2156" t="s">
        <v>592</v>
      </c>
      <c r="F472" s="1047" t="s">
        <v>586</v>
      </c>
      <c r="G472" s="434"/>
      <c r="H472" s="597"/>
      <c r="I472" s="597"/>
      <c r="J472" s="609"/>
      <c r="K472" s="604"/>
      <c r="L472" s="598"/>
      <c r="M472" s="598"/>
      <c r="N472" s="769" t="str">
        <f t="shared" si="133"/>
        <v/>
      </c>
      <c r="O472" s="609"/>
      <c r="P472" s="604"/>
      <c r="Q472" s="598"/>
      <c r="R472" s="598"/>
      <c r="S472" s="769" t="str">
        <f t="shared" si="134"/>
        <v/>
      </c>
      <c r="T472" s="795"/>
      <c r="U472" s="790"/>
      <c r="V472" s="797"/>
      <c r="W472" s="797"/>
      <c r="X472" s="797"/>
      <c r="Y472" s="881"/>
      <c r="Z472" s="797"/>
      <c r="AA472" s="882"/>
      <c r="AB472" s="883"/>
      <c r="AC472" s="619"/>
      <c r="AD472" s="619"/>
      <c r="AE472" s="619"/>
      <c r="AF472" s="619"/>
      <c r="AG472" s="882"/>
      <c r="AH472" s="391"/>
    </row>
    <row r="473" spans="1:34" ht="15" customHeight="1" x14ac:dyDescent="0.25">
      <c r="A473" s="164"/>
      <c r="B473" s="840">
        <f t="shared" si="135"/>
        <v>9</v>
      </c>
      <c r="C473" s="2177"/>
      <c r="D473" s="2167"/>
      <c r="E473" s="2156"/>
      <c r="F473" s="1047" t="s">
        <v>591</v>
      </c>
      <c r="G473" s="434"/>
      <c r="H473" s="597"/>
      <c r="I473" s="597"/>
      <c r="J473" s="609"/>
      <c r="K473" s="604"/>
      <c r="L473" s="598"/>
      <c r="M473" s="598"/>
      <c r="N473" s="769" t="str">
        <f t="shared" si="133"/>
        <v/>
      </c>
      <c r="O473" s="609"/>
      <c r="P473" s="604"/>
      <c r="Q473" s="598"/>
      <c r="R473" s="598"/>
      <c r="S473" s="769" t="str">
        <f t="shared" si="134"/>
        <v/>
      </c>
      <c r="T473" s="795"/>
      <c r="U473" s="790"/>
      <c r="V473" s="797"/>
      <c r="W473" s="797"/>
      <c r="X473" s="797"/>
      <c r="Y473" s="881"/>
      <c r="Z473" s="797"/>
      <c r="AA473" s="882"/>
      <c r="AB473" s="883"/>
      <c r="AC473" s="619"/>
      <c r="AD473" s="619"/>
      <c r="AE473" s="619"/>
      <c r="AF473" s="619"/>
      <c r="AG473" s="882"/>
      <c r="AH473" s="391"/>
    </row>
    <row r="474" spans="1:34" ht="15" customHeight="1" x14ac:dyDescent="0.25">
      <c r="A474" s="164"/>
      <c r="B474" s="840">
        <f t="shared" si="135"/>
        <v>10</v>
      </c>
      <c r="C474" s="2177" t="s">
        <v>594</v>
      </c>
      <c r="D474" s="2167"/>
      <c r="E474" s="2156" t="s">
        <v>590</v>
      </c>
      <c r="F474" s="1047" t="s">
        <v>586</v>
      </c>
      <c r="G474" s="434"/>
      <c r="H474" s="597"/>
      <c r="I474" s="597"/>
      <c r="J474" s="609"/>
      <c r="K474" s="604"/>
      <c r="L474" s="598"/>
      <c r="M474" s="598"/>
      <c r="N474" s="769" t="str">
        <f t="shared" si="133"/>
        <v/>
      </c>
      <c r="O474" s="609"/>
      <c r="P474" s="604"/>
      <c r="Q474" s="598"/>
      <c r="R474" s="598"/>
      <c r="S474" s="769" t="str">
        <f t="shared" si="134"/>
        <v/>
      </c>
      <c r="T474" s="795"/>
      <c r="U474" s="790"/>
      <c r="V474" s="797"/>
      <c r="W474" s="797"/>
      <c r="X474" s="797"/>
      <c r="Y474" s="881"/>
      <c r="Z474" s="797"/>
      <c r="AA474" s="882"/>
      <c r="AB474" s="883"/>
      <c r="AC474" s="619"/>
      <c r="AD474" s="619"/>
      <c r="AE474" s="619"/>
      <c r="AF474" s="619"/>
      <c r="AG474" s="882"/>
      <c r="AH474" s="391"/>
    </row>
    <row r="475" spans="1:34" ht="15" customHeight="1" x14ac:dyDescent="0.25">
      <c r="A475" s="164"/>
      <c r="B475" s="840">
        <f t="shared" si="135"/>
        <v>11</v>
      </c>
      <c r="C475" s="2177"/>
      <c r="D475" s="2167"/>
      <c r="E475" s="2156"/>
      <c r="F475" s="1047" t="s">
        <v>591</v>
      </c>
      <c r="G475" s="434"/>
      <c r="H475" s="597"/>
      <c r="I475" s="597"/>
      <c r="J475" s="609"/>
      <c r="K475" s="604"/>
      <c r="L475" s="598"/>
      <c r="M475" s="598"/>
      <c r="N475" s="769" t="str">
        <f t="shared" si="133"/>
        <v/>
      </c>
      <c r="O475" s="609"/>
      <c r="P475" s="604"/>
      <c r="Q475" s="598"/>
      <c r="R475" s="598"/>
      <c r="S475" s="769" t="str">
        <f t="shared" si="134"/>
        <v/>
      </c>
      <c r="T475" s="795"/>
      <c r="U475" s="790"/>
      <c r="V475" s="797"/>
      <c r="W475" s="797"/>
      <c r="X475" s="797"/>
      <c r="Y475" s="881"/>
      <c r="Z475" s="797"/>
      <c r="AA475" s="882"/>
      <c r="AB475" s="883"/>
      <c r="AC475" s="619"/>
      <c r="AD475" s="619"/>
      <c r="AE475" s="619"/>
      <c r="AF475" s="619"/>
      <c r="AG475" s="882"/>
      <c r="AH475" s="391"/>
    </row>
    <row r="476" spans="1:34" ht="15" customHeight="1" x14ac:dyDescent="0.25">
      <c r="A476" s="164"/>
      <c r="B476" s="840">
        <f t="shared" si="135"/>
        <v>12</v>
      </c>
      <c r="C476" s="2177"/>
      <c r="D476" s="2167"/>
      <c r="E476" s="2156" t="s">
        <v>592</v>
      </c>
      <c r="F476" s="1047" t="s">
        <v>586</v>
      </c>
      <c r="G476" s="434"/>
      <c r="H476" s="597"/>
      <c r="I476" s="597"/>
      <c r="J476" s="609"/>
      <c r="K476" s="604"/>
      <c r="L476" s="598"/>
      <c r="M476" s="598"/>
      <c r="N476" s="769" t="str">
        <f t="shared" si="133"/>
        <v/>
      </c>
      <c r="O476" s="609"/>
      <c r="P476" s="604"/>
      <c r="Q476" s="598"/>
      <c r="R476" s="598"/>
      <c r="S476" s="769" t="str">
        <f t="shared" si="134"/>
        <v/>
      </c>
      <c r="T476" s="795"/>
      <c r="U476" s="790"/>
      <c r="V476" s="797"/>
      <c r="W476" s="797"/>
      <c r="X476" s="797"/>
      <c r="Y476" s="881"/>
      <c r="Z476" s="797"/>
      <c r="AA476" s="882"/>
      <c r="AB476" s="883"/>
      <c r="AC476" s="619"/>
      <c r="AD476" s="619"/>
      <c r="AE476" s="619"/>
      <c r="AF476" s="619"/>
      <c r="AG476" s="882"/>
      <c r="AH476" s="391"/>
    </row>
    <row r="477" spans="1:34" ht="15" customHeight="1" x14ac:dyDescent="0.25">
      <c r="A477" s="164"/>
      <c r="B477" s="840">
        <f t="shared" si="135"/>
        <v>13</v>
      </c>
      <c r="C477" s="2177"/>
      <c r="D477" s="2167"/>
      <c r="E477" s="2156"/>
      <c r="F477" s="1047" t="s">
        <v>591</v>
      </c>
      <c r="G477" s="434"/>
      <c r="H477" s="597"/>
      <c r="I477" s="597"/>
      <c r="J477" s="609"/>
      <c r="K477" s="604"/>
      <c r="L477" s="598"/>
      <c r="M477" s="598"/>
      <c r="N477" s="769" t="str">
        <f t="shared" si="133"/>
        <v/>
      </c>
      <c r="O477" s="609"/>
      <c r="P477" s="604"/>
      <c r="Q477" s="598"/>
      <c r="R477" s="598"/>
      <c r="S477" s="769" t="str">
        <f t="shared" si="134"/>
        <v/>
      </c>
      <c r="T477" s="795"/>
      <c r="U477" s="790"/>
      <c r="V477" s="797"/>
      <c r="W477" s="797"/>
      <c r="X477" s="797"/>
      <c r="Y477" s="881"/>
      <c r="Z477" s="797"/>
      <c r="AA477" s="882"/>
      <c r="AB477" s="883"/>
      <c r="AC477" s="619"/>
      <c r="AD477" s="619"/>
      <c r="AE477" s="619"/>
      <c r="AF477" s="619"/>
      <c r="AG477" s="882"/>
      <c r="AH477" s="391"/>
    </row>
    <row r="478" spans="1:34" ht="15" customHeight="1" x14ac:dyDescent="0.25">
      <c r="A478" s="164"/>
      <c r="B478" s="840">
        <f t="shared" si="135"/>
        <v>14</v>
      </c>
      <c r="C478" s="2177" t="s">
        <v>595</v>
      </c>
      <c r="D478" s="2167"/>
      <c r="E478" s="2156" t="s">
        <v>590</v>
      </c>
      <c r="F478" s="1047" t="s">
        <v>586</v>
      </c>
      <c r="G478" s="434"/>
      <c r="H478" s="597"/>
      <c r="I478" s="597"/>
      <c r="J478" s="609"/>
      <c r="K478" s="604"/>
      <c r="L478" s="598"/>
      <c r="M478" s="598"/>
      <c r="N478" s="769" t="str">
        <f t="shared" si="133"/>
        <v/>
      </c>
      <c r="O478" s="609"/>
      <c r="P478" s="604"/>
      <c r="Q478" s="598"/>
      <c r="R478" s="598"/>
      <c r="S478" s="769" t="str">
        <f t="shared" si="134"/>
        <v/>
      </c>
      <c r="T478" s="795"/>
      <c r="U478" s="790"/>
      <c r="V478" s="797"/>
      <c r="W478" s="797"/>
      <c r="X478" s="797"/>
      <c r="Y478" s="881"/>
      <c r="Z478" s="797"/>
      <c r="AA478" s="882"/>
      <c r="AB478" s="883"/>
      <c r="AC478" s="619"/>
      <c r="AD478" s="619"/>
      <c r="AE478" s="619"/>
      <c r="AF478" s="619"/>
      <c r="AG478" s="882"/>
      <c r="AH478" s="391"/>
    </row>
    <row r="479" spans="1:34" ht="15" customHeight="1" x14ac:dyDescent="0.25">
      <c r="A479" s="164"/>
      <c r="B479" s="840">
        <f t="shared" si="135"/>
        <v>15</v>
      </c>
      <c r="C479" s="2177"/>
      <c r="D479" s="2167"/>
      <c r="E479" s="2156"/>
      <c r="F479" s="1047" t="s">
        <v>591</v>
      </c>
      <c r="G479" s="434"/>
      <c r="H479" s="597"/>
      <c r="I479" s="597"/>
      <c r="J479" s="609"/>
      <c r="K479" s="604"/>
      <c r="L479" s="598"/>
      <c r="M479" s="598"/>
      <c r="N479" s="769" t="str">
        <f t="shared" si="133"/>
        <v/>
      </c>
      <c r="O479" s="609"/>
      <c r="P479" s="604"/>
      <c r="Q479" s="598"/>
      <c r="R479" s="598"/>
      <c r="S479" s="769" t="str">
        <f t="shared" si="134"/>
        <v/>
      </c>
      <c r="T479" s="795"/>
      <c r="U479" s="790"/>
      <c r="V479" s="797"/>
      <c r="W479" s="797"/>
      <c r="X479" s="797"/>
      <c r="Y479" s="881"/>
      <c r="Z479" s="797"/>
      <c r="AA479" s="882"/>
      <c r="AB479" s="883"/>
      <c r="AC479" s="619"/>
      <c r="AD479" s="619"/>
      <c r="AE479" s="619"/>
      <c r="AF479" s="619"/>
      <c r="AG479" s="882"/>
      <c r="AH479" s="391"/>
    </row>
    <row r="480" spans="1:34" ht="15" customHeight="1" x14ac:dyDescent="0.25">
      <c r="A480" s="164"/>
      <c r="B480" s="840">
        <f t="shared" si="135"/>
        <v>16</v>
      </c>
      <c r="C480" s="2177"/>
      <c r="D480" s="2167"/>
      <c r="E480" s="2156" t="s">
        <v>592</v>
      </c>
      <c r="F480" s="1047" t="s">
        <v>586</v>
      </c>
      <c r="G480" s="434"/>
      <c r="H480" s="597"/>
      <c r="I480" s="597"/>
      <c r="J480" s="609"/>
      <c r="K480" s="604"/>
      <c r="L480" s="598"/>
      <c r="M480" s="598"/>
      <c r="N480" s="769" t="str">
        <f t="shared" si="133"/>
        <v/>
      </c>
      <c r="O480" s="609"/>
      <c r="P480" s="604"/>
      <c r="Q480" s="598"/>
      <c r="R480" s="598"/>
      <c r="S480" s="769" t="str">
        <f t="shared" si="134"/>
        <v/>
      </c>
      <c r="T480" s="795"/>
      <c r="U480" s="790"/>
      <c r="V480" s="797"/>
      <c r="W480" s="797"/>
      <c r="X480" s="797"/>
      <c r="Y480" s="881"/>
      <c r="Z480" s="797"/>
      <c r="AA480" s="882"/>
      <c r="AB480" s="883"/>
      <c r="AC480" s="619"/>
      <c r="AD480" s="619"/>
      <c r="AE480" s="619"/>
      <c r="AF480" s="619"/>
      <c r="AG480" s="882"/>
      <c r="AH480" s="391"/>
    </row>
    <row r="481" spans="1:34" ht="15" customHeight="1" x14ac:dyDescent="0.25">
      <c r="A481" s="164"/>
      <c r="B481" s="840">
        <f t="shared" si="135"/>
        <v>17</v>
      </c>
      <c r="C481" s="2177"/>
      <c r="D481" s="2167"/>
      <c r="E481" s="2156"/>
      <c r="F481" s="1047" t="s">
        <v>591</v>
      </c>
      <c r="G481" s="434"/>
      <c r="H481" s="597"/>
      <c r="I481" s="597"/>
      <c r="J481" s="609"/>
      <c r="K481" s="604"/>
      <c r="L481" s="598"/>
      <c r="M481" s="598"/>
      <c r="N481" s="769" t="str">
        <f t="shared" si="133"/>
        <v/>
      </c>
      <c r="O481" s="609"/>
      <c r="P481" s="604"/>
      <c r="Q481" s="598"/>
      <c r="R481" s="598"/>
      <c r="S481" s="769" t="str">
        <f t="shared" si="134"/>
        <v/>
      </c>
      <c r="T481" s="795"/>
      <c r="U481" s="790"/>
      <c r="V481" s="797"/>
      <c r="W481" s="797"/>
      <c r="X481" s="797"/>
      <c r="Y481" s="881"/>
      <c r="Z481" s="797"/>
      <c r="AA481" s="882"/>
      <c r="AB481" s="883"/>
      <c r="AC481" s="619"/>
      <c r="AD481" s="619"/>
      <c r="AE481" s="619"/>
      <c r="AF481" s="619"/>
      <c r="AG481" s="882"/>
      <c r="AH481" s="391"/>
    </row>
    <row r="482" spans="1:34" ht="15" customHeight="1" x14ac:dyDescent="0.25">
      <c r="A482" s="164"/>
      <c r="B482" s="840">
        <f t="shared" si="135"/>
        <v>18</v>
      </c>
      <c r="C482" s="2177" t="s">
        <v>596</v>
      </c>
      <c r="D482" s="2167"/>
      <c r="E482" s="2156" t="s">
        <v>590</v>
      </c>
      <c r="F482" s="1047" t="s">
        <v>586</v>
      </c>
      <c r="G482" s="434"/>
      <c r="H482" s="597"/>
      <c r="I482" s="597"/>
      <c r="J482" s="609"/>
      <c r="K482" s="604"/>
      <c r="L482" s="598"/>
      <c r="M482" s="598"/>
      <c r="N482" s="769" t="str">
        <f t="shared" si="133"/>
        <v/>
      </c>
      <c r="O482" s="609"/>
      <c r="P482" s="604"/>
      <c r="Q482" s="598"/>
      <c r="R482" s="598"/>
      <c r="S482" s="769" t="str">
        <f t="shared" si="134"/>
        <v/>
      </c>
      <c r="T482" s="795"/>
      <c r="U482" s="790"/>
      <c r="V482" s="797"/>
      <c r="W482" s="797"/>
      <c r="X482" s="797"/>
      <c r="Y482" s="881"/>
      <c r="Z482" s="797"/>
      <c r="AA482" s="882"/>
      <c r="AB482" s="883"/>
      <c r="AC482" s="619"/>
      <c r="AD482" s="619"/>
      <c r="AE482" s="619"/>
      <c r="AF482" s="619"/>
      <c r="AG482" s="882"/>
      <c r="AH482" s="391"/>
    </row>
    <row r="483" spans="1:34" ht="15" customHeight="1" x14ac:dyDescent="0.25">
      <c r="A483" s="164"/>
      <c r="B483" s="840">
        <f t="shared" si="135"/>
        <v>19</v>
      </c>
      <c r="C483" s="2177"/>
      <c r="D483" s="2167"/>
      <c r="E483" s="2156"/>
      <c r="F483" s="1047" t="s">
        <v>591</v>
      </c>
      <c r="G483" s="434"/>
      <c r="H483" s="597"/>
      <c r="I483" s="597"/>
      <c r="J483" s="609"/>
      <c r="K483" s="604"/>
      <c r="L483" s="598"/>
      <c r="M483" s="598"/>
      <c r="N483" s="769" t="str">
        <f t="shared" si="133"/>
        <v/>
      </c>
      <c r="O483" s="609"/>
      <c r="P483" s="604"/>
      <c r="Q483" s="598"/>
      <c r="R483" s="598"/>
      <c r="S483" s="769" t="str">
        <f t="shared" si="134"/>
        <v/>
      </c>
      <c r="T483" s="795"/>
      <c r="U483" s="790"/>
      <c r="V483" s="797"/>
      <c r="W483" s="797"/>
      <c r="X483" s="797"/>
      <c r="Y483" s="881"/>
      <c r="Z483" s="797"/>
      <c r="AA483" s="882"/>
      <c r="AB483" s="883"/>
      <c r="AC483" s="619"/>
      <c r="AD483" s="619"/>
      <c r="AE483" s="619"/>
      <c r="AF483" s="619"/>
      <c r="AG483" s="882"/>
      <c r="AH483" s="391"/>
    </row>
    <row r="484" spans="1:34" ht="15" customHeight="1" x14ac:dyDescent="0.25">
      <c r="A484" s="164"/>
      <c r="B484" s="840">
        <f t="shared" si="135"/>
        <v>20</v>
      </c>
      <c r="C484" s="2177"/>
      <c r="D484" s="2167"/>
      <c r="E484" s="2156" t="s">
        <v>592</v>
      </c>
      <c r="F484" s="1047" t="s">
        <v>586</v>
      </c>
      <c r="G484" s="434"/>
      <c r="H484" s="597"/>
      <c r="I484" s="597"/>
      <c r="J484" s="609"/>
      <c r="K484" s="604"/>
      <c r="L484" s="598"/>
      <c r="M484" s="598"/>
      <c r="N484" s="769" t="str">
        <f t="shared" si="133"/>
        <v/>
      </c>
      <c r="O484" s="609"/>
      <c r="P484" s="604"/>
      <c r="Q484" s="598"/>
      <c r="R484" s="598"/>
      <c r="S484" s="769" t="str">
        <f t="shared" si="134"/>
        <v/>
      </c>
      <c r="T484" s="795"/>
      <c r="U484" s="790"/>
      <c r="V484" s="797"/>
      <c r="W484" s="797"/>
      <c r="X484" s="797"/>
      <c r="Y484" s="881"/>
      <c r="Z484" s="797"/>
      <c r="AA484" s="882"/>
      <c r="AB484" s="883"/>
      <c r="AC484" s="619"/>
      <c r="AD484" s="619"/>
      <c r="AE484" s="619"/>
      <c r="AF484" s="619"/>
      <c r="AG484" s="882"/>
      <c r="AH484" s="391"/>
    </row>
    <row r="485" spans="1:34" ht="15" customHeight="1" x14ac:dyDescent="0.25">
      <c r="A485" s="164"/>
      <c r="B485" s="840">
        <f t="shared" si="135"/>
        <v>21</v>
      </c>
      <c r="C485" s="2177"/>
      <c r="D485" s="2167"/>
      <c r="E485" s="2156"/>
      <c r="F485" s="1047" t="s">
        <v>591</v>
      </c>
      <c r="G485" s="434"/>
      <c r="H485" s="597"/>
      <c r="I485" s="597"/>
      <c r="J485" s="609"/>
      <c r="K485" s="604"/>
      <c r="L485" s="598"/>
      <c r="M485" s="598"/>
      <c r="N485" s="769" t="str">
        <f t="shared" si="133"/>
        <v/>
      </c>
      <c r="O485" s="609"/>
      <c r="P485" s="604"/>
      <c r="Q485" s="598"/>
      <c r="R485" s="598"/>
      <c r="S485" s="769" t="str">
        <f t="shared" si="134"/>
        <v/>
      </c>
      <c r="T485" s="795"/>
      <c r="U485" s="790"/>
      <c r="V485" s="797"/>
      <c r="W485" s="797"/>
      <c r="X485" s="797"/>
      <c r="Y485" s="881"/>
      <c r="Z485" s="797"/>
      <c r="AA485" s="882"/>
      <c r="AB485" s="883"/>
      <c r="AC485" s="619"/>
      <c r="AD485" s="619"/>
      <c r="AE485" s="619"/>
      <c r="AF485" s="619"/>
      <c r="AG485" s="882"/>
      <c r="AH485" s="391"/>
    </row>
    <row r="486" spans="1:34" ht="15" customHeight="1" x14ac:dyDescent="0.25">
      <c r="A486" s="164"/>
      <c r="B486" s="840">
        <f t="shared" si="135"/>
        <v>22</v>
      </c>
      <c r="C486" s="2177" t="s">
        <v>597</v>
      </c>
      <c r="D486" s="2167"/>
      <c r="E486" s="2156" t="s">
        <v>590</v>
      </c>
      <c r="F486" s="1047" t="s">
        <v>586</v>
      </c>
      <c r="G486" s="434"/>
      <c r="H486" s="597"/>
      <c r="I486" s="597"/>
      <c r="J486" s="609"/>
      <c r="K486" s="604"/>
      <c r="L486" s="598"/>
      <c r="M486" s="598"/>
      <c r="N486" s="769" t="str">
        <f t="shared" si="133"/>
        <v/>
      </c>
      <c r="O486" s="609"/>
      <c r="P486" s="604"/>
      <c r="Q486" s="598"/>
      <c r="R486" s="598"/>
      <c r="S486" s="769" t="str">
        <f t="shared" si="134"/>
        <v/>
      </c>
      <c r="T486" s="795"/>
      <c r="U486" s="790"/>
      <c r="V486" s="797"/>
      <c r="W486" s="797"/>
      <c r="X486" s="797"/>
      <c r="Y486" s="881"/>
      <c r="Z486" s="797"/>
      <c r="AA486" s="882"/>
      <c r="AB486" s="883"/>
      <c r="AC486" s="619"/>
      <c r="AD486" s="619"/>
      <c r="AE486" s="619"/>
      <c r="AF486" s="619"/>
      <c r="AG486" s="882"/>
      <c r="AH486" s="391"/>
    </row>
    <row r="487" spans="1:34" ht="15" customHeight="1" x14ac:dyDescent="0.25">
      <c r="A487" s="164"/>
      <c r="B487" s="840">
        <f t="shared" si="135"/>
        <v>23</v>
      </c>
      <c r="C487" s="2177"/>
      <c r="D487" s="2167"/>
      <c r="E487" s="2156"/>
      <c r="F487" s="1047" t="s">
        <v>591</v>
      </c>
      <c r="G487" s="434"/>
      <c r="H487" s="597"/>
      <c r="I487" s="597"/>
      <c r="J487" s="609"/>
      <c r="K487" s="604"/>
      <c r="L487" s="598"/>
      <c r="M487" s="598"/>
      <c r="N487" s="769" t="str">
        <f t="shared" si="133"/>
        <v/>
      </c>
      <c r="O487" s="609"/>
      <c r="P487" s="604"/>
      <c r="Q487" s="598"/>
      <c r="R487" s="598"/>
      <c r="S487" s="769" t="str">
        <f t="shared" si="134"/>
        <v/>
      </c>
      <c r="T487" s="795"/>
      <c r="U487" s="790"/>
      <c r="V487" s="797"/>
      <c r="W487" s="797"/>
      <c r="X487" s="797"/>
      <c r="Y487" s="881"/>
      <c r="Z487" s="797"/>
      <c r="AA487" s="882"/>
      <c r="AB487" s="883"/>
      <c r="AC487" s="619"/>
      <c r="AD487" s="619"/>
      <c r="AE487" s="619"/>
      <c r="AF487" s="619"/>
      <c r="AG487" s="882"/>
      <c r="AH487" s="391"/>
    </row>
    <row r="488" spans="1:34" ht="15" customHeight="1" x14ac:dyDescent="0.25">
      <c r="A488" s="164"/>
      <c r="B488" s="840">
        <f t="shared" si="135"/>
        <v>24</v>
      </c>
      <c r="C488" s="2177"/>
      <c r="D488" s="2167"/>
      <c r="E488" s="2156" t="s">
        <v>592</v>
      </c>
      <c r="F488" s="1047" t="s">
        <v>586</v>
      </c>
      <c r="G488" s="434"/>
      <c r="H488" s="597"/>
      <c r="I488" s="597"/>
      <c r="J488" s="609"/>
      <c r="K488" s="604"/>
      <c r="L488" s="598"/>
      <c r="M488" s="598"/>
      <c r="N488" s="769" t="str">
        <f t="shared" si="133"/>
        <v/>
      </c>
      <c r="O488" s="609"/>
      <c r="P488" s="604"/>
      <c r="Q488" s="598"/>
      <c r="R488" s="598"/>
      <c r="S488" s="769" t="str">
        <f t="shared" si="134"/>
        <v/>
      </c>
      <c r="T488" s="795"/>
      <c r="U488" s="790"/>
      <c r="V488" s="797"/>
      <c r="W488" s="797"/>
      <c r="X488" s="797"/>
      <c r="Y488" s="881"/>
      <c r="Z488" s="797"/>
      <c r="AA488" s="882"/>
      <c r="AB488" s="883"/>
      <c r="AC488" s="619"/>
      <c r="AD488" s="619"/>
      <c r="AE488" s="619"/>
      <c r="AF488" s="619"/>
      <c r="AG488" s="882"/>
      <c r="AH488" s="391"/>
    </row>
    <row r="489" spans="1:34" ht="15" customHeight="1" x14ac:dyDescent="0.25">
      <c r="A489" s="164"/>
      <c r="B489" s="840">
        <f t="shared" si="135"/>
        <v>25</v>
      </c>
      <c r="C489" s="2177"/>
      <c r="D489" s="2167"/>
      <c r="E489" s="2156"/>
      <c r="F489" s="1047" t="s">
        <v>591</v>
      </c>
      <c r="G489" s="434"/>
      <c r="H489" s="597"/>
      <c r="I489" s="597"/>
      <c r="J489" s="609"/>
      <c r="K489" s="604"/>
      <c r="L489" s="598"/>
      <c r="M489" s="598"/>
      <c r="N489" s="769" t="str">
        <f t="shared" si="133"/>
        <v/>
      </c>
      <c r="O489" s="609"/>
      <c r="P489" s="604"/>
      <c r="Q489" s="598"/>
      <c r="R489" s="598"/>
      <c r="S489" s="769" t="str">
        <f t="shared" si="134"/>
        <v/>
      </c>
      <c r="T489" s="795"/>
      <c r="U489" s="790"/>
      <c r="V489" s="797"/>
      <c r="W489" s="797"/>
      <c r="X489" s="797"/>
      <c r="Y489" s="881"/>
      <c r="Z489" s="797"/>
      <c r="AA489" s="882"/>
      <c r="AB489" s="883"/>
      <c r="AC489" s="619"/>
      <c r="AD489" s="619"/>
      <c r="AE489" s="619"/>
      <c r="AF489" s="619"/>
      <c r="AG489" s="882"/>
      <c r="AH489" s="391"/>
    </row>
    <row r="490" spans="1:34" ht="15" customHeight="1" x14ac:dyDescent="0.25">
      <c r="A490" s="164"/>
      <c r="B490" s="840">
        <f t="shared" si="135"/>
        <v>26</v>
      </c>
      <c r="C490" s="2177" t="s">
        <v>598</v>
      </c>
      <c r="D490" s="2167"/>
      <c r="E490" s="2156" t="s">
        <v>590</v>
      </c>
      <c r="F490" s="1047" t="s">
        <v>586</v>
      </c>
      <c r="G490" s="434"/>
      <c r="H490" s="597"/>
      <c r="I490" s="597"/>
      <c r="J490" s="609"/>
      <c r="K490" s="604"/>
      <c r="L490" s="598"/>
      <c r="M490" s="598"/>
      <c r="N490" s="769" t="str">
        <f t="shared" si="133"/>
        <v/>
      </c>
      <c r="O490" s="609"/>
      <c r="P490" s="604"/>
      <c r="Q490" s="598"/>
      <c r="R490" s="598"/>
      <c r="S490" s="769" t="str">
        <f t="shared" si="134"/>
        <v/>
      </c>
      <c r="T490" s="795"/>
      <c r="U490" s="790"/>
      <c r="V490" s="797"/>
      <c r="W490" s="797"/>
      <c r="X490" s="797"/>
      <c r="Y490" s="881"/>
      <c r="Z490" s="797"/>
      <c r="AA490" s="882"/>
      <c r="AB490" s="883"/>
      <c r="AC490" s="619"/>
      <c r="AD490" s="619"/>
      <c r="AE490" s="619"/>
      <c r="AF490" s="619"/>
      <c r="AG490" s="882"/>
      <c r="AH490" s="391"/>
    </row>
    <row r="491" spans="1:34" ht="15" customHeight="1" x14ac:dyDescent="0.25">
      <c r="A491" s="164"/>
      <c r="B491" s="840">
        <f t="shared" si="135"/>
        <v>27</v>
      </c>
      <c r="C491" s="2177"/>
      <c r="D491" s="2167"/>
      <c r="E491" s="2156"/>
      <c r="F491" s="1047" t="s">
        <v>591</v>
      </c>
      <c r="G491" s="434"/>
      <c r="H491" s="597"/>
      <c r="I491" s="597"/>
      <c r="J491" s="609"/>
      <c r="K491" s="604"/>
      <c r="L491" s="598"/>
      <c r="M491" s="598"/>
      <c r="N491" s="769" t="str">
        <f t="shared" si="133"/>
        <v/>
      </c>
      <c r="O491" s="609"/>
      <c r="P491" s="604"/>
      <c r="Q491" s="598"/>
      <c r="R491" s="598"/>
      <c r="S491" s="769" t="str">
        <f t="shared" si="134"/>
        <v/>
      </c>
      <c r="T491" s="795"/>
      <c r="U491" s="790"/>
      <c r="V491" s="797"/>
      <c r="W491" s="797"/>
      <c r="X491" s="797"/>
      <c r="Y491" s="881"/>
      <c r="Z491" s="797"/>
      <c r="AA491" s="882"/>
      <c r="AB491" s="883"/>
      <c r="AC491" s="619"/>
      <c r="AD491" s="619"/>
      <c r="AE491" s="619"/>
      <c r="AF491" s="619"/>
      <c r="AG491" s="882"/>
      <c r="AH491" s="391"/>
    </row>
    <row r="492" spans="1:34" ht="15" customHeight="1" x14ac:dyDescent="0.25">
      <c r="A492" s="164"/>
      <c r="B492" s="840">
        <f t="shared" si="135"/>
        <v>28</v>
      </c>
      <c r="C492" s="2177"/>
      <c r="D492" s="2167"/>
      <c r="E492" s="2156" t="s">
        <v>592</v>
      </c>
      <c r="F492" s="1047" t="s">
        <v>586</v>
      </c>
      <c r="G492" s="434"/>
      <c r="H492" s="597"/>
      <c r="I492" s="597"/>
      <c r="J492" s="609"/>
      <c r="K492" s="604"/>
      <c r="L492" s="598"/>
      <c r="M492" s="598"/>
      <c r="N492" s="769" t="str">
        <f t="shared" si="133"/>
        <v/>
      </c>
      <c r="O492" s="609"/>
      <c r="P492" s="604"/>
      <c r="Q492" s="598"/>
      <c r="R492" s="598"/>
      <c r="S492" s="769" t="str">
        <f t="shared" si="134"/>
        <v/>
      </c>
      <c r="T492" s="795"/>
      <c r="U492" s="790"/>
      <c r="V492" s="797"/>
      <c r="W492" s="797"/>
      <c r="X492" s="797"/>
      <c r="Y492" s="881"/>
      <c r="Z492" s="797"/>
      <c r="AA492" s="882"/>
      <c r="AB492" s="883"/>
      <c r="AC492" s="619"/>
      <c r="AD492" s="619"/>
      <c r="AE492" s="619"/>
      <c r="AF492" s="619"/>
      <c r="AG492" s="882"/>
      <c r="AH492" s="391"/>
    </row>
    <row r="493" spans="1:34" ht="15" customHeight="1" x14ac:dyDescent="0.25">
      <c r="A493" s="164"/>
      <c r="B493" s="840">
        <f t="shared" si="135"/>
        <v>29</v>
      </c>
      <c r="C493" s="2177"/>
      <c r="D493" s="2167"/>
      <c r="E493" s="2156"/>
      <c r="F493" s="1047" t="s">
        <v>591</v>
      </c>
      <c r="G493" s="434"/>
      <c r="H493" s="597"/>
      <c r="I493" s="597"/>
      <c r="J493" s="609"/>
      <c r="K493" s="604"/>
      <c r="L493" s="598"/>
      <c r="M493" s="598"/>
      <c r="N493" s="769" t="str">
        <f t="shared" si="133"/>
        <v/>
      </c>
      <c r="O493" s="609"/>
      <c r="P493" s="604"/>
      <c r="Q493" s="598"/>
      <c r="R493" s="598"/>
      <c r="S493" s="769" t="str">
        <f t="shared" si="134"/>
        <v/>
      </c>
      <c r="T493" s="795"/>
      <c r="U493" s="790"/>
      <c r="V493" s="797"/>
      <c r="W493" s="797"/>
      <c r="X493" s="797"/>
      <c r="Y493" s="881"/>
      <c r="Z493" s="797"/>
      <c r="AA493" s="882"/>
      <c r="AB493" s="883"/>
      <c r="AC493" s="619"/>
      <c r="AD493" s="619"/>
      <c r="AE493" s="619"/>
      <c r="AF493" s="619"/>
      <c r="AG493" s="882"/>
      <c r="AH493" s="391"/>
    </row>
    <row r="494" spans="1:34" ht="15" customHeight="1" x14ac:dyDescent="0.25">
      <c r="A494" s="164"/>
      <c r="B494" s="840">
        <f t="shared" si="135"/>
        <v>30</v>
      </c>
      <c r="C494" s="2177" t="s">
        <v>599</v>
      </c>
      <c r="D494" s="2167"/>
      <c r="E494" s="2156" t="s">
        <v>590</v>
      </c>
      <c r="F494" s="1047" t="s">
        <v>586</v>
      </c>
      <c r="G494" s="434"/>
      <c r="H494" s="597"/>
      <c r="I494" s="597"/>
      <c r="J494" s="609"/>
      <c r="K494" s="604"/>
      <c r="L494" s="598"/>
      <c r="M494" s="598"/>
      <c r="N494" s="769" t="str">
        <f t="shared" si="133"/>
        <v/>
      </c>
      <c r="O494" s="609"/>
      <c r="P494" s="604"/>
      <c r="Q494" s="598"/>
      <c r="R494" s="598"/>
      <c r="S494" s="769" t="str">
        <f t="shared" si="134"/>
        <v/>
      </c>
      <c r="T494" s="795"/>
      <c r="U494" s="790"/>
      <c r="V494" s="797"/>
      <c r="W494" s="797"/>
      <c r="X494" s="797"/>
      <c r="Y494" s="881"/>
      <c r="Z494" s="797"/>
      <c r="AA494" s="882"/>
      <c r="AB494" s="883"/>
      <c r="AC494" s="619"/>
      <c r="AD494" s="619"/>
      <c r="AE494" s="619"/>
      <c r="AF494" s="619"/>
      <c r="AG494" s="882"/>
      <c r="AH494" s="391"/>
    </row>
    <row r="495" spans="1:34" ht="15" customHeight="1" x14ac:dyDescent="0.25">
      <c r="A495" s="164"/>
      <c r="B495" s="840">
        <f t="shared" si="135"/>
        <v>31</v>
      </c>
      <c r="C495" s="2177"/>
      <c r="D495" s="2167"/>
      <c r="E495" s="2156"/>
      <c r="F495" s="1047" t="s">
        <v>591</v>
      </c>
      <c r="G495" s="434"/>
      <c r="H495" s="597"/>
      <c r="I495" s="597"/>
      <c r="J495" s="609"/>
      <c r="K495" s="604"/>
      <c r="L495" s="598"/>
      <c r="M495" s="598"/>
      <c r="N495" s="769" t="str">
        <f t="shared" si="133"/>
        <v/>
      </c>
      <c r="O495" s="609"/>
      <c r="P495" s="604"/>
      <c r="Q495" s="598"/>
      <c r="R495" s="598"/>
      <c r="S495" s="769" t="str">
        <f t="shared" si="134"/>
        <v/>
      </c>
      <c r="T495" s="795"/>
      <c r="U495" s="790"/>
      <c r="V495" s="797"/>
      <c r="W495" s="797"/>
      <c r="X495" s="797"/>
      <c r="Y495" s="881"/>
      <c r="Z495" s="797"/>
      <c r="AA495" s="882"/>
      <c r="AB495" s="883"/>
      <c r="AC495" s="619"/>
      <c r="AD495" s="619"/>
      <c r="AE495" s="619"/>
      <c r="AF495" s="619"/>
      <c r="AG495" s="882"/>
      <c r="AH495" s="391"/>
    </row>
    <row r="496" spans="1:34" ht="15" customHeight="1" x14ac:dyDescent="0.25">
      <c r="A496" s="164"/>
      <c r="B496" s="840">
        <f t="shared" si="135"/>
        <v>32</v>
      </c>
      <c r="C496" s="2177"/>
      <c r="D496" s="2167"/>
      <c r="E496" s="2156" t="s">
        <v>592</v>
      </c>
      <c r="F496" s="1047" t="s">
        <v>586</v>
      </c>
      <c r="G496" s="434"/>
      <c r="H496" s="597"/>
      <c r="I496" s="597"/>
      <c r="J496" s="609"/>
      <c r="K496" s="604"/>
      <c r="L496" s="598"/>
      <c r="M496" s="598"/>
      <c r="N496" s="769" t="str">
        <f t="shared" si="133"/>
        <v/>
      </c>
      <c r="O496" s="609"/>
      <c r="P496" s="604"/>
      <c r="Q496" s="598"/>
      <c r="R496" s="598"/>
      <c r="S496" s="769" t="str">
        <f t="shared" si="134"/>
        <v/>
      </c>
      <c r="T496" s="795"/>
      <c r="U496" s="790"/>
      <c r="V496" s="797"/>
      <c r="W496" s="797"/>
      <c r="X496" s="797"/>
      <c r="Y496" s="881"/>
      <c r="Z496" s="797"/>
      <c r="AA496" s="882"/>
      <c r="AB496" s="883"/>
      <c r="AC496" s="619"/>
      <c r="AD496" s="619"/>
      <c r="AE496" s="619"/>
      <c r="AF496" s="619"/>
      <c r="AG496" s="882"/>
      <c r="AH496" s="391"/>
    </row>
    <row r="497" spans="1:34" ht="15" customHeight="1" x14ac:dyDescent="0.25">
      <c r="A497" s="164"/>
      <c r="B497" s="840">
        <f t="shared" si="135"/>
        <v>33</v>
      </c>
      <c r="C497" s="2177"/>
      <c r="D497" s="2167"/>
      <c r="E497" s="2156"/>
      <c r="F497" s="1047" t="s">
        <v>591</v>
      </c>
      <c r="G497" s="434"/>
      <c r="H497" s="597"/>
      <c r="I497" s="597"/>
      <c r="J497" s="609"/>
      <c r="K497" s="604"/>
      <c r="L497" s="598"/>
      <c r="M497" s="598"/>
      <c r="N497" s="769" t="str">
        <f t="shared" si="133"/>
        <v/>
      </c>
      <c r="O497" s="609"/>
      <c r="P497" s="604"/>
      <c r="Q497" s="598"/>
      <c r="R497" s="598"/>
      <c r="S497" s="769" t="str">
        <f t="shared" si="134"/>
        <v/>
      </c>
      <c r="T497" s="795"/>
      <c r="U497" s="790"/>
      <c r="V497" s="797"/>
      <c r="W497" s="797"/>
      <c r="X497" s="797"/>
      <c r="Y497" s="881"/>
      <c r="Z497" s="797"/>
      <c r="AA497" s="882"/>
      <c r="AB497" s="883"/>
      <c r="AC497" s="619"/>
      <c r="AD497" s="619"/>
      <c r="AE497" s="619"/>
      <c r="AF497" s="619"/>
      <c r="AG497" s="882"/>
      <c r="AH497" s="391"/>
    </row>
    <row r="498" spans="1:34" ht="15" customHeight="1" x14ac:dyDescent="0.25">
      <c r="A498" s="164"/>
      <c r="B498" s="840">
        <f t="shared" si="135"/>
        <v>34</v>
      </c>
      <c r="C498" s="2177" t="s">
        <v>600</v>
      </c>
      <c r="D498" s="2167"/>
      <c r="E498" s="2156" t="s">
        <v>590</v>
      </c>
      <c r="F498" s="1047" t="s">
        <v>586</v>
      </c>
      <c r="G498" s="434"/>
      <c r="H498" s="597"/>
      <c r="I498" s="597"/>
      <c r="J498" s="609"/>
      <c r="K498" s="604"/>
      <c r="L498" s="598"/>
      <c r="M498" s="598"/>
      <c r="N498" s="769" t="str">
        <f t="shared" si="133"/>
        <v/>
      </c>
      <c r="O498" s="609"/>
      <c r="P498" s="604"/>
      <c r="Q498" s="598"/>
      <c r="R498" s="598"/>
      <c r="S498" s="769" t="str">
        <f t="shared" si="134"/>
        <v/>
      </c>
      <c r="T498" s="795"/>
      <c r="U498" s="790"/>
      <c r="V498" s="797"/>
      <c r="W498" s="797"/>
      <c r="X498" s="797"/>
      <c r="Y498" s="881"/>
      <c r="Z498" s="797"/>
      <c r="AA498" s="882"/>
      <c r="AB498" s="883"/>
      <c r="AC498" s="619"/>
      <c r="AD498" s="619"/>
      <c r="AE498" s="619"/>
      <c r="AF498" s="619"/>
      <c r="AG498" s="882"/>
      <c r="AH498" s="391"/>
    </row>
    <row r="499" spans="1:34" ht="15" customHeight="1" x14ac:dyDescent="0.25">
      <c r="A499" s="164"/>
      <c r="B499" s="840">
        <f t="shared" si="135"/>
        <v>35</v>
      </c>
      <c r="C499" s="2177"/>
      <c r="D499" s="2167"/>
      <c r="E499" s="2156"/>
      <c r="F499" s="1047" t="s">
        <v>591</v>
      </c>
      <c r="G499" s="434"/>
      <c r="H499" s="597"/>
      <c r="I499" s="597"/>
      <c r="J499" s="609"/>
      <c r="K499" s="604"/>
      <c r="L499" s="598"/>
      <c r="M499" s="598"/>
      <c r="N499" s="769" t="str">
        <f t="shared" si="133"/>
        <v/>
      </c>
      <c r="O499" s="609"/>
      <c r="P499" s="604"/>
      <c r="Q499" s="598"/>
      <c r="R499" s="598"/>
      <c r="S499" s="769" t="str">
        <f t="shared" si="134"/>
        <v/>
      </c>
      <c r="T499" s="795"/>
      <c r="U499" s="790"/>
      <c r="V499" s="797"/>
      <c r="W499" s="797"/>
      <c r="X499" s="797"/>
      <c r="Y499" s="881"/>
      <c r="Z499" s="797"/>
      <c r="AA499" s="882"/>
      <c r="AB499" s="883"/>
      <c r="AC499" s="619"/>
      <c r="AD499" s="619"/>
      <c r="AE499" s="619"/>
      <c r="AF499" s="619"/>
      <c r="AG499" s="882"/>
      <c r="AH499" s="391"/>
    </row>
    <row r="500" spans="1:34" ht="15" customHeight="1" x14ac:dyDescent="0.25">
      <c r="A500" s="164"/>
      <c r="B500" s="840">
        <f t="shared" si="135"/>
        <v>36</v>
      </c>
      <c r="C500" s="2177"/>
      <c r="D500" s="2167"/>
      <c r="E500" s="2156" t="s">
        <v>592</v>
      </c>
      <c r="F500" s="1047" t="s">
        <v>586</v>
      </c>
      <c r="G500" s="434"/>
      <c r="H500" s="597"/>
      <c r="I500" s="597"/>
      <c r="J500" s="609"/>
      <c r="K500" s="604"/>
      <c r="L500" s="598"/>
      <c r="M500" s="598"/>
      <c r="N500" s="769" t="str">
        <f t="shared" si="133"/>
        <v/>
      </c>
      <c r="O500" s="609"/>
      <c r="P500" s="604"/>
      <c r="Q500" s="598"/>
      <c r="R500" s="598"/>
      <c r="S500" s="769" t="str">
        <f t="shared" si="134"/>
        <v/>
      </c>
      <c r="T500" s="795"/>
      <c r="U500" s="790"/>
      <c r="V500" s="797"/>
      <c r="W500" s="797"/>
      <c r="X500" s="797"/>
      <c r="Y500" s="881"/>
      <c r="Z500" s="797"/>
      <c r="AA500" s="882"/>
      <c r="AB500" s="883"/>
      <c r="AC500" s="619"/>
      <c r="AD500" s="619"/>
      <c r="AE500" s="619"/>
      <c r="AF500" s="619"/>
      <c r="AG500" s="882"/>
      <c r="AH500" s="391"/>
    </row>
    <row r="501" spans="1:34" ht="15" customHeight="1" x14ac:dyDescent="0.25">
      <c r="A501" s="164"/>
      <c r="B501" s="840">
        <f t="shared" si="135"/>
        <v>37</v>
      </c>
      <c r="C501" s="2177"/>
      <c r="D501" s="2167"/>
      <c r="E501" s="2156"/>
      <c r="F501" s="1047" t="s">
        <v>591</v>
      </c>
      <c r="G501" s="434"/>
      <c r="H501" s="597"/>
      <c r="I501" s="597"/>
      <c r="J501" s="609"/>
      <c r="K501" s="604"/>
      <c r="L501" s="598"/>
      <c r="M501" s="598"/>
      <c r="N501" s="769" t="str">
        <f t="shared" si="133"/>
        <v/>
      </c>
      <c r="O501" s="609"/>
      <c r="P501" s="604"/>
      <c r="Q501" s="598"/>
      <c r="R501" s="598"/>
      <c r="S501" s="769" t="str">
        <f t="shared" si="134"/>
        <v/>
      </c>
      <c r="T501" s="795"/>
      <c r="U501" s="790"/>
      <c r="V501" s="797"/>
      <c r="W501" s="797"/>
      <c r="X501" s="797"/>
      <c r="Y501" s="881"/>
      <c r="Z501" s="797"/>
      <c r="AA501" s="882"/>
      <c r="AB501" s="883"/>
      <c r="AC501" s="619"/>
      <c r="AD501" s="619"/>
      <c r="AE501" s="619"/>
      <c r="AF501" s="619"/>
      <c r="AG501" s="882"/>
      <c r="AH501" s="391"/>
    </row>
    <row r="502" spans="1:34" ht="15" customHeight="1" x14ac:dyDescent="0.25">
      <c r="A502" s="164"/>
      <c r="B502" s="840">
        <f t="shared" si="135"/>
        <v>38</v>
      </c>
      <c r="C502" s="2177" t="s">
        <v>601</v>
      </c>
      <c r="D502" s="2167"/>
      <c r="E502" s="2156" t="s">
        <v>590</v>
      </c>
      <c r="F502" s="1047" t="s">
        <v>586</v>
      </c>
      <c r="G502" s="434"/>
      <c r="H502" s="597"/>
      <c r="I502" s="597"/>
      <c r="J502" s="609"/>
      <c r="K502" s="604"/>
      <c r="L502" s="598"/>
      <c r="M502" s="598"/>
      <c r="N502" s="769" t="str">
        <f t="shared" si="133"/>
        <v/>
      </c>
      <c r="O502" s="609"/>
      <c r="P502" s="604"/>
      <c r="Q502" s="598"/>
      <c r="R502" s="598"/>
      <c r="S502" s="769" t="str">
        <f t="shared" si="134"/>
        <v/>
      </c>
      <c r="T502" s="795"/>
      <c r="U502" s="790"/>
      <c r="V502" s="797"/>
      <c r="W502" s="797"/>
      <c r="X502" s="797"/>
      <c r="Y502" s="881"/>
      <c r="Z502" s="797"/>
      <c r="AA502" s="882"/>
      <c r="AB502" s="883"/>
      <c r="AC502" s="619"/>
      <c r="AD502" s="619"/>
      <c r="AE502" s="619"/>
      <c r="AF502" s="619"/>
      <c r="AG502" s="882"/>
      <c r="AH502" s="391"/>
    </row>
    <row r="503" spans="1:34" ht="15" customHeight="1" x14ac:dyDescent="0.25">
      <c r="A503" s="164"/>
      <c r="B503" s="840">
        <f t="shared" si="135"/>
        <v>39</v>
      </c>
      <c r="C503" s="2177"/>
      <c r="D503" s="2167"/>
      <c r="E503" s="2156"/>
      <c r="F503" s="1047" t="s">
        <v>591</v>
      </c>
      <c r="G503" s="434"/>
      <c r="H503" s="597"/>
      <c r="I503" s="597"/>
      <c r="J503" s="609"/>
      <c r="K503" s="604"/>
      <c r="L503" s="598"/>
      <c r="M503" s="598"/>
      <c r="N503" s="769" t="str">
        <f t="shared" si="133"/>
        <v/>
      </c>
      <c r="O503" s="609"/>
      <c r="P503" s="604"/>
      <c r="Q503" s="598"/>
      <c r="R503" s="598"/>
      <c r="S503" s="769" t="str">
        <f t="shared" si="134"/>
        <v/>
      </c>
      <c r="T503" s="795"/>
      <c r="U503" s="790"/>
      <c r="V503" s="797"/>
      <c r="W503" s="797"/>
      <c r="X503" s="797"/>
      <c r="Y503" s="881"/>
      <c r="Z503" s="797"/>
      <c r="AA503" s="882"/>
      <c r="AB503" s="883"/>
      <c r="AC503" s="619"/>
      <c r="AD503" s="619"/>
      <c r="AE503" s="619"/>
      <c r="AF503" s="619"/>
      <c r="AG503" s="882"/>
      <c r="AH503" s="391"/>
    </row>
    <row r="504" spans="1:34" ht="15" customHeight="1" x14ac:dyDescent="0.25">
      <c r="A504" s="164"/>
      <c r="B504" s="840">
        <f t="shared" si="135"/>
        <v>40</v>
      </c>
      <c r="C504" s="2177"/>
      <c r="D504" s="2167"/>
      <c r="E504" s="2156" t="s">
        <v>592</v>
      </c>
      <c r="F504" s="1047" t="s">
        <v>586</v>
      </c>
      <c r="G504" s="434"/>
      <c r="H504" s="597"/>
      <c r="I504" s="597"/>
      <c r="J504" s="609"/>
      <c r="K504" s="604"/>
      <c r="L504" s="598"/>
      <c r="M504" s="598"/>
      <c r="N504" s="769" t="str">
        <f t="shared" si="133"/>
        <v/>
      </c>
      <c r="O504" s="609"/>
      <c r="P504" s="604"/>
      <c r="Q504" s="598"/>
      <c r="R504" s="598"/>
      <c r="S504" s="769" t="str">
        <f t="shared" si="134"/>
        <v/>
      </c>
      <c r="T504" s="795"/>
      <c r="U504" s="790"/>
      <c r="V504" s="797"/>
      <c r="W504" s="797"/>
      <c r="X504" s="797"/>
      <c r="Y504" s="881"/>
      <c r="Z504" s="797"/>
      <c r="AA504" s="882"/>
      <c r="AB504" s="883"/>
      <c r="AC504" s="619"/>
      <c r="AD504" s="619"/>
      <c r="AE504" s="619"/>
      <c r="AF504" s="619"/>
      <c r="AG504" s="882"/>
      <c r="AH504" s="391"/>
    </row>
    <row r="505" spans="1:34" ht="15" customHeight="1" x14ac:dyDescent="0.25">
      <c r="A505" s="164"/>
      <c r="B505" s="840">
        <f t="shared" si="135"/>
        <v>41</v>
      </c>
      <c r="C505" s="2177"/>
      <c r="D505" s="2167"/>
      <c r="E505" s="2156"/>
      <c r="F505" s="1047" t="s">
        <v>591</v>
      </c>
      <c r="G505" s="434"/>
      <c r="H505" s="597"/>
      <c r="I505" s="597"/>
      <c r="J505" s="609"/>
      <c r="K505" s="604"/>
      <c r="L505" s="598"/>
      <c r="M505" s="598"/>
      <c r="N505" s="769" t="str">
        <f t="shared" si="133"/>
        <v/>
      </c>
      <c r="O505" s="609"/>
      <c r="P505" s="604"/>
      <c r="Q505" s="598"/>
      <c r="R505" s="598"/>
      <c r="S505" s="769" t="str">
        <f t="shared" si="134"/>
        <v/>
      </c>
      <c r="T505" s="795"/>
      <c r="U505" s="790"/>
      <c r="V505" s="797"/>
      <c r="W505" s="797"/>
      <c r="X505" s="797"/>
      <c r="Y505" s="881"/>
      <c r="Z505" s="797"/>
      <c r="AA505" s="882"/>
      <c r="AB505" s="883"/>
      <c r="AC505" s="619"/>
      <c r="AD505" s="619"/>
      <c r="AE505" s="619"/>
      <c r="AF505" s="619"/>
      <c r="AG505" s="882"/>
      <c r="AH505" s="391"/>
    </row>
    <row r="506" spans="1:34" ht="15" customHeight="1" x14ac:dyDescent="0.25">
      <c r="A506" s="164"/>
      <c r="B506" s="840">
        <f t="shared" si="135"/>
        <v>42</v>
      </c>
      <c r="C506" s="2177" t="s">
        <v>602</v>
      </c>
      <c r="D506" s="2167"/>
      <c r="E506" s="2156" t="s">
        <v>590</v>
      </c>
      <c r="F506" s="1047" t="s">
        <v>586</v>
      </c>
      <c r="G506" s="434"/>
      <c r="H506" s="597"/>
      <c r="I506" s="597"/>
      <c r="J506" s="609"/>
      <c r="K506" s="604"/>
      <c r="L506" s="598"/>
      <c r="M506" s="598"/>
      <c r="N506" s="769" t="str">
        <f t="shared" si="133"/>
        <v/>
      </c>
      <c r="O506" s="609"/>
      <c r="P506" s="604"/>
      <c r="Q506" s="598"/>
      <c r="R506" s="598"/>
      <c r="S506" s="769" t="str">
        <f t="shared" si="134"/>
        <v/>
      </c>
      <c r="T506" s="795"/>
      <c r="U506" s="790"/>
      <c r="V506" s="797"/>
      <c r="W506" s="797"/>
      <c r="X506" s="797"/>
      <c r="Y506" s="881"/>
      <c r="Z506" s="797"/>
      <c r="AA506" s="882"/>
      <c r="AB506" s="883"/>
      <c r="AC506" s="619"/>
      <c r="AD506" s="619"/>
      <c r="AE506" s="619"/>
      <c r="AF506" s="619"/>
      <c r="AG506" s="882"/>
      <c r="AH506" s="391"/>
    </row>
    <row r="507" spans="1:34" ht="15" customHeight="1" x14ac:dyDescent="0.25">
      <c r="A507" s="164"/>
      <c r="B507" s="840">
        <f t="shared" si="135"/>
        <v>43</v>
      </c>
      <c r="C507" s="2177"/>
      <c r="D507" s="2167"/>
      <c r="E507" s="2156"/>
      <c r="F507" s="1047" t="s">
        <v>591</v>
      </c>
      <c r="G507" s="434"/>
      <c r="H507" s="597"/>
      <c r="I507" s="597"/>
      <c r="J507" s="609"/>
      <c r="K507" s="604"/>
      <c r="L507" s="598"/>
      <c r="M507" s="598"/>
      <c r="N507" s="769" t="str">
        <f t="shared" si="133"/>
        <v/>
      </c>
      <c r="O507" s="609"/>
      <c r="P507" s="604"/>
      <c r="Q507" s="598"/>
      <c r="R507" s="598"/>
      <c r="S507" s="769" t="str">
        <f t="shared" si="134"/>
        <v/>
      </c>
      <c r="T507" s="795"/>
      <c r="U507" s="790"/>
      <c r="V507" s="797"/>
      <c r="W507" s="797"/>
      <c r="X507" s="797"/>
      <c r="Y507" s="881"/>
      <c r="Z507" s="797"/>
      <c r="AA507" s="882"/>
      <c r="AB507" s="883"/>
      <c r="AC507" s="619"/>
      <c r="AD507" s="619"/>
      <c r="AE507" s="619"/>
      <c r="AF507" s="619"/>
      <c r="AG507" s="882"/>
      <c r="AH507" s="391"/>
    </row>
    <row r="508" spans="1:34" ht="15" customHeight="1" x14ac:dyDescent="0.25">
      <c r="A508" s="164"/>
      <c r="B508" s="840">
        <f t="shared" si="135"/>
        <v>44</v>
      </c>
      <c r="C508" s="2177"/>
      <c r="D508" s="2167"/>
      <c r="E508" s="2156" t="s">
        <v>592</v>
      </c>
      <c r="F508" s="1047" t="s">
        <v>586</v>
      </c>
      <c r="G508" s="434"/>
      <c r="H508" s="597"/>
      <c r="I508" s="597"/>
      <c r="J508" s="609"/>
      <c r="K508" s="604"/>
      <c r="L508" s="598"/>
      <c r="M508" s="598"/>
      <c r="N508" s="769" t="str">
        <f t="shared" si="133"/>
        <v/>
      </c>
      <c r="O508" s="609"/>
      <c r="P508" s="604"/>
      <c r="Q508" s="598"/>
      <c r="R508" s="598"/>
      <c r="S508" s="769" t="str">
        <f t="shared" si="134"/>
        <v/>
      </c>
      <c r="T508" s="795"/>
      <c r="U508" s="790"/>
      <c r="V508" s="797"/>
      <c r="W508" s="797"/>
      <c r="X508" s="797"/>
      <c r="Y508" s="881"/>
      <c r="Z508" s="797"/>
      <c r="AA508" s="882"/>
      <c r="AB508" s="883"/>
      <c r="AC508" s="619"/>
      <c r="AD508" s="619"/>
      <c r="AE508" s="619"/>
      <c r="AF508" s="619"/>
      <c r="AG508" s="882"/>
      <c r="AH508" s="391"/>
    </row>
    <row r="509" spans="1:34" ht="15" customHeight="1" x14ac:dyDescent="0.25">
      <c r="A509" s="164"/>
      <c r="B509" s="840">
        <f t="shared" si="135"/>
        <v>45</v>
      </c>
      <c r="C509" s="2177"/>
      <c r="D509" s="2167"/>
      <c r="E509" s="2156"/>
      <c r="F509" s="1047" t="s">
        <v>591</v>
      </c>
      <c r="G509" s="434"/>
      <c r="H509" s="597"/>
      <c r="I509" s="597"/>
      <c r="J509" s="609"/>
      <c r="K509" s="604"/>
      <c r="L509" s="598"/>
      <c r="M509" s="598"/>
      <c r="N509" s="769" t="str">
        <f t="shared" si="133"/>
        <v/>
      </c>
      <c r="O509" s="609"/>
      <c r="P509" s="604"/>
      <c r="Q509" s="598"/>
      <c r="R509" s="598"/>
      <c r="S509" s="769" t="str">
        <f t="shared" si="134"/>
        <v/>
      </c>
      <c r="T509" s="795"/>
      <c r="U509" s="790"/>
      <c r="V509" s="797"/>
      <c r="W509" s="797"/>
      <c r="X509" s="797"/>
      <c r="Y509" s="881"/>
      <c r="Z509" s="797"/>
      <c r="AA509" s="882"/>
      <c r="AB509" s="883"/>
      <c r="AC509" s="619"/>
      <c r="AD509" s="619"/>
      <c r="AE509" s="619"/>
      <c r="AF509" s="619"/>
      <c r="AG509" s="882"/>
      <c r="AH509" s="391"/>
    </row>
    <row r="510" spans="1:34" ht="15" customHeight="1" x14ac:dyDescent="0.25">
      <c r="A510" s="164"/>
      <c r="B510" s="840">
        <f t="shared" si="135"/>
        <v>46</v>
      </c>
      <c r="C510" s="2177" t="s">
        <v>603</v>
      </c>
      <c r="D510" s="2167"/>
      <c r="E510" s="2156" t="s">
        <v>590</v>
      </c>
      <c r="F510" s="1047" t="s">
        <v>586</v>
      </c>
      <c r="G510" s="434"/>
      <c r="H510" s="597"/>
      <c r="I510" s="597"/>
      <c r="J510" s="609"/>
      <c r="K510" s="604"/>
      <c r="L510" s="598"/>
      <c r="M510" s="598"/>
      <c r="N510" s="769" t="str">
        <f t="shared" si="133"/>
        <v/>
      </c>
      <c r="O510" s="609"/>
      <c r="P510" s="604"/>
      <c r="Q510" s="598"/>
      <c r="R510" s="598"/>
      <c r="S510" s="769" t="str">
        <f t="shared" si="134"/>
        <v/>
      </c>
      <c r="T510" s="795"/>
      <c r="U510" s="790"/>
      <c r="V510" s="797"/>
      <c r="W510" s="797"/>
      <c r="X510" s="797"/>
      <c r="Y510" s="881"/>
      <c r="Z510" s="797"/>
      <c r="AA510" s="882"/>
      <c r="AB510" s="883"/>
      <c r="AC510" s="619"/>
      <c r="AD510" s="619"/>
      <c r="AE510" s="619"/>
      <c r="AF510" s="619"/>
      <c r="AG510" s="882"/>
      <c r="AH510" s="391"/>
    </row>
    <row r="511" spans="1:34" ht="15" customHeight="1" x14ac:dyDescent="0.25">
      <c r="A511" s="164"/>
      <c r="B511" s="840">
        <f t="shared" si="135"/>
        <v>47</v>
      </c>
      <c r="C511" s="2177"/>
      <c r="D511" s="2167"/>
      <c r="E511" s="2156"/>
      <c r="F511" s="1047" t="s">
        <v>591</v>
      </c>
      <c r="G511" s="434"/>
      <c r="H511" s="597"/>
      <c r="I511" s="597"/>
      <c r="J511" s="609"/>
      <c r="K511" s="604"/>
      <c r="L511" s="598"/>
      <c r="M511" s="598"/>
      <c r="N511" s="769" t="str">
        <f t="shared" si="133"/>
        <v/>
      </c>
      <c r="O511" s="609"/>
      <c r="P511" s="604"/>
      <c r="Q511" s="598"/>
      <c r="R511" s="598"/>
      <c r="S511" s="769" t="str">
        <f t="shared" si="134"/>
        <v/>
      </c>
      <c r="T511" s="795"/>
      <c r="U511" s="790"/>
      <c r="V511" s="797"/>
      <c r="W511" s="797"/>
      <c r="X511" s="797"/>
      <c r="Y511" s="881"/>
      <c r="Z511" s="797"/>
      <c r="AA511" s="882"/>
      <c r="AB511" s="883"/>
      <c r="AC511" s="619"/>
      <c r="AD511" s="619"/>
      <c r="AE511" s="619"/>
      <c r="AF511" s="619"/>
      <c r="AG511" s="882"/>
      <c r="AH511" s="391"/>
    </row>
    <row r="512" spans="1:34" ht="15" customHeight="1" x14ac:dyDescent="0.25">
      <c r="A512" s="164"/>
      <c r="B512" s="840">
        <f t="shared" si="135"/>
        <v>48</v>
      </c>
      <c r="C512" s="2177"/>
      <c r="D512" s="2167"/>
      <c r="E512" s="2156" t="s">
        <v>592</v>
      </c>
      <c r="F512" s="1047" t="s">
        <v>586</v>
      </c>
      <c r="G512" s="434"/>
      <c r="H512" s="597"/>
      <c r="I512" s="597"/>
      <c r="J512" s="609"/>
      <c r="K512" s="604"/>
      <c r="L512" s="598"/>
      <c r="M512" s="598"/>
      <c r="N512" s="769" t="str">
        <f t="shared" si="133"/>
        <v/>
      </c>
      <c r="O512" s="609"/>
      <c r="P512" s="604"/>
      <c r="Q512" s="598"/>
      <c r="R512" s="598"/>
      <c r="S512" s="769" t="str">
        <f t="shared" si="134"/>
        <v/>
      </c>
      <c r="T512" s="795"/>
      <c r="U512" s="790"/>
      <c r="V512" s="797"/>
      <c r="W512" s="797"/>
      <c r="X512" s="797"/>
      <c r="Y512" s="881"/>
      <c r="Z512" s="797"/>
      <c r="AA512" s="882"/>
      <c r="AB512" s="883"/>
      <c r="AC512" s="619"/>
      <c r="AD512" s="619"/>
      <c r="AE512" s="619"/>
      <c r="AF512" s="619"/>
      <c r="AG512" s="882"/>
      <c r="AH512" s="391"/>
    </row>
    <row r="513" spans="1:34" ht="15" customHeight="1" x14ac:dyDescent="0.25">
      <c r="A513" s="164"/>
      <c r="B513" s="849">
        <f t="shared" si="135"/>
        <v>49</v>
      </c>
      <c r="C513" s="2179"/>
      <c r="D513" s="2168"/>
      <c r="E513" s="2157"/>
      <c r="F513" s="1048" t="s">
        <v>591</v>
      </c>
      <c r="G513" s="926"/>
      <c r="H513" s="601"/>
      <c r="I513" s="601"/>
      <c r="J513" s="610"/>
      <c r="K513" s="607"/>
      <c r="L513" s="717"/>
      <c r="M513" s="717"/>
      <c r="N513" s="804" t="str">
        <f t="shared" si="133"/>
        <v/>
      </c>
      <c r="O513" s="610"/>
      <c r="P513" s="607"/>
      <c r="Q513" s="717"/>
      <c r="R513" s="717"/>
      <c r="S513" s="804" t="str">
        <f t="shared" si="134"/>
        <v/>
      </c>
      <c r="T513" s="912"/>
      <c r="U513" s="913"/>
      <c r="V513" s="914"/>
      <c r="W513" s="914"/>
      <c r="X513" s="914"/>
      <c r="Y513" s="954"/>
      <c r="Z513" s="914"/>
      <c r="AA513" s="955"/>
      <c r="AB513" s="956"/>
      <c r="AC513" s="619"/>
      <c r="AD513" s="619"/>
      <c r="AE513" s="619"/>
      <c r="AF513" s="619"/>
      <c r="AG513" s="955"/>
      <c r="AH513" s="391"/>
    </row>
    <row r="514" spans="1:34" ht="15" customHeight="1" x14ac:dyDescent="0.25">
      <c r="A514" s="164"/>
      <c r="B514" s="964">
        <f>B513+1</f>
        <v>50</v>
      </c>
      <c r="C514" s="979" t="s">
        <v>507</v>
      </c>
      <c r="D514" s="1049"/>
      <c r="E514" s="980"/>
      <c r="F514" s="1050"/>
      <c r="G514" s="817">
        <f t="shared" ref="G514:M514" si="136">SUM(G465:G513)</f>
        <v>0</v>
      </c>
      <c r="H514" s="822">
        <f t="shared" si="136"/>
        <v>0</v>
      </c>
      <c r="I514" s="822">
        <f t="shared" si="136"/>
        <v>0</v>
      </c>
      <c r="J514" s="861">
        <f t="shared" si="136"/>
        <v>0</v>
      </c>
      <c r="K514" s="822">
        <f t="shared" si="136"/>
        <v>0</v>
      </c>
      <c r="L514" s="822">
        <f t="shared" si="136"/>
        <v>0</v>
      </c>
      <c r="M514" s="822">
        <f t="shared" si="136"/>
        <v>0</v>
      </c>
      <c r="N514" s="820" t="str">
        <f t="shared" si="133"/>
        <v/>
      </c>
      <c r="O514" s="861">
        <f>SUM(O465:O513)</f>
        <v>0</v>
      </c>
      <c r="P514" s="822">
        <f>SUM(P465:P513)</f>
        <v>0</v>
      </c>
      <c r="Q514" s="822">
        <f>SUM(Q465:Q513)</f>
        <v>0</v>
      </c>
      <c r="R514" s="822">
        <f>SUM(R465:R513)</f>
        <v>0</v>
      </c>
      <c r="S514" s="820" t="str">
        <f t="shared" si="134"/>
        <v/>
      </c>
      <c r="T514" s="933"/>
      <c r="U514" s="934"/>
      <c r="V514" s="935"/>
      <c r="W514" s="935"/>
      <c r="X514" s="935"/>
      <c r="Y514" s="936"/>
      <c r="Z514" s="935"/>
      <c r="AA514" s="918"/>
      <c r="AB514" s="937"/>
      <c r="AC514" s="619"/>
      <c r="AD514" s="619"/>
      <c r="AE514" s="619"/>
      <c r="AF514" s="619"/>
      <c r="AG514" s="918"/>
      <c r="AH514" s="391"/>
    </row>
    <row r="515" spans="1:34" s="282" customFormat="1" ht="45" customHeight="1" x14ac:dyDescent="0.25">
      <c r="A515" s="585" t="s">
        <v>605</v>
      </c>
      <c r="B515" s="829"/>
      <c r="C515" s="603"/>
      <c r="D515" s="410"/>
      <c r="E515" s="410"/>
      <c r="F515" s="410"/>
      <c r="G515" s="406"/>
      <c r="H515" s="410"/>
      <c r="I515" s="410"/>
      <c r="AC515" s="619"/>
      <c r="AD515" s="619"/>
      <c r="AE515" s="619"/>
      <c r="AF515" s="619"/>
      <c r="AH515" s="391"/>
    </row>
    <row r="516" spans="1:34" ht="42" customHeight="1" x14ac:dyDescent="0.25">
      <c r="A516" s="737"/>
      <c r="B516" s="939"/>
      <c r="C516" s="727" t="s">
        <v>583</v>
      </c>
      <c r="D516" s="727" t="s">
        <v>584</v>
      </c>
      <c r="E516" s="727" t="s">
        <v>585</v>
      </c>
      <c r="F516" s="727" t="s">
        <v>586</v>
      </c>
      <c r="G516" s="944"/>
      <c r="H516" s="942"/>
      <c r="I516" s="941"/>
      <c r="J516" s="943"/>
      <c r="K516" s="940"/>
      <c r="L516" s="942"/>
      <c r="M516" s="942"/>
      <c r="N516" s="941"/>
      <c r="O516" s="943"/>
      <c r="P516" s="940"/>
      <c r="Q516" s="942"/>
      <c r="R516" s="942"/>
      <c r="S516" s="941"/>
      <c r="T516" s="943"/>
      <c r="U516" s="940"/>
      <c r="V516" s="942"/>
      <c r="W516" s="942"/>
      <c r="X516" s="942"/>
      <c r="Y516" s="942"/>
      <c r="Z516" s="942"/>
      <c r="AA516" s="942"/>
      <c r="AB516" s="941"/>
      <c r="AC516" s="619"/>
      <c r="AD516" s="619"/>
      <c r="AE516" s="619"/>
      <c r="AF516" s="619"/>
      <c r="AG516" s="941"/>
      <c r="AH516" s="391"/>
    </row>
    <row r="517" spans="1:34" ht="15" customHeight="1" x14ac:dyDescent="0.25">
      <c r="A517" s="737"/>
      <c r="B517" s="858">
        <v>1</v>
      </c>
      <c r="C517" s="728"/>
      <c r="D517" s="1037" t="s">
        <v>587</v>
      </c>
      <c r="E517" s="744"/>
      <c r="F517" s="1038"/>
      <c r="G517" s="508"/>
      <c r="H517" s="1039"/>
      <c r="I517" s="1039"/>
      <c r="J517" s="1040"/>
      <c r="K517" s="1041"/>
      <c r="L517" s="1042"/>
      <c r="M517" s="1042"/>
      <c r="N517" s="820" t="str">
        <f t="shared" ref="N517:N566" si="137">IF(K517&gt;0,M517/K517, "")</f>
        <v/>
      </c>
      <c r="O517" s="1040"/>
      <c r="P517" s="1041"/>
      <c r="Q517" s="1042"/>
      <c r="R517" s="1042"/>
      <c r="S517" s="820" t="str">
        <f t="shared" ref="S517:S566" si="138">IF(P517&gt;0,R517/P517, "")</f>
        <v/>
      </c>
      <c r="T517" s="1040"/>
      <c r="U517" s="1041"/>
      <c r="V517" s="1043"/>
      <c r="W517" s="1044"/>
      <c r="X517" s="1044"/>
      <c r="Y517" s="1042"/>
      <c r="Z517" s="825" t="str">
        <f t="shared" ref="Z517:Z566" si="139">IF(T517&gt;0,Y517/T517, "")</f>
        <v/>
      </c>
      <c r="AA517" s="1042"/>
      <c r="AB517" s="1045"/>
      <c r="AC517" s="619"/>
      <c r="AD517" s="619"/>
      <c r="AE517" s="619"/>
      <c r="AF517" s="619"/>
      <c r="AG517" s="826">
        <f t="shared" ref="AG517:AG566" si="140">T517-U517</f>
        <v>0</v>
      </c>
      <c r="AH517" s="391"/>
    </row>
    <row r="518" spans="1:34" ht="15" customHeight="1" x14ac:dyDescent="0.25">
      <c r="A518" s="164"/>
      <c r="B518" s="830">
        <f>B517+1</f>
        <v>2</v>
      </c>
      <c r="C518" s="2176" t="s">
        <v>588</v>
      </c>
      <c r="D518" s="2178" t="s">
        <v>589</v>
      </c>
      <c r="E518" s="2163" t="s">
        <v>590</v>
      </c>
      <c r="F518" s="1046" t="s">
        <v>586</v>
      </c>
      <c r="G518" s="432"/>
      <c r="H518" s="924"/>
      <c r="I518" s="924"/>
      <c r="J518" s="608"/>
      <c r="K518" s="606"/>
      <c r="L518" s="595"/>
      <c r="M518" s="595"/>
      <c r="N518" s="834" t="str">
        <f t="shared" si="137"/>
        <v/>
      </c>
      <c r="O518" s="608"/>
      <c r="P518" s="606"/>
      <c r="Q518" s="595"/>
      <c r="R518" s="595"/>
      <c r="S518" s="834" t="str">
        <f t="shared" si="138"/>
        <v/>
      </c>
      <c r="T518" s="608"/>
      <c r="U518" s="606"/>
      <c r="V518" s="835"/>
      <c r="W518" s="596"/>
      <c r="X518" s="596"/>
      <c r="Y518" s="595"/>
      <c r="Z518" s="836" t="str">
        <f t="shared" si="139"/>
        <v/>
      </c>
      <c r="AA518" s="595"/>
      <c r="AB518" s="837"/>
      <c r="AC518" s="619"/>
      <c r="AD518" s="619"/>
      <c r="AE518" s="619"/>
      <c r="AF518" s="619"/>
      <c r="AG518" s="952">
        <f t="shared" si="140"/>
        <v>0</v>
      </c>
      <c r="AH518" s="391"/>
    </row>
    <row r="519" spans="1:34" ht="15" customHeight="1" x14ac:dyDescent="0.25">
      <c r="A519" s="164"/>
      <c r="B519" s="840">
        <f t="shared" ref="B519:B565" si="141">B518+1</f>
        <v>3</v>
      </c>
      <c r="C519" s="2177"/>
      <c r="D519" s="2167"/>
      <c r="E519" s="2156"/>
      <c r="F519" s="1047" t="s">
        <v>591</v>
      </c>
      <c r="G519" s="434"/>
      <c r="H519" s="597"/>
      <c r="I519" s="597"/>
      <c r="J519" s="609"/>
      <c r="K519" s="604"/>
      <c r="L519" s="598"/>
      <c r="M519" s="598"/>
      <c r="N519" s="769" t="str">
        <f t="shared" si="137"/>
        <v/>
      </c>
      <c r="O519" s="609"/>
      <c r="P519" s="604"/>
      <c r="Q519" s="598"/>
      <c r="R519" s="598"/>
      <c r="S519" s="769" t="str">
        <f t="shared" si="138"/>
        <v/>
      </c>
      <c r="T519" s="609"/>
      <c r="U519" s="604"/>
      <c r="V519" s="845"/>
      <c r="W519" s="599"/>
      <c r="X519" s="599"/>
      <c r="Y519" s="598"/>
      <c r="Z519" s="773" t="str">
        <f t="shared" si="139"/>
        <v/>
      </c>
      <c r="AA519" s="598"/>
      <c r="AB519" s="847"/>
      <c r="AC519" s="619"/>
      <c r="AD519" s="619"/>
      <c r="AE519" s="619"/>
      <c r="AF519" s="619"/>
      <c r="AG519" s="777">
        <f t="shared" si="140"/>
        <v>0</v>
      </c>
      <c r="AH519" s="391"/>
    </row>
    <row r="520" spans="1:34" ht="15" customHeight="1" x14ac:dyDescent="0.25">
      <c r="A520" s="164"/>
      <c r="B520" s="840">
        <f t="shared" si="141"/>
        <v>4</v>
      </c>
      <c r="C520" s="2177"/>
      <c r="D520" s="2167"/>
      <c r="E520" s="2156" t="s">
        <v>592</v>
      </c>
      <c r="F520" s="1047" t="s">
        <v>586</v>
      </c>
      <c r="G520" s="434"/>
      <c r="H520" s="597"/>
      <c r="I520" s="597"/>
      <c r="J520" s="609"/>
      <c r="K520" s="604"/>
      <c r="L520" s="598"/>
      <c r="M520" s="598"/>
      <c r="N520" s="769" t="str">
        <f t="shared" si="137"/>
        <v/>
      </c>
      <c r="O520" s="609"/>
      <c r="P520" s="604"/>
      <c r="Q520" s="598"/>
      <c r="R520" s="598"/>
      <c r="S520" s="769" t="str">
        <f t="shared" si="138"/>
        <v/>
      </c>
      <c r="T520" s="609"/>
      <c r="U520" s="604"/>
      <c r="V520" s="845"/>
      <c r="W520" s="599"/>
      <c r="X520" s="599"/>
      <c r="Y520" s="598"/>
      <c r="Z520" s="773" t="str">
        <f t="shared" si="139"/>
        <v/>
      </c>
      <c r="AA520" s="598"/>
      <c r="AB520" s="847"/>
      <c r="AC520" s="619"/>
      <c r="AD520" s="619"/>
      <c r="AE520" s="619"/>
      <c r="AF520" s="619"/>
      <c r="AG520" s="777">
        <f t="shared" si="140"/>
        <v>0</v>
      </c>
      <c r="AH520" s="391"/>
    </row>
    <row r="521" spans="1:34" ht="15" customHeight="1" x14ac:dyDescent="0.25">
      <c r="A521" s="164"/>
      <c r="B521" s="840">
        <f t="shared" si="141"/>
        <v>5</v>
      </c>
      <c r="C521" s="2177"/>
      <c r="D521" s="2167"/>
      <c r="E521" s="2156"/>
      <c r="F521" s="1047" t="s">
        <v>591</v>
      </c>
      <c r="G521" s="434"/>
      <c r="H521" s="597"/>
      <c r="I521" s="597"/>
      <c r="J521" s="609"/>
      <c r="K521" s="604"/>
      <c r="L521" s="598"/>
      <c r="M521" s="598"/>
      <c r="N521" s="769" t="str">
        <f t="shared" si="137"/>
        <v/>
      </c>
      <c r="O521" s="609"/>
      <c r="P521" s="604"/>
      <c r="Q521" s="598"/>
      <c r="R521" s="598"/>
      <c r="S521" s="769" t="str">
        <f t="shared" si="138"/>
        <v/>
      </c>
      <c r="T521" s="609"/>
      <c r="U521" s="604"/>
      <c r="V521" s="845"/>
      <c r="W521" s="599"/>
      <c r="X521" s="599"/>
      <c r="Y521" s="598"/>
      <c r="Z521" s="773" t="str">
        <f t="shared" si="139"/>
        <v/>
      </c>
      <c r="AA521" s="598"/>
      <c r="AB521" s="847"/>
      <c r="AC521" s="619"/>
      <c r="AD521" s="619"/>
      <c r="AE521" s="619"/>
      <c r="AF521" s="619"/>
      <c r="AG521" s="777">
        <f t="shared" si="140"/>
        <v>0</v>
      </c>
      <c r="AH521" s="391"/>
    </row>
    <row r="522" spans="1:34" ht="15" customHeight="1" x14ac:dyDescent="0.25">
      <c r="A522" s="164"/>
      <c r="B522" s="840">
        <f t="shared" si="141"/>
        <v>6</v>
      </c>
      <c r="C522" s="2177" t="s">
        <v>593</v>
      </c>
      <c r="D522" s="2167"/>
      <c r="E522" s="2156" t="s">
        <v>590</v>
      </c>
      <c r="F522" s="1047" t="s">
        <v>586</v>
      </c>
      <c r="G522" s="434"/>
      <c r="H522" s="597"/>
      <c r="I522" s="597"/>
      <c r="J522" s="609"/>
      <c r="K522" s="604"/>
      <c r="L522" s="598"/>
      <c r="M522" s="598"/>
      <c r="N522" s="769" t="str">
        <f t="shared" si="137"/>
        <v/>
      </c>
      <c r="O522" s="609"/>
      <c r="P522" s="604"/>
      <c r="Q522" s="598"/>
      <c r="R522" s="598"/>
      <c r="S522" s="769" t="str">
        <f t="shared" si="138"/>
        <v/>
      </c>
      <c r="T522" s="609"/>
      <c r="U522" s="604"/>
      <c r="V522" s="845"/>
      <c r="W522" s="599"/>
      <c r="X522" s="599"/>
      <c r="Y522" s="598"/>
      <c r="Z522" s="773" t="str">
        <f t="shared" si="139"/>
        <v/>
      </c>
      <c r="AA522" s="598"/>
      <c r="AB522" s="847"/>
      <c r="AC522" s="619"/>
      <c r="AD522" s="619"/>
      <c r="AE522" s="619"/>
      <c r="AF522" s="619"/>
      <c r="AG522" s="777">
        <f t="shared" si="140"/>
        <v>0</v>
      </c>
      <c r="AH522" s="391"/>
    </row>
    <row r="523" spans="1:34" ht="15" customHeight="1" x14ac:dyDescent="0.25">
      <c r="A523" s="164"/>
      <c r="B523" s="840">
        <f t="shared" si="141"/>
        <v>7</v>
      </c>
      <c r="C523" s="2177"/>
      <c r="D523" s="2167"/>
      <c r="E523" s="2156"/>
      <c r="F523" s="1047" t="s">
        <v>591</v>
      </c>
      <c r="G523" s="434"/>
      <c r="H523" s="597"/>
      <c r="I523" s="597"/>
      <c r="J523" s="609"/>
      <c r="K523" s="604"/>
      <c r="L523" s="598"/>
      <c r="M523" s="598"/>
      <c r="N523" s="769" t="str">
        <f t="shared" si="137"/>
        <v/>
      </c>
      <c r="O523" s="609"/>
      <c r="P523" s="604"/>
      <c r="Q523" s="598"/>
      <c r="R523" s="598"/>
      <c r="S523" s="769" t="str">
        <f t="shared" si="138"/>
        <v/>
      </c>
      <c r="T523" s="609"/>
      <c r="U523" s="604"/>
      <c r="V523" s="845"/>
      <c r="W523" s="599"/>
      <c r="X523" s="599"/>
      <c r="Y523" s="598"/>
      <c r="Z523" s="773" t="str">
        <f t="shared" si="139"/>
        <v/>
      </c>
      <c r="AA523" s="598"/>
      <c r="AB523" s="847"/>
      <c r="AC523" s="619"/>
      <c r="AD523" s="619"/>
      <c r="AE523" s="619"/>
      <c r="AF523" s="619"/>
      <c r="AG523" s="777">
        <f t="shared" si="140"/>
        <v>0</v>
      </c>
      <c r="AH523" s="391"/>
    </row>
    <row r="524" spans="1:34" ht="15" customHeight="1" x14ac:dyDescent="0.25">
      <c r="A524" s="164"/>
      <c r="B524" s="840">
        <f t="shared" si="141"/>
        <v>8</v>
      </c>
      <c r="C524" s="2177"/>
      <c r="D524" s="2167"/>
      <c r="E524" s="2156" t="s">
        <v>592</v>
      </c>
      <c r="F524" s="1047" t="s">
        <v>586</v>
      </c>
      <c r="G524" s="434"/>
      <c r="H524" s="597"/>
      <c r="I524" s="597"/>
      <c r="J524" s="609"/>
      <c r="K524" s="604"/>
      <c r="L524" s="598"/>
      <c r="M524" s="598"/>
      <c r="N524" s="769" t="str">
        <f t="shared" si="137"/>
        <v/>
      </c>
      <c r="O524" s="609"/>
      <c r="P524" s="604"/>
      <c r="Q524" s="598"/>
      <c r="R524" s="598"/>
      <c r="S524" s="769" t="str">
        <f t="shared" si="138"/>
        <v/>
      </c>
      <c r="T524" s="609"/>
      <c r="U524" s="604"/>
      <c r="V524" s="845"/>
      <c r="W524" s="599"/>
      <c r="X524" s="599"/>
      <c r="Y524" s="598"/>
      <c r="Z524" s="773" t="str">
        <f t="shared" si="139"/>
        <v/>
      </c>
      <c r="AA524" s="598"/>
      <c r="AB524" s="847"/>
      <c r="AC524" s="619"/>
      <c r="AD524" s="619"/>
      <c r="AE524" s="619"/>
      <c r="AF524" s="619"/>
      <c r="AG524" s="777">
        <f t="shared" si="140"/>
        <v>0</v>
      </c>
      <c r="AH524" s="391"/>
    </row>
    <row r="525" spans="1:34" ht="15" customHeight="1" x14ac:dyDescent="0.25">
      <c r="A525" s="164"/>
      <c r="B525" s="840">
        <f t="shared" si="141"/>
        <v>9</v>
      </c>
      <c r="C525" s="2177"/>
      <c r="D525" s="2167"/>
      <c r="E525" s="2156"/>
      <c r="F525" s="1047" t="s">
        <v>591</v>
      </c>
      <c r="G525" s="434"/>
      <c r="H525" s="597"/>
      <c r="I525" s="597"/>
      <c r="J525" s="609"/>
      <c r="K525" s="604"/>
      <c r="L525" s="598"/>
      <c r="M525" s="598"/>
      <c r="N525" s="769" t="str">
        <f t="shared" si="137"/>
        <v/>
      </c>
      <c r="O525" s="609"/>
      <c r="P525" s="604"/>
      <c r="Q525" s="598"/>
      <c r="R525" s="598"/>
      <c r="S525" s="769" t="str">
        <f t="shared" si="138"/>
        <v/>
      </c>
      <c r="T525" s="609"/>
      <c r="U525" s="604"/>
      <c r="V525" s="845"/>
      <c r="W525" s="599"/>
      <c r="X525" s="599"/>
      <c r="Y525" s="598"/>
      <c r="Z525" s="773" t="str">
        <f t="shared" si="139"/>
        <v/>
      </c>
      <c r="AA525" s="598"/>
      <c r="AB525" s="847"/>
      <c r="AC525" s="619"/>
      <c r="AD525" s="619"/>
      <c r="AE525" s="619"/>
      <c r="AF525" s="619"/>
      <c r="AG525" s="777">
        <f t="shared" si="140"/>
        <v>0</v>
      </c>
      <c r="AH525" s="391"/>
    </row>
    <row r="526" spans="1:34" ht="15" customHeight="1" x14ac:dyDescent="0.25">
      <c r="A526" s="164"/>
      <c r="B526" s="840">
        <f t="shared" si="141"/>
        <v>10</v>
      </c>
      <c r="C526" s="2177" t="s">
        <v>594</v>
      </c>
      <c r="D526" s="2167"/>
      <c r="E526" s="2156" t="s">
        <v>590</v>
      </c>
      <c r="F526" s="1047" t="s">
        <v>586</v>
      </c>
      <c r="G526" s="434"/>
      <c r="H526" s="597"/>
      <c r="I526" s="597"/>
      <c r="J526" s="609"/>
      <c r="K526" s="604"/>
      <c r="L526" s="598"/>
      <c r="M526" s="598"/>
      <c r="N526" s="769" t="str">
        <f t="shared" si="137"/>
        <v/>
      </c>
      <c r="O526" s="609"/>
      <c r="P526" s="604"/>
      <c r="Q526" s="598"/>
      <c r="R526" s="598"/>
      <c r="S526" s="769" t="str">
        <f t="shared" si="138"/>
        <v/>
      </c>
      <c r="T526" s="609"/>
      <c r="U526" s="604"/>
      <c r="V526" s="845"/>
      <c r="W526" s="599"/>
      <c r="X526" s="599"/>
      <c r="Y526" s="598"/>
      <c r="Z526" s="773" t="str">
        <f t="shared" si="139"/>
        <v/>
      </c>
      <c r="AA526" s="598"/>
      <c r="AB526" s="847"/>
      <c r="AC526" s="619"/>
      <c r="AD526" s="619"/>
      <c r="AE526" s="619"/>
      <c r="AF526" s="619"/>
      <c r="AG526" s="777">
        <f t="shared" si="140"/>
        <v>0</v>
      </c>
      <c r="AH526" s="391"/>
    </row>
    <row r="527" spans="1:34" ht="15" customHeight="1" x14ac:dyDescent="0.25">
      <c r="A527" s="164"/>
      <c r="B527" s="840">
        <f t="shared" si="141"/>
        <v>11</v>
      </c>
      <c r="C527" s="2177"/>
      <c r="D527" s="2167"/>
      <c r="E527" s="2156"/>
      <c r="F527" s="1047" t="s">
        <v>591</v>
      </c>
      <c r="G527" s="434"/>
      <c r="H527" s="597"/>
      <c r="I527" s="597"/>
      <c r="J527" s="609"/>
      <c r="K527" s="604"/>
      <c r="L527" s="598"/>
      <c r="M527" s="598"/>
      <c r="N527" s="769" t="str">
        <f t="shared" si="137"/>
        <v/>
      </c>
      <c r="O527" s="609"/>
      <c r="P527" s="604"/>
      <c r="Q527" s="598"/>
      <c r="R527" s="598"/>
      <c r="S527" s="769" t="str">
        <f t="shared" si="138"/>
        <v/>
      </c>
      <c r="T527" s="609"/>
      <c r="U527" s="604"/>
      <c r="V527" s="845"/>
      <c r="W527" s="599"/>
      <c r="X527" s="599"/>
      <c r="Y527" s="598"/>
      <c r="Z527" s="773" t="str">
        <f t="shared" si="139"/>
        <v/>
      </c>
      <c r="AA527" s="598"/>
      <c r="AB527" s="847"/>
      <c r="AC527" s="619"/>
      <c r="AD527" s="619"/>
      <c r="AE527" s="619"/>
      <c r="AF527" s="619"/>
      <c r="AG527" s="777">
        <f t="shared" si="140"/>
        <v>0</v>
      </c>
      <c r="AH527" s="391"/>
    </row>
    <row r="528" spans="1:34" ht="15" customHeight="1" x14ac:dyDescent="0.25">
      <c r="A528" s="164"/>
      <c r="B528" s="840">
        <f t="shared" si="141"/>
        <v>12</v>
      </c>
      <c r="C528" s="2177"/>
      <c r="D528" s="2167"/>
      <c r="E528" s="2156" t="s">
        <v>592</v>
      </c>
      <c r="F528" s="1047" t="s">
        <v>586</v>
      </c>
      <c r="G528" s="434"/>
      <c r="H528" s="597"/>
      <c r="I528" s="597"/>
      <c r="J528" s="609"/>
      <c r="K528" s="604"/>
      <c r="L528" s="598"/>
      <c r="M528" s="598"/>
      <c r="N528" s="769" t="str">
        <f t="shared" si="137"/>
        <v/>
      </c>
      <c r="O528" s="609"/>
      <c r="P528" s="604"/>
      <c r="Q528" s="598"/>
      <c r="R528" s="598"/>
      <c r="S528" s="769" t="str">
        <f t="shared" si="138"/>
        <v/>
      </c>
      <c r="T528" s="609"/>
      <c r="U528" s="604"/>
      <c r="V528" s="845"/>
      <c r="W528" s="599"/>
      <c r="X528" s="599"/>
      <c r="Y528" s="598"/>
      <c r="Z528" s="773" t="str">
        <f t="shared" si="139"/>
        <v/>
      </c>
      <c r="AA528" s="598"/>
      <c r="AB528" s="847"/>
      <c r="AC528" s="619"/>
      <c r="AD528" s="619"/>
      <c r="AE528" s="619"/>
      <c r="AF528" s="619"/>
      <c r="AG528" s="777">
        <f t="shared" si="140"/>
        <v>0</v>
      </c>
      <c r="AH528" s="391"/>
    </row>
    <row r="529" spans="1:34" ht="15" customHeight="1" x14ac:dyDescent="0.25">
      <c r="A529" s="164"/>
      <c r="B529" s="840">
        <f t="shared" si="141"/>
        <v>13</v>
      </c>
      <c r="C529" s="2177"/>
      <c r="D529" s="2167"/>
      <c r="E529" s="2156"/>
      <c r="F529" s="1047" t="s">
        <v>591</v>
      </c>
      <c r="G529" s="434"/>
      <c r="H529" s="597"/>
      <c r="I529" s="597"/>
      <c r="J529" s="609"/>
      <c r="K529" s="604"/>
      <c r="L529" s="598"/>
      <c r="M529" s="598"/>
      <c r="N529" s="769" t="str">
        <f t="shared" si="137"/>
        <v/>
      </c>
      <c r="O529" s="609"/>
      <c r="P529" s="604"/>
      <c r="Q529" s="598"/>
      <c r="R529" s="598"/>
      <c r="S529" s="769" t="str">
        <f t="shared" si="138"/>
        <v/>
      </c>
      <c r="T529" s="609"/>
      <c r="U529" s="604"/>
      <c r="V529" s="845"/>
      <c r="W529" s="599"/>
      <c r="X529" s="599"/>
      <c r="Y529" s="598"/>
      <c r="Z529" s="773" t="str">
        <f t="shared" si="139"/>
        <v/>
      </c>
      <c r="AA529" s="598"/>
      <c r="AB529" s="847"/>
      <c r="AC529" s="619"/>
      <c r="AD529" s="619"/>
      <c r="AE529" s="619"/>
      <c r="AF529" s="619"/>
      <c r="AG529" s="777">
        <f t="shared" si="140"/>
        <v>0</v>
      </c>
      <c r="AH529" s="391"/>
    </row>
    <row r="530" spans="1:34" ht="15" customHeight="1" x14ac:dyDescent="0.25">
      <c r="A530" s="164"/>
      <c r="B530" s="840">
        <f t="shared" si="141"/>
        <v>14</v>
      </c>
      <c r="C530" s="2177" t="s">
        <v>595</v>
      </c>
      <c r="D530" s="2167"/>
      <c r="E530" s="2156" t="s">
        <v>590</v>
      </c>
      <c r="F530" s="1047" t="s">
        <v>586</v>
      </c>
      <c r="G530" s="434"/>
      <c r="H530" s="597"/>
      <c r="I530" s="597"/>
      <c r="J530" s="609"/>
      <c r="K530" s="604"/>
      <c r="L530" s="598"/>
      <c r="M530" s="598"/>
      <c r="N530" s="769" t="str">
        <f t="shared" si="137"/>
        <v/>
      </c>
      <c r="O530" s="609"/>
      <c r="P530" s="604"/>
      <c r="Q530" s="598"/>
      <c r="R530" s="598"/>
      <c r="S530" s="769" t="str">
        <f t="shared" si="138"/>
        <v/>
      </c>
      <c r="T530" s="609"/>
      <c r="U530" s="604"/>
      <c r="V530" s="845"/>
      <c r="W530" s="599"/>
      <c r="X530" s="599"/>
      <c r="Y530" s="598"/>
      <c r="Z530" s="773" t="str">
        <f t="shared" si="139"/>
        <v/>
      </c>
      <c r="AA530" s="598"/>
      <c r="AB530" s="847"/>
      <c r="AC530" s="619"/>
      <c r="AD530" s="619"/>
      <c r="AE530" s="619"/>
      <c r="AF530" s="619"/>
      <c r="AG530" s="777">
        <f t="shared" si="140"/>
        <v>0</v>
      </c>
      <c r="AH530" s="391"/>
    </row>
    <row r="531" spans="1:34" ht="15" customHeight="1" x14ac:dyDescent="0.25">
      <c r="A531" s="164"/>
      <c r="B531" s="840">
        <f t="shared" si="141"/>
        <v>15</v>
      </c>
      <c r="C531" s="2177"/>
      <c r="D531" s="2167"/>
      <c r="E531" s="2156"/>
      <c r="F531" s="1047" t="s">
        <v>591</v>
      </c>
      <c r="G531" s="434"/>
      <c r="H531" s="597"/>
      <c r="I531" s="597"/>
      <c r="J531" s="609"/>
      <c r="K531" s="604"/>
      <c r="L531" s="598"/>
      <c r="M531" s="598"/>
      <c r="N531" s="769" t="str">
        <f t="shared" si="137"/>
        <v/>
      </c>
      <c r="O531" s="609"/>
      <c r="P531" s="604"/>
      <c r="Q531" s="598"/>
      <c r="R531" s="598"/>
      <c r="S531" s="769" t="str">
        <f t="shared" si="138"/>
        <v/>
      </c>
      <c r="T531" s="609"/>
      <c r="U531" s="604"/>
      <c r="V531" s="845"/>
      <c r="W531" s="599"/>
      <c r="X531" s="599"/>
      <c r="Y531" s="598"/>
      <c r="Z531" s="773" t="str">
        <f t="shared" si="139"/>
        <v/>
      </c>
      <c r="AA531" s="598"/>
      <c r="AB531" s="847"/>
      <c r="AC531" s="619"/>
      <c r="AD531" s="619"/>
      <c r="AE531" s="619"/>
      <c r="AF531" s="619"/>
      <c r="AG531" s="777">
        <f t="shared" si="140"/>
        <v>0</v>
      </c>
      <c r="AH531" s="391"/>
    </row>
    <row r="532" spans="1:34" ht="15" customHeight="1" x14ac:dyDescent="0.25">
      <c r="A532" s="164"/>
      <c r="B532" s="840">
        <f t="shared" si="141"/>
        <v>16</v>
      </c>
      <c r="C532" s="2177"/>
      <c r="D532" s="2167"/>
      <c r="E532" s="2156" t="s">
        <v>592</v>
      </c>
      <c r="F532" s="1047" t="s">
        <v>586</v>
      </c>
      <c r="G532" s="434"/>
      <c r="H532" s="597"/>
      <c r="I532" s="597"/>
      <c r="J532" s="609"/>
      <c r="K532" s="604"/>
      <c r="L532" s="598"/>
      <c r="M532" s="598"/>
      <c r="N532" s="769" t="str">
        <f t="shared" si="137"/>
        <v/>
      </c>
      <c r="O532" s="609"/>
      <c r="P532" s="604"/>
      <c r="Q532" s="598"/>
      <c r="R532" s="598"/>
      <c r="S532" s="769" t="str">
        <f t="shared" si="138"/>
        <v/>
      </c>
      <c r="T532" s="609"/>
      <c r="U532" s="604"/>
      <c r="V532" s="845"/>
      <c r="W532" s="599"/>
      <c r="X532" s="599"/>
      <c r="Y532" s="598"/>
      <c r="Z532" s="773" t="str">
        <f t="shared" si="139"/>
        <v/>
      </c>
      <c r="AA532" s="598"/>
      <c r="AB532" s="847"/>
      <c r="AC532" s="619"/>
      <c r="AD532" s="619"/>
      <c r="AE532" s="619"/>
      <c r="AF532" s="619"/>
      <c r="AG532" s="777">
        <f t="shared" si="140"/>
        <v>0</v>
      </c>
      <c r="AH532" s="391"/>
    </row>
    <row r="533" spans="1:34" ht="15" customHeight="1" x14ac:dyDescent="0.25">
      <c r="A533" s="164"/>
      <c r="B533" s="840">
        <f t="shared" si="141"/>
        <v>17</v>
      </c>
      <c r="C533" s="2177"/>
      <c r="D533" s="2167"/>
      <c r="E533" s="2156"/>
      <c r="F533" s="1047" t="s">
        <v>591</v>
      </c>
      <c r="G533" s="434"/>
      <c r="H533" s="597"/>
      <c r="I533" s="597"/>
      <c r="J533" s="609"/>
      <c r="K533" s="604"/>
      <c r="L533" s="598"/>
      <c r="M533" s="598"/>
      <c r="N533" s="769" t="str">
        <f t="shared" si="137"/>
        <v/>
      </c>
      <c r="O533" s="609"/>
      <c r="P533" s="604"/>
      <c r="Q533" s="598"/>
      <c r="R533" s="598"/>
      <c r="S533" s="769" t="str">
        <f t="shared" si="138"/>
        <v/>
      </c>
      <c r="T533" s="609"/>
      <c r="U533" s="604"/>
      <c r="V533" s="845"/>
      <c r="W533" s="599"/>
      <c r="X533" s="599"/>
      <c r="Y533" s="598"/>
      <c r="Z533" s="773" t="str">
        <f t="shared" si="139"/>
        <v/>
      </c>
      <c r="AA533" s="598"/>
      <c r="AB533" s="847"/>
      <c r="AC533" s="619"/>
      <c r="AD533" s="619"/>
      <c r="AE533" s="619"/>
      <c r="AF533" s="619"/>
      <c r="AG533" s="777">
        <f t="shared" si="140"/>
        <v>0</v>
      </c>
      <c r="AH533" s="391"/>
    </row>
    <row r="534" spans="1:34" ht="15" customHeight="1" x14ac:dyDescent="0.25">
      <c r="A534" s="164"/>
      <c r="B534" s="840">
        <f t="shared" si="141"/>
        <v>18</v>
      </c>
      <c r="C534" s="2177" t="s">
        <v>596</v>
      </c>
      <c r="D534" s="2167"/>
      <c r="E534" s="2156" t="s">
        <v>590</v>
      </c>
      <c r="F534" s="1047" t="s">
        <v>586</v>
      </c>
      <c r="G534" s="434"/>
      <c r="H534" s="597"/>
      <c r="I534" s="597"/>
      <c r="J534" s="609"/>
      <c r="K534" s="604"/>
      <c r="L534" s="598"/>
      <c r="M534" s="598"/>
      <c r="N534" s="769" t="str">
        <f t="shared" si="137"/>
        <v/>
      </c>
      <c r="O534" s="609"/>
      <c r="P534" s="604"/>
      <c r="Q534" s="598"/>
      <c r="R534" s="598"/>
      <c r="S534" s="769" t="str">
        <f t="shared" si="138"/>
        <v/>
      </c>
      <c r="T534" s="609"/>
      <c r="U534" s="604"/>
      <c r="V534" s="845"/>
      <c r="W534" s="599"/>
      <c r="X534" s="599"/>
      <c r="Y534" s="598"/>
      <c r="Z534" s="773" t="str">
        <f t="shared" si="139"/>
        <v/>
      </c>
      <c r="AA534" s="598"/>
      <c r="AB534" s="847"/>
      <c r="AC534" s="619"/>
      <c r="AD534" s="619"/>
      <c r="AE534" s="619"/>
      <c r="AF534" s="619"/>
      <c r="AG534" s="777">
        <f t="shared" si="140"/>
        <v>0</v>
      </c>
      <c r="AH534" s="391"/>
    </row>
    <row r="535" spans="1:34" ht="15" customHeight="1" x14ac:dyDescent="0.25">
      <c r="A535" s="164"/>
      <c r="B535" s="840">
        <f t="shared" si="141"/>
        <v>19</v>
      </c>
      <c r="C535" s="2177"/>
      <c r="D535" s="2167"/>
      <c r="E535" s="2156"/>
      <c r="F535" s="1047" t="s">
        <v>591</v>
      </c>
      <c r="G535" s="434"/>
      <c r="H535" s="597"/>
      <c r="I535" s="597"/>
      <c r="J535" s="609"/>
      <c r="K535" s="604"/>
      <c r="L535" s="598"/>
      <c r="M535" s="598"/>
      <c r="N535" s="769" t="str">
        <f t="shared" si="137"/>
        <v/>
      </c>
      <c r="O535" s="609"/>
      <c r="P535" s="604"/>
      <c r="Q535" s="598"/>
      <c r="R535" s="598"/>
      <c r="S535" s="769" t="str">
        <f t="shared" si="138"/>
        <v/>
      </c>
      <c r="T535" s="609"/>
      <c r="U535" s="604"/>
      <c r="V535" s="845"/>
      <c r="W535" s="599"/>
      <c r="X535" s="599"/>
      <c r="Y535" s="598"/>
      <c r="Z535" s="773" t="str">
        <f t="shared" si="139"/>
        <v/>
      </c>
      <c r="AA535" s="598"/>
      <c r="AB535" s="847"/>
      <c r="AC535" s="619"/>
      <c r="AD535" s="619"/>
      <c r="AE535" s="619"/>
      <c r="AF535" s="619"/>
      <c r="AG535" s="777">
        <f t="shared" si="140"/>
        <v>0</v>
      </c>
      <c r="AH535" s="391"/>
    </row>
    <row r="536" spans="1:34" ht="15" customHeight="1" x14ac:dyDescent="0.25">
      <c r="A536" s="164"/>
      <c r="B536" s="840">
        <f t="shared" si="141"/>
        <v>20</v>
      </c>
      <c r="C536" s="2177"/>
      <c r="D536" s="2167"/>
      <c r="E536" s="2156" t="s">
        <v>592</v>
      </c>
      <c r="F536" s="1047" t="s">
        <v>586</v>
      </c>
      <c r="G536" s="434"/>
      <c r="H536" s="597"/>
      <c r="I536" s="597"/>
      <c r="J536" s="609"/>
      <c r="K536" s="604"/>
      <c r="L536" s="598"/>
      <c r="M536" s="598"/>
      <c r="N536" s="769" t="str">
        <f t="shared" si="137"/>
        <v/>
      </c>
      <c r="O536" s="609"/>
      <c r="P536" s="604"/>
      <c r="Q536" s="598"/>
      <c r="R536" s="598"/>
      <c r="S536" s="769" t="str">
        <f t="shared" si="138"/>
        <v/>
      </c>
      <c r="T536" s="609"/>
      <c r="U536" s="604"/>
      <c r="V536" s="845"/>
      <c r="W536" s="599"/>
      <c r="X536" s="599"/>
      <c r="Y536" s="598"/>
      <c r="Z536" s="773" t="str">
        <f t="shared" si="139"/>
        <v/>
      </c>
      <c r="AA536" s="598"/>
      <c r="AB536" s="847"/>
      <c r="AC536" s="619"/>
      <c r="AD536" s="619"/>
      <c r="AE536" s="619"/>
      <c r="AF536" s="619"/>
      <c r="AG536" s="777">
        <f t="shared" si="140"/>
        <v>0</v>
      </c>
      <c r="AH536" s="391"/>
    </row>
    <row r="537" spans="1:34" ht="15" customHeight="1" x14ac:dyDescent="0.25">
      <c r="A537" s="164"/>
      <c r="B537" s="840">
        <f t="shared" si="141"/>
        <v>21</v>
      </c>
      <c r="C537" s="2177"/>
      <c r="D537" s="2167"/>
      <c r="E537" s="2156"/>
      <c r="F537" s="1047" t="s">
        <v>591</v>
      </c>
      <c r="G537" s="434"/>
      <c r="H537" s="597"/>
      <c r="I537" s="597"/>
      <c r="J537" s="609"/>
      <c r="K537" s="604"/>
      <c r="L537" s="598"/>
      <c r="M537" s="598"/>
      <c r="N537" s="769" t="str">
        <f t="shared" si="137"/>
        <v/>
      </c>
      <c r="O537" s="609"/>
      <c r="P537" s="604"/>
      <c r="Q537" s="598"/>
      <c r="R537" s="598"/>
      <c r="S537" s="769" t="str">
        <f t="shared" si="138"/>
        <v/>
      </c>
      <c r="T537" s="609"/>
      <c r="U537" s="604"/>
      <c r="V537" s="845"/>
      <c r="W537" s="599"/>
      <c r="X537" s="599"/>
      <c r="Y537" s="598"/>
      <c r="Z537" s="773" t="str">
        <f t="shared" si="139"/>
        <v/>
      </c>
      <c r="AA537" s="598"/>
      <c r="AB537" s="847"/>
      <c r="AC537" s="619"/>
      <c r="AD537" s="619"/>
      <c r="AE537" s="619"/>
      <c r="AF537" s="619"/>
      <c r="AG537" s="777">
        <f t="shared" si="140"/>
        <v>0</v>
      </c>
      <c r="AH537" s="391"/>
    </row>
    <row r="538" spans="1:34" ht="15" customHeight="1" x14ac:dyDescent="0.25">
      <c r="A538" s="164"/>
      <c r="B538" s="840">
        <f t="shared" si="141"/>
        <v>22</v>
      </c>
      <c r="C538" s="2177" t="s">
        <v>597</v>
      </c>
      <c r="D538" s="2167"/>
      <c r="E538" s="2156" t="s">
        <v>590</v>
      </c>
      <c r="F538" s="1047" t="s">
        <v>586</v>
      </c>
      <c r="G538" s="434"/>
      <c r="H538" s="597"/>
      <c r="I538" s="597"/>
      <c r="J538" s="609"/>
      <c r="K538" s="604"/>
      <c r="L538" s="598"/>
      <c r="M538" s="598"/>
      <c r="N538" s="769" t="str">
        <f t="shared" si="137"/>
        <v/>
      </c>
      <c r="O538" s="609"/>
      <c r="P538" s="604"/>
      <c r="Q538" s="598"/>
      <c r="R538" s="598"/>
      <c r="S538" s="769" t="str">
        <f t="shared" si="138"/>
        <v/>
      </c>
      <c r="T538" s="609"/>
      <c r="U538" s="604"/>
      <c r="V538" s="845"/>
      <c r="W538" s="599"/>
      <c r="X538" s="599"/>
      <c r="Y538" s="598"/>
      <c r="Z538" s="773" t="str">
        <f t="shared" si="139"/>
        <v/>
      </c>
      <c r="AA538" s="598"/>
      <c r="AB538" s="847"/>
      <c r="AC538" s="619"/>
      <c r="AD538" s="619"/>
      <c r="AE538" s="619"/>
      <c r="AF538" s="619"/>
      <c r="AG538" s="777">
        <f t="shared" si="140"/>
        <v>0</v>
      </c>
      <c r="AH538" s="391"/>
    </row>
    <row r="539" spans="1:34" ht="15" customHeight="1" x14ac:dyDescent="0.25">
      <c r="A539" s="164"/>
      <c r="B539" s="840">
        <f t="shared" si="141"/>
        <v>23</v>
      </c>
      <c r="C539" s="2177"/>
      <c r="D539" s="2167"/>
      <c r="E539" s="2156"/>
      <c r="F539" s="1047" t="s">
        <v>591</v>
      </c>
      <c r="G539" s="434"/>
      <c r="H539" s="597"/>
      <c r="I539" s="597"/>
      <c r="J539" s="609"/>
      <c r="K539" s="604"/>
      <c r="L539" s="598"/>
      <c r="M539" s="598"/>
      <c r="N539" s="769" t="str">
        <f t="shared" si="137"/>
        <v/>
      </c>
      <c r="O539" s="609"/>
      <c r="P539" s="604"/>
      <c r="Q539" s="598"/>
      <c r="R539" s="598"/>
      <c r="S539" s="769" t="str">
        <f t="shared" si="138"/>
        <v/>
      </c>
      <c r="T539" s="609"/>
      <c r="U539" s="604"/>
      <c r="V539" s="845"/>
      <c r="W539" s="599"/>
      <c r="X539" s="599"/>
      <c r="Y539" s="598"/>
      <c r="Z539" s="773" t="str">
        <f t="shared" si="139"/>
        <v/>
      </c>
      <c r="AA539" s="598"/>
      <c r="AB539" s="847"/>
      <c r="AC539" s="619"/>
      <c r="AD539" s="619"/>
      <c r="AE539" s="619"/>
      <c r="AF539" s="619"/>
      <c r="AG539" s="777">
        <f t="shared" si="140"/>
        <v>0</v>
      </c>
      <c r="AH539" s="391"/>
    </row>
    <row r="540" spans="1:34" ht="15" customHeight="1" x14ac:dyDescent="0.25">
      <c r="A540" s="164"/>
      <c r="B540" s="840">
        <f t="shared" si="141"/>
        <v>24</v>
      </c>
      <c r="C540" s="2177"/>
      <c r="D540" s="2167"/>
      <c r="E540" s="2156" t="s">
        <v>592</v>
      </c>
      <c r="F540" s="1047" t="s">
        <v>586</v>
      </c>
      <c r="G540" s="434"/>
      <c r="H540" s="597"/>
      <c r="I540" s="597"/>
      <c r="J540" s="609"/>
      <c r="K540" s="604"/>
      <c r="L540" s="598"/>
      <c r="M540" s="598"/>
      <c r="N540" s="769" t="str">
        <f t="shared" si="137"/>
        <v/>
      </c>
      <c r="O540" s="609"/>
      <c r="P540" s="604"/>
      <c r="Q540" s="598"/>
      <c r="R540" s="598"/>
      <c r="S540" s="769" t="str">
        <f t="shared" si="138"/>
        <v/>
      </c>
      <c r="T540" s="609"/>
      <c r="U540" s="604"/>
      <c r="V540" s="845"/>
      <c r="W540" s="599"/>
      <c r="X540" s="599"/>
      <c r="Y540" s="598"/>
      <c r="Z540" s="773" t="str">
        <f t="shared" si="139"/>
        <v/>
      </c>
      <c r="AA540" s="598"/>
      <c r="AB540" s="847"/>
      <c r="AC540" s="619"/>
      <c r="AD540" s="619"/>
      <c r="AE540" s="619"/>
      <c r="AF540" s="619"/>
      <c r="AG540" s="777">
        <f t="shared" si="140"/>
        <v>0</v>
      </c>
      <c r="AH540" s="391"/>
    </row>
    <row r="541" spans="1:34" ht="15" customHeight="1" x14ac:dyDescent="0.25">
      <c r="A541" s="164"/>
      <c r="B541" s="840">
        <f t="shared" si="141"/>
        <v>25</v>
      </c>
      <c r="C541" s="2177"/>
      <c r="D541" s="2167"/>
      <c r="E541" s="2156"/>
      <c r="F541" s="1047" t="s">
        <v>591</v>
      </c>
      <c r="G541" s="434"/>
      <c r="H541" s="597"/>
      <c r="I541" s="597"/>
      <c r="J541" s="609"/>
      <c r="K541" s="604"/>
      <c r="L541" s="598"/>
      <c r="M541" s="598"/>
      <c r="N541" s="769" t="str">
        <f t="shared" si="137"/>
        <v/>
      </c>
      <c r="O541" s="609"/>
      <c r="P541" s="604"/>
      <c r="Q541" s="598"/>
      <c r="R541" s="598"/>
      <c r="S541" s="769" t="str">
        <f t="shared" si="138"/>
        <v/>
      </c>
      <c r="T541" s="609"/>
      <c r="U541" s="604"/>
      <c r="V541" s="845"/>
      <c r="W541" s="599"/>
      <c r="X541" s="599"/>
      <c r="Y541" s="598"/>
      <c r="Z541" s="773" t="str">
        <f t="shared" si="139"/>
        <v/>
      </c>
      <c r="AA541" s="598"/>
      <c r="AB541" s="847"/>
      <c r="AC541" s="619"/>
      <c r="AD541" s="619"/>
      <c r="AE541" s="619"/>
      <c r="AF541" s="619"/>
      <c r="AG541" s="777">
        <f t="shared" si="140"/>
        <v>0</v>
      </c>
      <c r="AH541" s="391"/>
    </row>
    <row r="542" spans="1:34" ht="15" customHeight="1" x14ac:dyDescent="0.25">
      <c r="A542" s="164"/>
      <c r="B542" s="840">
        <f t="shared" si="141"/>
        <v>26</v>
      </c>
      <c r="C542" s="2177" t="s">
        <v>598</v>
      </c>
      <c r="D542" s="2167"/>
      <c r="E542" s="2156" t="s">
        <v>590</v>
      </c>
      <c r="F542" s="1047" t="s">
        <v>586</v>
      </c>
      <c r="G542" s="434"/>
      <c r="H542" s="597"/>
      <c r="I542" s="597"/>
      <c r="J542" s="609"/>
      <c r="K542" s="604"/>
      <c r="L542" s="598"/>
      <c r="M542" s="598"/>
      <c r="N542" s="769" t="str">
        <f t="shared" si="137"/>
        <v/>
      </c>
      <c r="O542" s="609"/>
      <c r="P542" s="604"/>
      <c r="Q542" s="598"/>
      <c r="R542" s="598"/>
      <c r="S542" s="769" t="str">
        <f t="shared" si="138"/>
        <v/>
      </c>
      <c r="T542" s="609"/>
      <c r="U542" s="604"/>
      <c r="V542" s="845"/>
      <c r="W542" s="599"/>
      <c r="X542" s="599"/>
      <c r="Y542" s="598"/>
      <c r="Z542" s="773" t="str">
        <f t="shared" si="139"/>
        <v/>
      </c>
      <c r="AA542" s="598"/>
      <c r="AB542" s="847"/>
      <c r="AC542" s="619"/>
      <c r="AD542" s="619"/>
      <c r="AE542" s="619"/>
      <c r="AF542" s="619"/>
      <c r="AG542" s="777">
        <f t="shared" si="140"/>
        <v>0</v>
      </c>
      <c r="AH542" s="391"/>
    </row>
    <row r="543" spans="1:34" ht="15" customHeight="1" x14ac:dyDescent="0.25">
      <c r="A543" s="164"/>
      <c r="B543" s="840">
        <f t="shared" si="141"/>
        <v>27</v>
      </c>
      <c r="C543" s="2177"/>
      <c r="D543" s="2167"/>
      <c r="E543" s="2156"/>
      <c r="F543" s="1047" t="s">
        <v>591</v>
      </c>
      <c r="G543" s="434"/>
      <c r="H543" s="597"/>
      <c r="I543" s="597"/>
      <c r="J543" s="609"/>
      <c r="K543" s="604"/>
      <c r="L543" s="598"/>
      <c r="M543" s="598"/>
      <c r="N543" s="769" t="str">
        <f t="shared" si="137"/>
        <v/>
      </c>
      <c r="O543" s="609"/>
      <c r="P543" s="604"/>
      <c r="Q543" s="598"/>
      <c r="R543" s="598"/>
      <c r="S543" s="769" t="str">
        <f t="shared" si="138"/>
        <v/>
      </c>
      <c r="T543" s="609"/>
      <c r="U543" s="604"/>
      <c r="V543" s="845"/>
      <c r="W543" s="599"/>
      <c r="X543" s="599"/>
      <c r="Y543" s="598"/>
      <c r="Z543" s="773" t="str">
        <f t="shared" si="139"/>
        <v/>
      </c>
      <c r="AA543" s="598"/>
      <c r="AB543" s="847"/>
      <c r="AC543" s="619"/>
      <c r="AD543" s="619"/>
      <c r="AE543" s="619"/>
      <c r="AF543" s="619"/>
      <c r="AG543" s="777">
        <f t="shared" si="140"/>
        <v>0</v>
      </c>
      <c r="AH543" s="391"/>
    </row>
    <row r="544" spans="1:34" ht="15" customHeight="1" x14ac:dyDescent="0.25">
      <c r="A544" s="164"/>
      <c r="B544" s="840">
        <f t="shared" si="141"/>
        <v>28</v>
      </c>
      <c r="C544" s="2177"/>
      <c r="D544" s="2167"/>
      <c r="E544" s="2156" t="s">
        <v>592</v>
      </c>
      <c r="F544" s="1047" t="s">
        <v>586</v>
      </c>
      <c r="G544" s="434"/>
      <c r="H544" s="597"/>
      <c r="I544" s="597"/>
      <c r="J544" s="609"/>
      <c r="K544" s="604"/>
      <c r="L544" s="598"/>
      <c r="M544" s="598"/>
      <c r="N544" s="769" t="str">
        <f t="shared" si="137"/>
        <v/>
      </c>
      <c r="O544" s="609"/>
      <c r="P544" s="604"/>
      <c r="Q544" s="598"/>
      <c r="R544" s="598"/>
      <c r="S544" s="769" t="str">
        <f t="shared" si="138"/>
        <v/>
      </c>
      <c r="T544" s="609"/>
      <c r="U544" s="604"/>
      <c r="V544" s="845"/>
      <c r="W544" s="599"/>
      <c r="X544" s="599"/>
      <c r="Y544" s="598"/>
      <c r="Z544" s="773" t="str">
        <f t="shared" si="139"/>
        <v/>
      </c>
      <c r="AA544" s="598"/>
      <c r="AB544" s="847"/>
      <c r="AC544" s="619"/>
      <c r="AD544" s="619"/>
      <c r="AE544" s="619"/>
      <c r="AF544" s="619"/>
      <c r="AG544" s="777">
        <f t="shared" si="140"/>
        <v>0</v>
      </c>
      <c r="AH544" s="391"/>
    </row>
    <row r="545" spans="1:34" ht="15" customHeight="1" x14ac:dyDescent="0.25">
      <c r="A545" s="164"/>
      <c r="B545" s="840">
        <f t="shared" si="141"/>
        <v>29</v>
      </c>
      <c r="C545" s="2177"/>
      <c r="D545" s="2167"/>
      <c r="E545" s="2156"/>
      <c r="F545" s="1047" t="s">
        <v>591</v>
      </c>
      <c r="G545" s="434"/>
      <c r="H545" s="597"/>
      <c r="I545" s="597"/>
      <c r="J545" s="609"/>
      <c r="K545" s="604"/>
      <c r="L545" s="598"/>
      <c r="M545" s="598"/>
      <c r="N545" s="769" t="str">
        <f t="shared" si="137"/>
        <v/>
      </c>
      <c r="O545" s="609"/>
      <c r="P545" s="604"/>
      <c r="Q545" s="598"/>
      <c r="R545" s="598"/>
      <c r="S545" s="769" t="str">
        <f t="shared" si="138"/>
        <v/>
      </c>
      <c r="T545" s="609"/>
      <c r="U545" s="604"/>
      <c r="V545" s="845"/>
      <c r="W545" s="599"/>
      <c r="X545" s="599"/>
      <c r="Y545" s="598"/>
      <c r="Z545" s="773" t="str">
        <f t="shared" si="139"/>
        <v/>
      </c>
      <c r="AA545" s="598"/>
      <c r="AB545" s="847"/>
      <c r="AC545" s="619"/>
      <c r="AD545" s="619"/>
      <c r="AE545" s="619"/>
      <c r="AF545" s="619"/>
      <c r="AG545" s="777">
        <f t="shared" si="140"/>
        <v>0</v>
      </c>
      <c r="AH545" s="391"/>
    </row>
    <row r="546" spans="1:34" ht="15" customHeight="1" x14ac:dyDescent="0.25">
      <c r="A546" s="164"/>
      <c r="B546" s="840">
        <f t="shared" si="141"/>
        <v>30</v>
      </c>
      <c r="C546" s="2177" t="s">
        <v>599</v>
      </c>
      <c r="D546" s="2167"/>
      <c r="E546" s="2156" t="s">
        <v>590</v>
      </c>
      <c r="F546" s="1047" t="s">
        <v>586</v>
      </c>
      <c r="G546" s="434"/>
      <c r="H546" s="597"/>
      <c r="I546" s="597"/>
      <c r="J546" s="609"/>
      <c r="K546" s="604"/>
      <c r="L546" s="598"/>
      <c r="M546" s="598"/>
      <c r="N546" s="769" t="str">
        <f t="shared" si="137"/>
        <v/>
      </c>
      <c r="O546" s="609"/>
      <c r="P546" s="604"/>
      <c r="Q546" s="598"/>
      <c r="R546" s="598"/>
      <c r="S546" s="769" t="str">
        <f t="shared" si="138"/>
        <v/>
      </c>
      <c r="T546" s="609"/>
      <c r="U546" s="604"/>
      <c r="V546" s="845"/>
      <c r="W546" s="599"/>
      <c r="X546" s="599"/>
      <c r="Y546" s="598"/>
      <c r="Z546" s="773" t="str">
        <f t="shared" si="139"/>
        <v/>
      </c>
      <c r="AA546" s="598"/>
      <c r="AB546" s="847"/>
      <c r="AC546" s="619"/>
      <c r="AD546" s="619"/>
      <c r="AE546" s="619"/>
      <c r="AF546" s="619"/>
      <c r="AG546" s="777">
        <f t="shared" si="140"/>
        <v>0</v>
      </c>
      <c r="AH546" s="391"/>
    </row>
    <row r="547" spans="1:34" ht="15" customHeight="1" x14ac:dyDescent="0.25">
      <c r="A547" s="164"/>
      <c r="B547" s="840">
        <f t="shared" si="141"/>
        <v>31</v>
      </c>
      <c r="C547" s="2177"/>
      <c r="D547" s="2167"/>
      <c r="E547" s="2156"/>
      <c r="F547" s="1047" t="s">
        <v>591</v>
      </c>
      <c r="G547" s="434"/>
      <c r="H547" s="597"/>
      <c r="I547" s="597"/>
      <c r="J547" s="609"/>
      <c r="K547" s="604"/>
      <c r="L547" s="598"/>
      <c r="M547" s="598"/>
      <c r="N547" s="769" t="str">
        <f t="shared" si="137"/>
        <v/>
      </c>
      <c r="O547" s="609"/>
      <c r="P547" s="604"/>
      <c r="Q547" s="598"/>
      <c r="R547" s="598"/>
      <c r="S547" s="769" t="str">
        <f t="shared" si="138"/>
        <v/>
      </c>
      <c r="T547" s="609"/>
      <c r="U547" s="604"/>
      <c r="V547" s="845"/>
      <c r="W547" s="599"/>
      <c r="X547" s="599"/>
      <c r="Y547" s="598"/>
      <c r="Z547" s="773" t="str">
        <f t="shared" si="139"/>
        <v/>
      </c>
      <c r="AA547" s="598"/>
      <c r="AB547" s="847"/>
      <c r="AC547" s="619"/>
      <c r="AD547" s="619"/>
      <c r="AE547" s="619"/>
      <c r="AF547" s="619"/>
      <c r="AG547" s="777">
        <f t="shared" si="140"/>
        <v>0</v>
      </c>
      <c r="AH547" s="391"/>
    </row>
    <row r="548" spans="1:34" ht="15" customHeight="1" x14ac:dyDescent="0.25">
      <c r="A548" s="164"/>
      <c r="B548" s="840">
        <f t="shared" si="141"/>
        <v>32</v>
      </c>
      <c r="C548" s="2177"/>
      <c r="D548" s="2167"/>
      <c r="E548" s="2156" t="s">
        <v>592</v>
      </c>
      <c r="F548" s="1047" t="s">
        <v>586</v>
      </c>
      <c r="G548" s="434"/>
      <c r="H548" s="597"/>
      <c r="I548" s="597"/>
      <c r="J548" s="609"/>
      <c r="K548" s="604"/>
      <c r="L548" s="598"/>
      <c r="M548" s="598"/>
      <c r="N548" s="769" t="str">
        <f t="shared" si="137"/>
        <v/>
      </c>
      <c r="O548" s="609"/>
      <c r="P548" s="604"/>
      <c r="Q548" s="598"/>
      <c r="R548" s="598"/>
      <c r="S548" s="769" t="str">
        <f t="shared" si="138"/>
        <v/>
      </c>
      <c r="T548" s="609"/>
      <c r="U548" s="604"/>
      <c r="V548" s="845"/>
      <c r="W548" s="599"/>
      <c r="X548" s="599"/>
      <c r="Y548" s="598"/>
      <c r="Z548" s="773" t="str">
        <f t="shared" si="139"/>
        <v/>
      </c>
      <c r="AA548" s="598"/>
      <c r="AB548" s="847"/>
      <c r="AC548" s="619"/>
      <c r="AD548" s="619"/>
      <c r="AE548" s="619"/>
      <c r="AF548" s="619"/>
      <c r="AG548" s="777">
        <f t="shared" si="140"/>
        <v>0</v>
      </c>
      <c r="AH548" s="391"/>
    </row>
    <row r="549" spans="1:34" ht="15" customHeight="1" x14ac:dyDescent="0.25">
      <c r="A549" s="164"/>
      <c r="B549" s="840">
        <f t="shared" si="141"/>
        <v>33</v>
      </c>
      <c r="C549" s="2177"/>
      <c r="D549" s="2167"/>
      <c r="E549" s="2156"/>
      <c r="F549" s="1047" t="s">
        <v>591</v>
      </c>
      <c r="G549" s="434"/>
      <c r="H549" s="597"/>
      <c r="I549" s="597"/>
      <c r="J549" s="609"/>
      <c r="K549" s="604"/>
      <c r="L549" s="598"/>
      <c r="M549" s="598"/>
      <c r="N549" s="769" t="str">
        <f t="shared" si="137"/>
        <v/>
      </c>
      <c r="O549" s="609"/>
      <c r="P549" s="604"/>
      <c r="Q549" s="598"/>
      <c r="R549" s="598"/>
      <c r="S549" s="769" t="str">
        <f t="shared" si="138"/>
        <v/>
      </c>
      <c r="T549" s="609"/>
      <c r="U549" s="604"/>
      <c r="V549" s="845"/>
      <c r="W549" s="599"/>
      <c r="X549" s="599"/>
      <c r="Y549" s="598"/>
      <c r="Z549" s="773" t="str">
        <f t="shared" si="139"/>
        <v/>
      </c>
      <c r="AA549" s="598"/>
      <c r="AB549" s="847"/>
      <c r="AC549" s="619"/>
      <c r="AD549" s="619"/>
      <c r="AE549" s="619"/>
      <c r="AF549" s="619"/>
      <c r="AG549" s="777">
        <f t="shared" si="140"/>
        <v>0</v>
      </c>
      <c r="AH549" s="391"/>
    </row>
    <row r="550" spans="1:34" ht="15" customHeight="1" x14ac:dyDescent="0.25">
      <c r="A550" s="164"/>
      <c r="B550" s="840">
        <f t="shared" si="141"/>
        <v>34</v>
      </c>
      <c r="C550" s="2177" t="s">
        <v>600</v>
      </c>
      <c r="D550" s="2167"/>
      <c r="E550" s="2156" t="s">
        <v>590</v>
      </c>
      <c r="F550" s="1047" t="s">
        <v>586</v>
      </c>
      <c r="G550" s="434"/>
      <c r="H550" s="597"/>
      <c r="I550" s="597"/>
      <c r="J550" s="609"/>
      <c r="K550" s="604"/>
      <c r="L550" s="598"/>
      <c r="M550" s="598"/>
      <c r="N550" s="769" t="str">
        <f t="shared" si="137"/>
        <v/>
      </c>
      <c r="O550" s="609"/>
      <c r="P550" s="604"/>
      <c r="Q550" s="598"/>
      <c r="R550" s="598"/>
      <c r="S550" s="769" t="str">
        <f t="shared" si="138"/>
        <v/>
      </c>
      <c r="T550" s="609"/>
      <c r="U550" s="604"/>
      <c r="V550" s="845"/>
      <c r="W550" s="599"/>
      <c r="X550" s="599"/>
      <c r="Y550" s="598"/>
      <c r="Z550" s="773" t="str">
        <f t="shared" si="139"/>
        <v/>
      </c>
      <c r="AA550" s="598"/>
      <c r="AB550" s="847"/>
      <c r="AC550" s="619"/>
      <c r="AD550" s="619"/>
      <c r="AE550" s="619"/>
      <c r="AF550" s="619"/>
      <c r="AG550" s="777">
        <f t="shared" si="140"/>
        <v>0</v>
      </c>
      <c r="AH550" s="391"/>
    </row>
    <row r="551" spans="1:34" ht="15" customHeight="1" x14ac:dyDescent="0.25">
      <c r="A551" s="164"/>
      <c r="B551" s="840">
        <f t="shared" si="141"/>
        <v>35</v>
      </c>
      <c r="C551" s="2177"/>
      <c r="D551" s="2167"/>
      <c r="E551" s="2156"/>
      <c r="F551" s="1047" t="s">
        <v>591</v>
      </c>
      <c r="G551" s="434"/>
      <c r="H551" s="597"/>
      <c r="I551" s="597"/>
      <c r="J551" s="609"/>
      <c r="K551" s="604"/>
      <c r="L551" s="598"/>
      <c r="M551" s="598"/>
      <c r="N551" s="769" t="str">
        <f t="shared" si="137"/>
        <v/>
      </c>
      <c r="O551" s="609"/>
      <c r="P551" s="604"/>
      <c r="Q551" s="598"/>
      <c r="R551" s="598"/>
      <c r="S551" s="769" t="str">
        <f t="shared" si="138"/>
        <v/>
      </c>
      <c r="T551" s="609"/>
      <c r="U551" s="604"/>
      <c r="V551" s="845"/>
      <c r="W551" s="599"/>
      <c r="X551" s="599"/>
      <c r="Y551" s="598"/>
      <c r="Z551" s="773" t="str">
        <f t="shared" si="139"/>
        <v/>
      </c>
      <c r="AA551" s="598"/>
      <c r="AB551" s="847"/>
      <c r="AC551" s="619"/>
      <c r="AD551" s="619"/>
      <c r="AE551" s="619"/>
      <c r="AF551" s="619"/>
      <c r="AG551" s="777">
        <f t="shared" si="140"/>
        <v>0</v>
      </c>
      <c r="AH551" s="391"/>
    </row>
    <row r="552" spans="1:34" ht="15" customHeight="1" x14ac:dyDescent="0.25">
      <c r="A552" s="164"/>
      <c r="B552" s="840">
        <f t="shared" si="141"/>
        <v>36</v>
      </c>
      <c r="C552" s="2177"/>
      <c r="D552" s="2167"/>
      <c r="E552" s="2156" t="s">
        <v>592</v>
      </c>
      <c r="F552" s="1047" t="s">
        <v>586</v>
      </c>
      <c r="G552" s="434"/>
      <c r="H552" s="597"/>
      <c r="I552" s="597"/>
      <c r="J552" s="609"/>
      <c r="K552" s="604"/>
      <c r="L552" s="598"/>
      <c r="M552" s="598"/>
      <c r="N552" s="769" t="str">
        <f t="shared" si="137"/>
        <v/>
      </c>
      <c r="O552" s="609"/>
      <c r="P552" s="604"/>
      <c r="Q552" s="598"/>
      <c r="R552" s="598"/>
      <c r="S552" s="769" t="str">
        <f t="shared" si="138"/>
        <v/>
      </c>
      <c r="T552" s="609"/>
      <c r="U552" s="604"/>
      <c r="V552" s="845"/>
      <c r="W552" s="599"/>
      <c r="X552" s="599"/>
      <c r="Y552" s="598"/>
      <c r="Z552" s="773" t="str">
        <f t="shared" si="139"/>
        <v/>
      </c>
      <c r="AA552" s="598"/>
      <c r="AB552" s="847"/>
      <c r="AC552" s="619"/>
      <c r="AD552" s="619"/>
      <c r="AE552" s="619"/>
      <c r="AF552" s="619"/>
      <c r="AG552" s="777">
        <f t="shared" si="140"/>
        <v>0</v>
      </c>
      <c r="AH552" s="391"/>
    </row>
    <row r="553" spans="1:34" ht="15" customHeight="1" x14ac:dyDescent="0.25">
      <c r="A553" s="164"/>
      <c r="B553" s="840">
        <f t="shared" si="141"/>
        <v>37</v>
      </c>
      <c r="C553" s="2177"/>
      <c r="D553" s="2167"/>
      <c r="E553" s="2156"/>
      <c r="F553" s="1047" t="s">
        <v>591</v>
      </c>
      <c r="G553" s="434"/>
      <c r="H553" s="597"/>
      <c r="I553" s="597"/>
      <c r="J553" s="609"/>
      <c r="K553" s="604"/>
      <c r="L553" s="598"/>
      <c r="M553" s="598"/>
      <c r="N553" s="769" t="str">
        <f t="shared" si="137"/>
        <v/>
      </c>
      <c r="O553" s="609"/>
      <c r="P553" s="604"/>
      <c r="Q553" s="598"/>
      <c r="R553" s="598"/>
      <c r="S553" s="769" t="str">
        <f t="shared" si="138"/>
        <v/>
      </c>
      <c r="T553" s="609"/>
      <c r="U553" s="604"/>
      <c r="V553" s="845"/>
      <c r="W553" s="599"/>
      <c r="X553" s="599"/>
      <c r="Y553" s="598"/>
      <c r="Z553" s="773" t="str">
        <f t="shared" si="139"/>
        <v/>
      </c>
      <c r="AA553" s="598"/>
      <c r="AB553" s="847"/>
      <c r="AC553" s="619"/>
      <c r="AD553" s="619"/>
      <c r="AE553" s="619"/>
      <c r="AF553" s="619"/>
      <c r="AG553" s="777">
        <f t="shared" si="140"/>
        <v>0</v>
      </c>
      <c r="AH553" s="391"/>
    </row>
    <row r="554" spans="1:34" ht="15" customHeight="1" x14ac:dyDescent="0.25">
      <c r="A554" s="164"/>
      <c r="B554" s="840">
        <f t="shared" si="141"/>
        <v>38</v>
      </c>
      <c r="C554" s="2177" t="s">
        <v>601</v>
      </c>
      <c r="D554" s="2167"/>
      <c r="E554" s="2156" t="s">
        <v>590</v>
      </c>
      <c r="F554" s="1047" t="s">
        <v>586</v>
      </c>
      <c r="G554" s="434"/>
      <c r="H554" s="597"/>
      <c r="I554" s="597"/>
      <c r="J554" s="609"/>
      <c r="K554" s="604"/>
      <c r="L554" s="598"/>
      <c r="M554" s="598"/>
      <c r="N554" s="769" t="str">
        <f t="shared" si="137"/>
        <v/>
      </c>
      <c r="O554" s="609"/>
      <c r="P554" s="604"/>
      <c r="Q554" s="598"/>
      <c r="R554" s="598"/>
      <c r="S554" s="769" t="str">
        <f t="shared" si="138"/>
        <v/>
      </c>
      <c r="T554" s="609"/>
      <c r="U554" s="604"/>
      <c r="V554" s="845"/>
      <c r="W554" s="599"/>
      <c r="X554" s="599"/>
      <c r="Y554" s="598"/>
      <c r="Z554" s="773" t="str">
        <f t="shared" si="139"/>
        <v/>
      </c>
      <c r="AA554" s="598"/>
      <c r="AB554" s="847"/>
      <c r="AC554" s="619"/>
      <c r="AD554" s="619"/>
      <c r="AE554" s="619"/>
      <c r="AF554" s="619"/>
      <c r="AG554" s="777">
        <f t="shared" si="140"/>
        <v>0</v>
      </c>
      <c r="AH554" s="391"/>
    </row>
    <row r="555" spans="1:34" ht="15" customHeight="1" x14ac:dyDescent="0.25">
      <c r="A555" s="164"/>
      <c r="B555" s="840">
        <f t="shared" si="141"/>
        <v>39</v>
      </c>
      <c r="C555" s="2177"/>
      <c r="D555" s="2167"/>
      <c r="E555" s="2156"/>
      <c r="F555" s="1047" t="s">
        <v>591</v>
      </c>
      <c r="G555" s="434"/>
      <c r="H555" s="597"/>
      <c r="I555" s="597"/>
      <c r="J555" s="609"/>
      <c r="K555" s="604"/>
      <c r="L555" s="598"/>
      <c r="M555" s="598"/>
      <c r="N555" s="769" t="str">
        <f t="shared" si="137"/>
        <v/>
      </c>
      <c r="O555" s="609"/>
      <c r="P555" s="604"/>
      <c r="Q555" s="598"/>
      <c r="R555" s="598"/>
      <c r="S555" s="769" t="str">
        <f t="shared" si="138"/>
        <v/>
      </c>
      <c r="T555" s="609"/>
      <c r="U555" s="604"/>
      <c r="V555" s="845"/>
      <c r="W555" s="599"/>
      <c r="X555" s="599"/>
      <c r="Y555" s="598"/>
      <c r="Z555" s="773" t="str">
        <f t="shared" si="139"/>
        <v/>
      </c>
      <c r="AA555" s="598"/>
      <c r="AB555" s="847"/>
      <c r="AC555" s="619"/>
      <c r="AD555" s="619"/>
      <c r="AE555" s="619"/>
      <c r="AF555" s="619"/>
      <c r="AG555" s="777">
        <f t="shared" si="140"/>
        <v>0</v>
      </c>
      <c r="AH555" s="391"/>
    </row>
    <row r="556" spans="1:34" ht="15" customHeight="1" x14ac:dyDescent="0.25">
      <c r="A556" s="164"/>
      <c r="B556" s="840">
        <f t="shared" si="141"/>
        <v>40</v>
      </c>
      <c r="C556" s="2177"/>
      <c r="D556" s="2167"/>
      <c r="E556" s="2156" t="s">
        <v>592</v>
      </c>
      <c r="F556" s="1047" t="s">
        <v>586</v>
      </c>
      <c r="G556" s="434"/>
      <c r="H556" s="597"/>
      <c r="I556" s="597"/>
      <c r="J556" s="609"/>
      <c r="K556" s="604"/>
      <c r="L556" s="598"/>
      <c r="M556" s="598"/>
      <c r="N556" s="769" t="str">
        <f t="shared" si="137"/>
        <v/>
      </c>
      <c r="O556" s="609"/>
      <c r="P556" s="604"/>
      <c r="Q556" s="598"/>
      <c r="R556" s="598"/>
      <c r="S556" s="769" t="str">
        <f t="shared" si="138"/>
        <v/>
      </c>
      <c r="T556" s="609"/>
      <c r="U556" s="604"/>
      <c r="V556" s="845"/>
      <c r="W556" s="599"/>
      <c r="X556" s="599"/>
      <c r="Y556" s="598"/>
      <c r="Z556" s="773" t="str">
        <f t="shared" si="139"/>
        <v/>
      </c>
      <c r="AA556" s="598"/>
      <c r="AB556" s="847"/>
      <c r="AC556" s="619"/>
      <c r="AD556" s="619"/>
      <c r="AE556" s="619"/>
      <c r="AF556" s="619"/>
      <c r="AG556" s="777">
        <f t="shared" si="140"/>
        <v>0</v>
      </c>
      <c r="AH556" s="391"/>
    </row>
    <row r="557" spans="1:34" ht="15" customHeight="1" x14ac:dyDescent="0.25">
      <c r="A557" s="164"/>
      <c r="B557" s="840">
        <f t="shared" si="141"/>
        <v>41</v>
      </c>
      <c r="C557" s="2177"/>
      <c r="D557" s="2167"/>
      <c r="E557" s="2156"/>
      <c r="F557" s="1047" t="s">
        <v>591</v>
      </c>
      <c r="G557" s="434"/>
      <c r="H557" s="597"/>
      <c r="I557" s="597"/>
      <c r="J557" s="609"/>
      <c r="K557" s="604"/>
      <c r="L557" s="598"/>
      <c r="M557" s="598"/>
      <c r="N557" s="769" t="str">
        <f t="shared" si="137"/>
        <v/>
      </c>
      <c r="O557" s="609"/>
      <c r="P557" s="604"/>
      <c r="Q557" s="598"/>
      <c r="R557" s="598"/>
      <c r="S557" s="769" t="str">
        <f t="shared" si="138"/>
        <v/>
      </c>
      <c r="T557" s="609"/>
      <c r="U557" s="604"/>
      <c r="V557" s="845"/>
      <c r="W557" s="599"/>
      <c r="X557" s="599"/>
      <c r="Y557" s="598"/>
      <c r="Z557" s="773" t="str">
        <f t="shared" si="139"/>
        <v/>
      </c>
      <c r="AA557" s="598"/>
      <c r="AB557" s="847"/>
      <c r="AC557" s="619"/>
      <c r="AD557" s="619"/>
      <c r="AE557" s="619"/>
      <c r="AF557" s="619"/>
      <c r="AG557" s="777">
        <f t="shared" si="140"/>
        <v>0</v>
      </c>
      <c r="AH557" s="391"/>
    </row>
    <row r="558" spans="1:34" ht="15" customHeight="1" x14ac:dyDescent="0.25">
      <c r="A558" s="164"/>
      <c r="B558" s="840">
        <f t="shared" si="141"/>
        <v>42</v>
      </c>
      <c r="C558" s="2177" t="s">
        <v>602</v>
      </c>
      <c r="D558" s="2167"/>
      <c r="E558" s="2156" t="s">
        <v>590</v>
      </c>
      <c r="F558" s="1047" t="s">
        <v>586</v>
      </c>
      <c r="G558" s="434"/>
      <c r="H558" s="597"/>
      <c r="I558" s="597"/>
      <c r="J558" s="609"/>
      <c r="K558" s="604"/>
      <c r="L558" s="598"/>
      <c r="M558" s="598"/>
      <c r="N558" s="769" t="str">
        <f t="shared" si="137"/>
        <v/>
      </c>
      <c r="O558" s="609"/>
      <c r="P558" s="604"/>
      <c r="Q558" s="598"/>
      <c r="R558" s="598"/>
      <c r="S558" s="769" t="str">
        <f t="shared" si="138"/>
        <v/>
      </c>
      <c r="T558" s="609"/>
      <c r="U558" s="604"/>
      <c r="V558" s="845"/>
      <c r="W558" s="599"/>
      <c r="X558" s="599"/>
      <c r="Y558" s="598"/>
      <c r="Z558" s="773" t="str">
        <f t="shared" si="139"/>
        <v/>
      </c>
      <c r="AA558" s="598"/>
      <c r="AB558" s="847"/>
      <c r="AC558" s="619"/>
      <c r="AD558" s="619"/>
      <c r="AE558" s="619"/>
      <c r="AF558" s="619"/>
      <c r="AG558" s="777">
        <f t="shared" si="140"/>
        <v>0</v>
      </c>
      <c r="AH558" s="391"/>
    </row>
    <row r="559" spans="1:34" ht="15" customHeight="1" x14ac:dyDescent="0.25">
      <c r="A559" s="164"/>
      <c r="B559" s="840">
        <f t="shared" si="141"/>
        <v>43</v>
      </c>
      <c r="C559" s="2177"/>
      <c r="D559" s="2167"/>
      <c r="E559" s="2156"/>
      <c r="F559" s="1047" t="s">
        <v>591</v>
      </c>
      <c r="G559" s="434"/>
      <c r="H559" s="597"/>
      <c r="I559" s="597"/>
      <c r="J559" s="609"/>
      <c r="K559" s="604"/>
      <c r="L559" s="598"/>
      <c r="M559" s="598"/>
      <c r="N559" s="769" t="str">
        <f t="shared" si="137"/>
        <v/>
      </c>
      <c r="O559" s="609"/>
      <c r="P559" s="604"/>
      <c r="Q559" s="598"/>
      <c r="R559" s="598"/>
      <c r="S559" s="769" t="str">
        <f t="shared" si="138"/>
        <v/>
      </c>
      <c r="T559" s="609"/>
      <c r="U559" s="604"/>
      <c r="V559" s="845"/>
      <c r="W559" s="599"/>
      <c r="X559" s="599"/>
      <c r="Y559" s="598"/>
      <c r="Z559" s="773" t="str">
        <f t="shared" si="139"/>
        <v/>
      </c>
      <c r="AA559" s="598"/>
      <c r="AB559" s="847"/>
      <c r="AC559" s="619"/>
      <c r="AD559" s="619"/>
      <c r="AE559" s="619"/>
      <c r="AF559" s="619"/>
      <c r="AG559" s="777">
        <f t="shared" si="140"/>
        <v>0</v>
      </c>
      <c r="AH559" s="391"/>
    </row>
    <row r="560" spans="1:34" ht="15" customHeight="1" x14ac:dyDescent="0.25">
      <c r="A560" s="164"/>
      <c r="B560" s="840">
        <f t="shared" si="141"/>
        <v>44</v>
      </c>
      <c r="C560" s="2177"/>
      <c r="D560" s="2167"/>
      <c r="E560" s="2156" t="s">
        <v>592</v>
      </c>
      <c r="F560" s="1047" t="s">
        <v>586</v>
      </c>
      <c r="G560" s="434"/>
      <c r="H560" s="597"/>
      <c r="I560" s="597"/>
      <c r="J560" s="609"/>
      <c r="K560" s="604"/>
      <c r="L560" s="598"/>
      <c r="M560" s="598"/>
      <c r="N560" s="769" t="str">
        <f t="shared" si="137"/>
        <v/>
      </c>
      <c r="O560" s="609"/>
      <c r="P560" s="604"/>
      <c r="Q560" s="598"/>
      <c r="R560" s="598"/>
      <c r="S560" s="769" t="str">
        <f t="shared" si="138"/>
        <v/>
      </c>
      <c r="T560" s="609"/>
      <c r="U560" s="604"/>
      <c r="V560" s="845"/>
      <c r="W560" s="599"/>
      <c r="X560" s="599"/>
      <c r="Y560" s="598"/>
      <c r="Z560" s="773" t="str">
        <f t="shared" si="139"/>
        <v/>
      </c>
      <c r="AA560" s="598"/>
      <c r="AB560" s="847"/>
      <c r="AC560" s="619"/>
      <c r="AD560" s="619"/>
      <c r="AE560" s="619"/>
      <c r="AF560" s="619"/>
      <c r="AG560" s="777">
        <f t="shared" si="140"/>
        <v>0</v>
      </c>
      <c r="AH560" s="391"/>
    </row>
    <row r="561" spans="1:34" ht="15" customHeight="1" x14ac:dyDescent="0.25">
      <c r="A561" s="164"/>
      <c r="B561" s="840">
        <f t="shared" si="141"/>
        <v>45</v>
      </c>
      <c r="C561" s="2177"/>
      <c r="D561" s="2167"/>
      <c r="E561" s="2156"/>
      <c r="F561" s="1047" t="s">
        <v>591</v>
      </c>
      <c r="G561" s="434"/>
      <c r="H561" s="597"/>
      <c r="I561" s="597"/>
      <c r="J561" s="609"/>
      <c r="K561" s="604"/>
      <c r="L561" s="598"/>
      <c r="M561" s="598"/>
      <c r="N561" s="769" t="str">
        <f t="shared" si="137"/>
        <v/>
      </c>
      <c r="O561" s="609"/>
      <c r="P561" s="604"/>
      <c r="Q561" s="598"/>
      <c r="R561" s="598"/>
      <c r="S561" s="769" t="str">
        <f t="shared" si="138"/>
        <v/>
      </c>
      <c r="T561" s="609"/>
      <c r="U561" s="604"/>
      <c r="V561" s="845"/>
      <c r="W561" s="599"/>
      <c r="X561" s="599"/>
      <c r="Y561" s="598"/>
      <c r="Z561" s="773" t="str">
        <f t="shared" si="139"/>
        <v/>
      </c>
      <c r="AA561" s="598"/>
      <c r="AB561" s="847"/>
      <c r="AC561" s="619"/>
      <c r="AD561" s="619"/>
      <c r="AE561" s="619"/>
      <c r="AF561" s="619"/>
      <c r="AG561" s="777">
        <f t="shared" si="140"/>
        <v>0</v>
      </c>
      <c r="AH561" s="391"/>
    </row>
    <row r="562" spans="1:34" ht="15" customHeight="1" x14ac:dyDescent="0.25">
      <c r="A562" s="164"/>
      <c r="B562" s="840">
        <f t="shared" si="141"/>
        <v>46</v>
      </c>
      <c r="C562" s="2177" t="s">
        <v>603</v>
      </c>
      <c r="D562" s="2167"/>
      <c r="E562" s="2156" t="s">
        <v>590</v>
      </c>
      <c r="F562" s="1047" t="s">
        <v>586</v>
      </c>
      <c r="G562" s="434"/>
      <c r="H562" s="597"/>
      <c r="I562" s="597"/>
      <c r="J562" s="609"/>
      <c r="K562" s="604"/>
      <c r="L562" s="598"/>
      <c r="M562" s="598"/>
      <c r="N562" s="769" t="str">
        <f t="shared" si="137"/>
        <v/>
      </c>
      <c r="O562" s="609"/>
      <c r="P562" s="604"/>
      <c r="Q562" s="598"/>
      <c r="R562" s="598"/>
      <c r="S562" s="769" t="str">
        <f t="shared" si="138"/>
        <v/>
      </c>
      <c r="T562" s="609"/>
      <c r="U562" s="604"/>
      <c r="V562" s="845"/>
      <c r="W562" s="599"/>
      <c r="X562" s="599"/>
      <c r="Y562" s="598"/>
      <c r="Z562" s="773" t="str">
        <f t="shared" si="139"/>
        <v/>
      </c>
      <c r="AA562" s="598"/>
      <c r="AB562" s="847"/>
      <c r="AC562" s="619"/>
      <c r="AD562" s="619"/>
      <c r="AE562" s="619"/>
      <c r="AF562" s="619"/>
      <c r="AG562" s="777">
        <f t="shared" si="140"/>
        <v>0</v>
      </c>
      <c r="AH562" s="391"/>
    </row>
    <row r="563" spans="1:34" ht="15" customHeight="1" x14ac:dyDescent="0.25">
      <c r="A563" s="164"/>
      <c r="B563" s="840">
        <f t="shared" si="141"/>
        <v>47</v>
      </c>
      <c r="C563" s="2177"/>
      <c r="D563" s="2167"/>
      <c r="E563" s="2156"/>
      <c r="F563" s="1047" t="s">
        <v>591</v>
      </c>
      <c r="G563" s="434"/>
      <c r="H563" s="597"/>
      <c r="I563" s="597"/>
      <c r="J563" s="609"/>
      <c r="K563" s="604"/>
      <c r="L563" s="598"/>
      <c r="M563" s="598"/>
      <c r="N563" s="769" t="str">
        <f t="shared" si="137"/>
        <v/>
      </c>
      <c r="O563" s="609"/>
      <c r="P563" s="604"/>
      <c r="Q563" s="598"/>
      <c r="R563" s="598"/>
      <c r="S563" s="769" t="str">
        <f t="shared" si="138"/>
        <v/>
      </c>
      <c r="T563" s="609"/>
      <c r="U563" s="604"/>
      <c r="V563" s="845"/>
      <c r="W563" s="599"/>
      <c r="X563" s="599"/>
      <c r="Y563" s="598"/>
      <c r="Z563" s="773" t="str">
        <f t="shared" si="139"/>
        <v/>
      </c>
      <c r="AA563" s="598"/>
      <c r="AB563" s="847"/>
      <c r="AC563" s="619"/>
      <c r="AD563" s="619"/>
      <c r="AE563" s="619"/>
      <c r="AF563" s="619"/>
      <c r="AG563" s="777">
        <f t="shared" si="140"/>
        <v>0</v>
      </c>
      <c r="AH563" s="391"/>
    </row>
    <row r="564" spans="1:34" ht="15" customHeight="1" x14ac:dyDescent="0.25">
      <c r="A564" s="164"/>
      <c r="B564" s="840">
        <f t="shared" si="141"/>
        <v>48</v>
      </c>
      <c r="C564" s="2177"/>
      <c r="D564" s="2167"/>
      <c r="E564" s="2156" t="s">
        <v>592</v>
      </c>
      <c r="F564" s="1047" t="s">
        <v>586</v>
      </c>
      <c r="G564" s="434"/>
      <c r="H564" s="597"/>
      <c r="I564" s="597"/>
      <c r="J564" s="609"/>
      <c r="K564" s="604"/>
      <c r="L564" s="598"/>
      <c r="M564" s="598"/>
      <c r="N564" s="769" t="str">
        <f t="shared" si="137"/>
        <v/>
      </c>
      <c r="O564" s="609"/>
      <c r="P564" s="604"/>
      <c r="Q564" s="598"/>
      <c r="R564" s="598"/>
      <c r="S564" s="769" t="str">
        <f t="shared" si="138"/>
        <v/>
      </c>
      <c r="T564" s="609"/>
      <c r="U564" s="604"/>
      <c r="V564" s="845"/>
      <c r="W564" s="599"/>
      <c r="X564" s="599"/>
      <c r="Y564" s="598"/>
      <c r="Z564" s="773" t="str">
        <f t="shared" si="139"/>
        <v/>
      </c>
      <c r="AA564" s="598"/>
      <c r="AB564" s="847"/>
      <c r="AC564" s="619"/>
      <c r="AD564" s="619"/>
      <c r="AE564" s="619"/>
      <c r="AF564" s="619"/>
      <c r="AG564" s="777">
        <f t="shared" si="140"/>
        <v>0</v>
      </c>
      <c r="AH564" s="391"/>
    </row>
    <row r="565" spans="1:34" ht="15" customHeight="1" x14ac:dyDescent="0.25">
      <c r="A565" s="164"/>
      <c r="B565" s="849">
        <f t="shared" si="141"/>
        <v>49</v>
      </c>
      <c r="C565" s="2179"/>
      <c r="D565" s="2168"/>
      <c r="E565" s="2157"/>
      <c r="F565" s="1048" t="s">
        <v>591</v>
      </c>
      <c r="G565" s="926"/>
      <c r="H565" s="601"/>
      <c r="I565" s="601"/>
      <c r="J565" s="610"/>
      <c r="K565" s="607"/>
      <c r="L565" s="717"/>
      <c r="M565" s="717"/>
      <c r="N565" s="804" t="str">
        <f t="shared" si="137"/>
        <v/>
      </c>
      <c r="O565" s="610"/>
      <c r="P565" s="607"/>
      <c r="Q565" s="717"/>
      <c r="R565" s="717"/>
      <c r="S565" s="804" t="str">
        <f t="shared" si="138"/>
        <v/>
      </c>
      <c r="T565" s="610"/>
      <c r="U565" s="607"/>
      <c r="V565" s="855"/>
      <c r="W565" s="602"/>
      <c r="X565" s="602"/>
      <c r="Y565" s="717"/>
      <c r="Z565" s="968" t="str">
        <f t="shared" si="139"/>
        <v/>
      </c>
      <c r="AA565" s="717"/>
      <c r="AB565" s="856"/>
      <c r="AC565" s="619"/>
      <c r="AD565" s="619"/>
      <c r="AE565" s="619"/>
      <c r="AF565" s="619"/>
      <c r="AG565" s="814">
        <f t="shared" si="140"/>
        <v>0</v>
      </c>
      <c r="AH565" s="391"/>
    </row>
    <row r="566" spans="1:34" ht="15" customHeight="1" x14ac:dyDescent="0.25">
      <c r="A566" s="164"/>
      <c r="B566" s="964">
        <f>B565+1</f>
        <v>50</v>
      </c>
      <c r="C566" s="979" t="s">
        <v>507</v>
      </c>
      <c r="D566" s="1049"/>
      <c r="E566" s="980"/>
      <c r="F566" s="1050"/>
      <c r="G566" s="817">
        <f t="shared" ref="G566:M566" si="142">SUM(G517:G565)</f>
        <v>0</v>
      </c>
      <c r="H566" s="822">
        <f t="shared" si="142"/>
        <v>0</v>
      </c>
      <c r="I566" s="822">
        <f t="shared" si="142"/>
        <v>0</v>
      </c>
      <c r="J566" s="861">
        <f t="shared" si="142"/>
        <v>0</v>
      </c>
      <c r="K566" s="822">
        <f t="shared" si="142"/>
        <v>0</v>
      </c>
      <c r="L566" s="822">
        <f t="shared" si="142"/>
        <v>0</v>
      </c>
      <c r="M566" s="822">
        <f t="shared" si="142"/>
        <v>0</v>
      </c>
      <c r="N566" s="820" t="str">
        <f t="shared" si="137"/>
        <v/>
      </c>
      <c r="O566" s="861">
        <f>SUM(O517:O565)</f>
        <v>0</v>
      </c>
      <c r="P566" s="822">
        <f>SUM(P517:P565)</f>
        <v>0</v>
      </c>
      <c r="Q566" s="822">
        <f>SUM(Q517:Q565)</f>
        <v>0</v>
      </c>
      <c r="R566" s="822">
        <f>SUM(R517:R565)</f>
        <v>0</v>
      </c>
      <c r="S566" s="820" t="str">
        <f t="shared" si="138"/>
        <v/>
      </c>
      <c r="T566" s="821">
        <f>SUM(T517:T565)</f>
        <v>0</v>
      </c>
      <c r="U566" s="862">
        <f>SUM(U517:U565)</f>
        <v>0</v>
      </c>
      <c r="V566" s="1051" t="str">
        <f>IF(T566&gt;0, SUMPRODUCT(T517:T565,V517:V565)/T566, "")</f>
        <v/>
      </c>
      <c r="W566" s="1065" t="str">
        <f>IF(AG566&gt;0, SUMPRODUCT(AG517:AG565,W517:W565)/AG566, "")</f>
        <v/>
      </c>
      <c r="X566" s="1065" t="str">
        <f>IF(U566&gt;0, SUMPRODUCT(U517:U565,X517:X565)/U566, "")</f>
        <v/>
      </c>
      <c r="Y566" s="822">
        <f>SUM(Y517:Y565)</f>
        <v>0</v>
      </c>
      <c r="Z566" s="825" t="str">
        <f t="shared" si="139"/>
        <v/>
      </c>
      <c r="AA566" s="822">
        <f>SUM(AA517:AA565)</f>
        <v>0</v>
      </c>
      <c r="AB566" s="863">
        <f>SUM(AB517:AB565)</f>
        <v>0</v>
      </c>
      <c r="AC566" s="619"/>
      <c r="AD566" s="619"/>
      <c r="AE566" s="619"/>
      <c r="AF566" s="619"/>
      <c r="AG566" s="826">
        <f t="shared" si="140"/>
        <v>0</v>
      </c>
      <c r="AH566" s="391"/>
    </row>
    <row r="567" spans="1:34" s="282" customFormat="1" ht="45" customHeight="1" x14ac:dyDescent="0.25">
      <c r="A567" s="585" t="s">
        <v>606</v>
      </c>
      <c r="B567" s="829"/>
      <c r="C567" s="603"/>
      <c r="D567" s="410"/>
      <c r="E567" s="410"/>
      <c r="F567" s="410"/>
      <c r="G567" s="406"/>
      <c r="H567" s="410"/>
      <c r="I567" s="410"/>
      <c r="AC567" s="619"/>
      <c r="AD567" s="619"/>
      <c r="AE567" s="619"/>
      <c r="AF567" s="619"/>
      <c r="AH567" s="391"/>
    </row>
    <row r="568" spans="1:34" ht="45" customHeight="1" x14ac:dyDescent="0.25">
      <c r="A568" s="737"/>
      <c r="B568" s="939"/>
      <c r="C568" s="727" t="s">
        <v>583</v>
      </c>
      <c r="D568" s="727" t="s">
        <v>584</v>
      </c>
      <c r="E568" s="727" t="s">
        <v>585</v>
      </c>
      <c r="F568" s="727" t="s">
        <v>586</v>
      </c>
      <c r="G568" s="944"/>
      <c r="H568" s="942"/>
      <c r="I568" s="941"/>
      <c r="J568" s="943"/>
      <c r="K568" s="940"/>
      <c r="L568" s="942"/>
      <c r="M568" s="942"/>
      <c r="N568" s="942"/>
      <c r="O568" s="942"/>
      <c r="P568" s="942"/>
      <c r="Q568" s="942"/>
      <c r="R568" s="942"/>
      <c r="S568" s="942"/>
      <c r="T568" s="943"/>
      <c r="U568" s="940"/>
      <c r="V568" s="942"/>
      <c r="W568" s="942"/>
      <c r="X568" s="942"/>
      <c r="Y568" s="942"/>
      <c r="Z568" s="942"/>
      <c r="AA568" s="942"/>
      <c r="AB568" s="941"/>
      <c r="AC568" s="619"/>
      <c r="AD568" s="619"/>
      <c r="AE568" s="619"/>
      <c r="AF568" s="619"/>
      <c r="AG568" s="941"/>
      <c r="AH568" s="391"/>
    </row>
    <row r="569" spans="1:34" ht="15" customHeight="1" x14ac:dyDescent="0.25">
      <c r="A569" s="737"/>
      <c r="B569" s="858">
        <v>1</v>
      </c>
      <c r="C569" s="728"/>
      <c r="D569" s="1037" t="s">
        <v>587</v>
      </c>
      <c r="E569" s="744"/>
      <c r="F569" s="1038"/>
      <c r="G569" s="508"/>
      <c r="H569" s="1039"/>
      <c r="I569" s="1039"/>
      <c r="J569" s="1040"/>
      <c r="K569" s="1041"/>
      <c r="L569" s="1042"/>
      <c r="M569" s="1042"/>
      <c r="N569" s="820" t="str">
        <f t="shared" ref="N569:N618" si="143">IF(K569&gt;0,M569/K569, "")</f>
        <v/>
      </c>
      <c r="O569" s="1040"/>
      <c r="P569" s="1041"/>
      <c r="Q569" s="1042"/>
      <c r="R569" s="1042"/>
      <c r="S569" s="820" t="str">
        <f t="shared" ref="S569:S618" si="144">IF(P569&gt;0,R569/P569, "")</f>
        <v/>
      </c>
      <c r="T569" s="1053"/>
      <c r="U569" s="1054"/>
      <c r="V569" s="1055"/>
      <c r="W569" s="1055"/>
      <c r="X569" s="1055"/>
      <c r="Y569" s="1056"/>
      <c r="Z569" s="1055"/>
      <c r="AA569" s="1057"/>
      <c r="AB569" s="1058"/>
      <c r="AC569" s="619"/>
      <c r="AD569" s="619"/>
      <c r="AE569" s="619"/>
      <c r="AF569" s="619"/>
      <c r="AG569" s="1057"/>
      <c r="AH569" s="391"/>
    </row>
    <row r="570" spans="1:34" ht="15" customHeight="1" x14ac:dyDescent="0.25">
      <c r="A570" s="164"/>
      <c r="B570" s="830">
        <f>B569+1</f>
        <v>2</v>
      </c>
      <c r="C570" s="2176" t="s">
        <v>588</v>
      </c>
      <c r="D570" s="2178" t="s">
        <v>589</v>
      </c>
      <c r="E570" s="2163" t="s">
        <v>590</v>
      </c>
      <c r="F570" s="1046" t="s">
        <v>586</v>
      </c>
      <c r="G570" s="432"/>
      <c r="H570" s="924"/>
      <c r="I570" s="924"/>
      <c r="J570" s="608"/>
      <c r="K570" s="606"/>
      <c r="L570" s="595"/>
      <c r="M570" s="595"/>
      <c r="N570" s="834" t="str">
        <f t="shared" si="143"/>
        <v/>
      </c>
      <c r="O570" s="608"/>
      <c r="P570" s="606"/>
      <c r="Q570" s="595"/>
      <c r="R570" s="595"/>
      <c r="S570" s="834" t="str">
        <f t="shared" si="144"/>
        <v/>
      </c>
      <c r="T570" s="1059"/>
      <c r="U570" s="1060"/>
      <c r="V570" s="1061"/>
      <c r="W570" s="1061"/>
      <c r="X570" s="1061"/>
      <c r="Y570" s="1062"/>
      <c r="Z570" s="1061"/>
      <c r="AA570" s="1063"/>
      <c r="AB570" s="1064"/>
      <c r="AC570" s="619"/>
      <c r="AD570" s="619"/>
      <c r="AE570" s="619"/>
      <c r="AF570" s="619"/>
      <c r="AG570" s="1063"/>
      <c r="AH570" s="391"/>
    </row>
    <row r="571" spans="1:34" ht="15" customHeight="1" x14ac:dyDescent="0.25">
      <c r="A571" s="164"/>
      <c r="B571" s="840">
        <f t="shared" ref="B571:B617" si="145">B570+1</f>
        <v>3</v>
      </c>
      <c r="C571" s="2177"/>
      <c r="D571" s="2167"/>
      <c r="E571" s="2156"/>
      <c r="F571" s="1047" t="s">
        <v>591</v>
      </c>
      <c r="G571" s="434"/>
      <c r="H571" s="597"/>
      <c r="I571" s="597"/>
      <c r="J571" s="609"/>
      <c r="K571" s="604"/>
      <c r="L571" s="598"/>
      <c r="M571" s="598"/>
      <c r="N571" s="769" t="str">
        <f t="shared" si="143"/>
        <v/>
      </c>
      <c r="O571" s="609"/>
      <c r="P571" s="604"/>
      <c r="Q571" s="598"/>
      <c r="R571" s="598"/>
      <c r="S571" s="769" t="str">
        <f t="shared" si="144"/>
        <v/>
      </c>
      <c r="T571" s="1059"/>
      <c r="U571" s="1060"/>
      <c r="V571" s="1061"/>
      <c r="W571" s="1061"/>
      <c r="X571" s="1061"/>
      <c r="Y571" s="1062"/>
      <c r="Z571" s="1061"/>
      <c r="AA571" s="1063"/>
      <c r="AB571" s="1064"/>
      <c r="AC571" s="619"/>
      <c r="AD571" s="619"/>
      <c r="AE571" s="619"/>
      <c r="AF571" s="619"/>
      <c r="AG571" s="1063"/>
      <c r="AH571" s="391"/>
    </row>
    <row r="572" spans="1:34" ht="15" customHeight="1" x14ac:dyDescent="0.25">
      <c r="A572" s="164"/>
      <c r="B572" s="840">
        <f t="shared" si="145"/>
        <v>4</v>
      </c>
      <c r="C572" s="2177"/>
      <c r="D572" s="2167"/>
      <c r="E572" s="2156" t="s">
        <v>592</v>
      </c>
      <c r="F572" s="1047" t="s">
        <v>586</v>
      </c>
      <c r="G572" s="434"/>
      <c r="H572" s="597"/>
      <c r="I572" s="597"/>
      <c r="J572" s="609"/>
      <c r="K572" s="604"/>
      <c r="L572" s="598"/>
      <c r="M572" s="598"/>
      <c r="N572" s="769" t="str">
        <f t="shared" si="143"/>
        <v/>
      </c>
      <c r="O572" s="609"/>
      <c r="P572" s="604"/>
      <c r="Q572" s="598"/>
      <c r="R572" s="598"/>
      <c r="S572" s="769" t="str">
        <f t="shared" si="144"/>
        <v/>
      </c>
      <c r="T572" s="1059"/>
      <c r="U572" s="1060"/>
      <c r="V572" s="1061"/>
      <c r="W572" s="1061"/>
      <c r="X572" s="1061"/>
      <c r="Y572" s="1062"/>
      <c r="Z572" s="1061"/>
      <c r="AA572" s="1063"/>
      <c r="AB572" s="1064"/>
      <c r="AC572" s="619"/>
      <c r="AD572" s="619"/>
      <c r="AE572" s="619"/>
      <c r="AF572" s="619"/>
      <c r="AG572" s="1063"/>
      <c r="AH572" s="391"/>
    </row>
    <row r="573" spans="1:34" ht="15" customHeight="1" x14ac:dyDescent="0.25">
      <c r="A573" s="164"/>
      <c r="B573" s="840">
        <f t="shared" si="145"/>
        <v>5</v>
      </c>
      <c r="C573" s="2177"/>
      <c r="D573" s="2167"/>
      <c r="E573" s="2156"/>
      <c r="F573" s="1047" t="s">
        <v>591</v>
      </c>
      <c r="G573" s="434"/>
      <c r="H573" s="597"/>
      <c r="I573" s="597"/>
      <c r="J573" s="609"/>
      <c r="K573" s="604"/>
      <c r="L573" s="598"/>
      <c r="M573" s="598"/>
      <c r="N573" s="769" t="str">
        <f t="shared" si="143"/>
        <v/>
      </c>
      <c r="O573" s="609"/>
      <c r="P573" s="604"/>
      <c r="Q573" s="598"/>
      <c r="R573" s="598"/>
      <c r="S573" s="769" t="str">
        <f t="shared" si="144"/>
        <v/>
      </c>
      <c r="T573" s="795"/>
      <c r="U573" s="790"/>
      <c r="V573" s="797"/>
      <c r="W573" s="797"/>
      <c r="X573" s="797"/>
      <c r="Y573" s="881"/>
      <c r="Z573" s="797"/>
      <c r="AA573" s="882"/>
      <c r="AB573" s="883"/>
      <c r="AC573" s="619"/>
      <c r="AD573" s="619"/>
      <c r="AE573" s="619"/>
      <c r="AF573" s="619"/>
      <c r="AG573" s="882"/>
      <c r="AH573" s="391"/>
    </row>
    <row r="574" spans="1:34" ht="15" customHeight="1" x14ac:dyDescent="0.25">
      <c r="A574" s="164"/>
      <c r="B574" s="840">
        <f t="shared" si="145"/>
        <v>6</v>
      </c>
      <c r="C574" s="2177" t="s">
        <v>593</v>
      </c>
      <c r="D574" s="2167"/>
      <c r="E574" s="2156" t="s">
        <v>590</v>
      </c>
      <c r="F574" s="1047" t="s">
        <v>586</v>
      </c>
      <c r="G574" s="434"/>
      <c r="H574" s="597"/>
      <c r="I574" s="597"/>
      <c r="J574" s="609"/>
      <c r="K574" s="604"/>
      <c r="L574" s="598"/>
      <c r="M574" s="598"/>
      <c r="N574" s="769" t="str">
        <f t="shared" si="143"/>
        <v/>
      </c>
      <c r="O574" s="609"/>
      <c r="P574" s="604"/>
      <c r="Q574" s="598"/>
      <c r="R574" s="598"/>
      <c r="S574" s="769" t="str">
        <f t="shared" si="144"/>
        <v/>
      </c>
      <c r="T574" s="795"/>
      <c r="U574" s="790"/>
      <c r="V574" s="797"/>
      <c r="W574" s="797"/>
      <c r="X574" s="797"/>
      <c r="Y574" s="881"/>
      <c r="Z574" s="797"/>
      <c r="AA574" s="882"/>
      <c r="AB574" s="883"/>
      <c r="AC574" s="619"/>
      <c r="AD574" s="619"/>
      <c r="AE574" s="619"/>
      <c r="AF574" s="619"/>
      <c r="AG574" s="882"/>
      <c r="AH574" s="391"/>
    </row>
    <row r="575" spans="1:34" ht="15" customHeight="1" x14ac:dyDescent="0.25">
      <c r="A575" s="164"/>
      <c r="B575" s="840">
        <f t="shared" si="145"/>
        <v>7</v>
      </c>
      <c r="C575" s="2177"/>
      <c r="D575" s="2167"/>
      <c r="E575" s="2156"/>
      <c r="F575" s="1047" t="s">
        <v>591</v>
      </c>
      <c r="G575" s="434"/>
      <c r="H575" s="597"/>
      <c r="I575" s="597"/>
      <c r="J575" s="609"/>
      <c r="K575" s="604"/>
      <c r="L575" s="598"/>
      <c r="M575" s="598"/>
      <c r="N575" s="769" t="str">
        <f t="shared" si="143"/>
        <v/>
      </c>
      <c r="O575" s="609"/>
      <c r="P575" s="604"/>
      <c r="Q575" s="598"/>
      <c r="R575" s="598"/>
      <c r="S575" s="769" t="str">
        <f t="shared" si="144"/>
        <v/>
      </c>
      <c r="T575" s="795"/>
      <c r="U575" s="790"/>
      <c r="V575" s="797"/>
      <c r="W575" s="797"/>
      <c r="X575" s="797"/>
      <c r="Y575" s="881"/>
      <c r="Z575" s="797"/>
      <c r="AA575" s="882"/>
      <c r="AB575" s="883"/>
      <c r="AC575" s="619"/>
      <c r="AD575" s="619"/>
      <c r="AE575" s="619"/>
      <c r="AF575" s="619"/>
      <c r="AG575" s="882"/>
      <c r="AH575" s="391"/>
    </row>
    <row r="576" spans="1:34" ht="15" customHeight="1" x14ac:dyDescent="0.25">
      <c r="A576" s="164"/>
      <c r="B576" s="840">
        <f t="shared" si="145"/>
        <v>8</v>
      </c>
      <c r="C576" s="2177"/>
      <c r="D576" s="2167"/>
      <c r="E576" s="2156" t="s">
        <v>592</v>
      </c>
      <c r="F576" s="1047" t="s">
        <v>586</v>
      </c>
      <c r="G576" s="434"/>
      <c r="H576" s="597"/>
      <c r="I576" s="597"/>
      <c r="J576" s="609"/>
      <c r="K576" s="604"/>
      <c r="L576" s="598"/>
      <c r="M576" s="598"/>
      <c r="N576" s="769" t="str">
        <f t="shared" si="143"/>
        <v/>
      </c>
      <c r="O576" s="609"/>
      <c r="P576" s="604"/>
      <c r="Q576" s="598"/>
      <c r="R576" s="598"/>
      <c r="S576" s="769" t="str">
        <f t="shared" si="144"/>
        <v/>
      </c>
      <c r="T576" s="795"/>
      <c r="U576" s="790"/>
      <c r="V576" s="797"/>
      <c r="W576" s="797"/>
      <c r="X576" s="797"/>
      <c r="Y576" s="881"/>
      <c r="Z576" s="797"/>
      <c r="AA576" s="882"/>
      <c r="AB576" s="883"/>
      <c r="AC576" s="619"/>
      <c r="AD576" s="619"/>
      <c r="AE576" s="619"/>
      <c r="AF576" s="619"/>
      <c r="AG576" s="882"/>
      <c r="AH576" s="391"/>
    </row>
    <row r="577" spans="1:34" ht="15" customHeight="1" x14ac:dyDescent="0.25">
      <c r="A577" s="164"/>
      <c r="B577" s="840">
        <f t="shared" si="145"/>
        <v>9</v>
      </c>
      <c r="C577" s="2177"/>
      <c r="D577" s="2167"/>
      <c r="E577" s="2156"/>
      <c r="F577" s="1047" t="s">
        <v>591</v>
      </c>
      <c r="G577" s="434"/>
      <c r="H577" s="597"/>
      <c r="I577" s="597"/>
      <c r="J577" s="609"/>
      <c r="K577" s="604"/>
      <c r="L577" s="598"/>
      <c r="M577" s="598"/>
      <c r="N577" s="769" t="str">
        <f t="shared" si="143"/>
        <v/>
      </c>
      <c r="O577" s="609"/>
      <c r="P577" s="604"/>
      <c r="Q577" s="598"/>
      <c r="R577" s="598"/>
      <c r="S577" s="769" t="str">
        <f t="shared" si="144"/>
        <v/>
      </c>
      <c r="T577" s="795"/>
      <c r="U577" s="790"/>
      <c r="V577" s="797"/>
      <c r="W577" s="797"/>
      <c r="X577" s="797"/>
      <c r="Y577" s="881"/>
      <c r="Z577" s="797"/>
      <c r="AA577" s="882"/>
      <c r="AB577" s="883"/>
      <c r="AC577" s="619"/>
      <c r="AD577" s="619"/>
      <c r="AE577" s="619"/>
      <c r="AF577" s="619"/>
      <c r="AG577" s="882"/>
      <c r="AH577" s="391"/>
    </row>
    <row r="578" spans="1:34" ht="15" customHeight="1" x14ac:dyDescent="0.25">
      <c r="A578" s="164"/>
      <c r="B578" s="840">
        <f t="shared" si="145"/>
        <v>10</v>
      </c>
      <c r="C578" s="2177" t="s">
        <v>594</v>
      </c>
      <c r="D578" s="2167"/>
      <c r="E578" s="2156" t="s">
        <v>590</v>
      </c>
      <c r="F578" s="1047" t="s">
        <v>586</v>
      </c>
      <c r="G578" s="434"/>
      <c r="H578" s="597"/>
      <c r="I578" s="597"/>
      <c r="J578" s="609"/>
      <c r="K578" s="604"/>
      <c r="L578" s="598"/>
      <c r="M578" s="598"/>
      <c r="N578" s="769" t="str">
        <f t="shared" si="143"/>
        <v/>
      </c>
      <c r="O578" s="609"/>
      <c r="P578" s="604"/>
      <c r="Q578" s="598"/>
      <c r="R578" s="598"/>
      <c r="S578" s="769" t="str">
        <f t="shared" si="144"/>
        <v/>
      </c>
      <c r="T578" s="795"/>
      <c r="U578" s="790"/>
      <c r="V578" s="797"/>
      <c r="W578" s="797"/>
      <c r="X578" s="797"/>
      <c r="Y578" s="881"/>
      <c r="Z578" s="797"/>
      <c r="AA578" s="882"/>
      <c r="AB578" s="883"/>
      <c r="AC578" s="619"/>
      <c r="AD578" s="619"/>
      <c r="AE578" s="619"/>
      <c r="AF578" s="619"/>
      <c r="AG578" s="882"/>
      <c r="AH578" s="391"/>
    </row>
    <row r="579" spans="1:34" ht="15" customHeight="1" x14ac:dyDescent="0.25">
      <c r="A579" s="164"/>
      <c r="B579" s="840">
        <f t="shared" si="145"/>
        <v>11</v>
      </c>
      <c r="C579" s="2177"/>
      <c r="D579" s="2167"/>
      <c r="E579" s="2156"/>
      <c r="F579" s="1047" t="s">
        <v>591</v>
      </c>
      <c r="G579" s="434"/>
      <c r="H579" s="597"/>
      <c r="I579" s="597"/>
      <c r="J579" s="609"/>
      <c r="K579" s="604"/>
      <c r="L579" s="598"/>
      <c r="M579" s="598"/>
      <c r="N579" s="769" t="str">
        <f t="shared" si="143"/>
        <v/>
      </c>
      <c r="O579" s="609"/>
      <c r="P579" s="604"/>
      <c r="Q579" s="598"/>
      <c r="R579" s="598"/>
      <c r="S579" s="769" t="str">
        <f t="shared" si="144"/>
        <v/>
      </c>
      <c r="T579" s="795"/>
      <c r="U579" s="790"/>
      <c r="V579" s="797"/>
      <c r="W579" s="797"/>
      <c r="X579" s="797"/>
      <c r="Y579" s="881"/>
      <c r="Z579" s="797"/>
      <c r="AA579" s="882"/>
      <c r="AB579" s="883"/>
      <c r="AC579" s="619"/>
      <c r="AD579" s="619"/>
      <c r="AE579" s="619"/>
      <c r="AF579" s="619"/>
      <c r="AG579" s="882"/>
      <c r="AH579" s="391"/>
    </row>
    <row r="580" spans="1:34" ht="15" customHeight="1" x14ac:dyDescent="0.25">
      <c r="A580" s="164"/>
      <c r="B580" s="840">
        <f t="shared" si="145"/>
        <v>12</v>
      </c>
      <c r="C580" s="2177"/>
      <c r="D580" s="2167"/>
      <c r="E580" s="2156" t="s">
        <v>592</v>
      </c>
      <c r="F580" s="1047" t="s">
        <v>586</v>
      </c>
      <c r="G580" s="434"/>
      <c r="H580" s="597"/>
      <c r="I580" s="597"/>
      <c r="J580" s="609"/>
      <c r="K580" s="604"/>
      <c r="L580" s="598"/>
      <c r="M580" s="598"/>
      <c r="N580" s="769" t="str">
        <f t="shared" si="143"/>
        <v/>
      </c>
      <c r="O580" s="609"/>
      <c r="P580" s="604"/>
      <c r="Q580" s="598"/>
      <c r="R580" s="598"/>
      <c r="S580" s="769" t="str">
        <f t="shared" si="144"/>
        <v/>
      </c>
      <c r="T580" s="795"/>
      <c r="U580" s="790"/>
      <c r="V580" s="797"/>
      <c r="W580" s="797"/>
      <c r="X580" s="797"/>
      <c r="Y580" s="881"/>
      <c r="Z580" s="797"/>
      <c r="AA580" s="882"/>
      <c r="AB580" s="883"/>
      <c r="AC580" s="619"/>
      <c r="AD580" s="619"/>
      <c r="AE580" s="619"/>
      <c r="AF580" s="619"/>
      <c r="AG580" s="882"/>
      <c r="AH580" s="391"/>
    </row>
    <row r="581" spans="1:34" ht="15" customHeight="1" x14ac:dyDescent="0.25">
      <c r="A581" s="164"/>
      <c r="B581" s="840">
        <f t="shared" si="145"/>
        <v>13</v>
      </c>
      <c r="C581" s="2177"/>
      <c r="D581" s="2167"/>
      <c r="E581" s="2156"/>
      <c r="F581" s="1047" t="s">
        <v>591</v>
      </c>
      <c r="G581" s="434"/>
      <c r="H581" s="597"/>
      <c r="I581" s="597"/>
      <c r="J581" s="609"/>
      <c r="K581" s="604"/>
      <c r="L581" s="598"/>
      <c r="M581" s="598"/>
      <c r="N581" s="769" t="str">
        <f t="shared" si="143"/>
        <v/>
      </c>
      <c r="O581" s="609"/>
      <c r="P581" s="604"/>
      <c r="Q581" s="598"/>
      <c r="R581" s="598"/>
      <c r="S581" s="769" t="str">
        <f t="shared" si="144"/>
        <v/>
      </c>
      <c r="T581" s="795"/>
      <c r="U581" s="790"/>
      <c r="V581" s="797"/>
      <c r="W581" s="797"/>
      <c r="X581" s="797"/>
      <c r="Y581" s="881"/>
      <c r="Z581" s="797"/>
      <c r="AA581" s="882"/>
      <c r="AB581" s="883"/>
      <c r="AC581" s="619"/>
      <c r="AD581" s="619"/>
      <c r="AE581" s="619"/>
      <c r="AF581" s="619"/>
      <c r="AG581" s="882"/>
      <c r="AH581" s="391"/>
    </row>
    <row r="582" spans="1:34" ht="15" customHeight="1" x14ac:dyDescent="0.25">
      <c r="A582" s="164"/>
      <c r="B582" s="840">
        <f t="shared" si="145"/>
        <v>14</v>
      </c>
      <c r="C582" s="2177" t="s">
        <v>595</v>
      </c>
      <c r="D582" s="2167"/>
      <c r="E582" s="2156" t="s">
        <v>590</v>
      </c>
      <c r="F582" s="1047" t="s">
        <v>586</v>
      </c>
      <c r="G582" s="434"/>
      <c r="H582" s="597"/>
      <c r="I582" s="597"/>
      <c r="J582" s="609"/>
      <c r="K582" s="604"/>
      <c r="L582" s="598"/>
      <c r="M582" s="598"/>
      <c r="N582" s="769" t="str">
        <f t="shared" si="143"/>
        <v/>
      </c>
      <c r="O582" s="609"/>
      <c r="P582" s="604"/>
      <c r="Q582" s="598"/>
      <c r="R582" s="598"/>
      <c r="S582" s="769" t="str">
        <f t="shared" si="144"/>
        <v/>
      </c>
      <c r="T582" s="795"/>
      <c r="U582" s="790"/>
      <c r="V582" s="797"/>
      <c r="W582" s="797"/>
      <c r="X582" s="797"/>
      <c r="Y582" s="881"/>
      <c r="Z582" s="797"/>
      <c r="AA582" s="882"/>
      <c r="AB582" s="883"/>
      <c r="AC582" s="619"/>
      <c r="AD582" s="619"/>
      <c r="AE582" s="619"/>
      <c r="AF582" s="619"/>
      <c r="AG582" s="882"/>
      <c r="AH582" s="391"/>
    </row>
    <row r="583" spans="1:34" ht="15" customHeight="1" x14ac:dyDescent="0.25">
      <c r="A583" s="164"/>
      <c r="B583" s="840">
        <f t="shared" si="145"/>
        <v>15</v>
      </c>
      <c r="C583" s="2177"/>
      <c r="D583" s="2167"/>
      <c r="E583" s="2156"/>
      <c r="F583" s="1047" t="s">
        <v>591</v>
      </c>
      <c r="G583" s="434"/>
      <c r="H583" s="597"/>
      <c r="I583" s="597"/>
      <c r="J583" s="609"/>
      <c r="K583" s="604"/>
      <c r="L583" s="598"/>
      <c r="M583" s="598"/>
      <c r="N583" s="769" t="str">
        <f t="shared" si="143"/>
        <v/>
      </c>
      <c r="O583" s="609"/>
      <c r="P583" s="604"/>
      <c r="Q583" s="598"/>
      <c r="R583" s="598"/>
      <c r="S583" s="769" t="str">
        <f t="shared" si="144"/>
        <v/>
      </c>
      <c r="T583" s="795"/>
      <c r="U583" s="790"/>
      <c r="V583" s="797"/>
      <c r="W583" s="797"/>
      <c r="X583" s="797"/>
      <c r="Y583" s="881"/>
      <c r="Z583" s="797"/>
      <c r="AA583" s="882"/>
      <c r="AB583" s="883"/>
      <c r="AC583" s="619"/>
      <c r="AD583" s="619"/>
      <c r="AE583" s="619"/>
      <c r="AF583" s="619"/>
      <c r="AG583" s="882"/>
      <c r="AH583" s="391"/>
    </row>
    <row r="584" spans="1:34" ht="15" customHeight="1" x14ac:dyDescent="0.25">
      <c r="A584" s="164"/>
      <c r="B584" s="840">
        <f t="shared" si="145"/>
        <v>16</v>
      </c>
      <c r="C584" s="2177"/>
      <c r="D584" s="2167"/>
      <c r="E584" s="2156" t="s">
        <v>592</v>
      </c>
      <c r="F584" s="1047" t="s">
        <v>586</v>
      </c>
      <c r="G584" s="434"/>
      <c r="H584" s="597"/>
      <c r="I584" s="597"/>
      <c r="J584" s="609"/>
      <c r="K584" s="604"/>
      <c r="L584" s="598"/>
      <c r="M584" s="598"/>
      <c r="N584" s="769" t="str">
        <f t="shared" si="143"/>
        <v/>
      </c>
      <c r="O584" s="609"/>
      <c r="P584" s="604"/>
      <c r="Q584" s="598"/>
      <c r="R584" s="598"/>
      <c r="S584" s="769" t="str">
        <f t="shared" si="144"/>
        <v/>
      </c>
      <c r="T584" s="795"/>
      <c r="U584" s="790"/>
      <c r="V584" s="797"/>
      <c r="W584" s="797"/>
      <c r="X584" s="797"/>
      <c r="Y584" s="881"/>
      <c r="Z584" s="797"/>
      <c r="AA584" s="882"/>
      <c r="AB584" s="883"/>
      <c r="AC584" s="619"/>
      <c r="AD584" s="619"/>
      <c r="AE584" s="619"/>
      <c r="AF584" s="619"/>
      <c r="AG584" s="882"/>
      <c r="AH584" s="391"/>
    </row>
    <row r="585" spans="1:34" ht="15" customHeight="1" x14ac:dyDescent="0.25">
      <c r="A585" s="164"/>
      <c r="B585" s="840">
        <f t="shared" si="145"/>
        <v>17</v>
      </c>
      <c r="C585" s="2177"/>
      <c r="D585" s="2167"/>
      <c r="E585" s="2156"/>
      <c r="F585" s="1047" t="s">
        <v>591</v>
      </c>
      <c r="G585" s="434"/>
      <c r="H585" s="597"/>
      <c r="I585" s="597"/>
      <c r="J585" s="609"/>
      <c r="K585" s="604"/>
      <c r="L585" s="598"/>
      <c r="M585" s="598"/>
      <c r="N585" s="769" t="str">
        <f t="shared" si="143"/>
        <v/>
      </c>
      <c r="O585" s="609"/>
      <c r="P585" s="604"/>
      <c r="Q585" s="598"/>
      <c r="R585" s="598"/>
      <c r="S585" s="769" t="str">
        <f t="shared" si="144"/>
        <v/>
      </c>
      <c r="T585" s="795"/>
      <c r="U585" s="790"/>
      <c r="V585" s="797"/>
      <c r="W585" s="797"/>
      <c r="X585" s="797"/>
      <c r="Y585" s="881"/>
      <c r="Z585" s="797"/>
      <c r="AA585" s="882"/>
      <c r="AB585" s="883"/>
      <c r="AC585" s="619"/>
      <c r="AD585" s="619"/>
      <c r="AE585" s="619"/>
      <c r="AF585" s="619"/>
      <c r="AG585" s="882"/>
      <c r="AH585" s="391"/>
    </row>
    <row r="586" spans="1:34" ht="15" customHeight="1" x14ac:dyDescent="0.25">
      <c r="A586" s="164"/>
      <c r="B586" s="840">
        <f t="shared" si="145"/>
        <v>18</v>
      </c>
      <c r="C586" s="2177" t="s">
        <v>596</v>
      </c>
      <c r="D586" s="2167"/>
      <c r="E586" s="2156" t="s">
        <v>590</v>
      </c>
      <c r="F586" s="1047" t="s">
        <v>586</v>
      </c>
      <c r="G586" s="434"/>
      <c r="H586" s="597"/>
      <c r="I586" s="597"/>
      <c r="J586" s="609"/>
      <c r="K586" s="604"/>
      <c r="L586" s="598"/>
      <c r="M586" s="598"/>
      <c r="N586" s="769" t="str">
        <f t="shared" si="143"/>
        <v/>
      </c>
      <c r="O586" s="609"/>
      <c r="P586" s="604"/>
      <c r="Q586" s="598"/>
      <c r="R586" s="598"/>
      <c r="S586" s="769" t="str">
        <f t="shared" si="144"/>
        <v/>
      </c>
      <c r="T586" s="795"/>
      <c r="U586" s="790"/>
      <c r="V586" s="797"/>
      <c r="W586" s="797"/>
      <c r="X586" s="797"/>
      <c r="Y586" s="881"/>
      <c r="Z586" s="797"/>
      <c r="AA586" s="882"/>
      <c r="AB586" s="883"/>
      <c r="AC586" s="619"/>
      <c r="AD586" s="619"/>
      <c r="AE586" s="619"/>
      <c r="AF586" s="619"/>
      <c r="AG586" s="882"/>
      <c r="AH586" s="391"/>
    </row>
    <row r="587" spans="1:34" ht="15" customHeight="1" x14ac:dyDescent="0.25">
      <c r="A587" s="164"/>
      <c r="B587" s="840">
        <f t="shared" si="145"/>
        <v>19</v>
      </c>
      <c r="C587" s="2177"/>
      <c r="D587" s="2167"/>
      <c r="E587" s="2156"/>
      <c r="F587" s="1047" t="s">
        <v>591</v>
      </c>
      <c r="G587" s="434"/>
      <c r="H587" s="597"/>
      <c r="I587" s="597"/>
      <c r="J587" s="609"/>
      <c r="K587" s="604"/>
      <c r="L587" s="598"/>
      <c r="M587" s="598"/>
      <c r="N587" s="769" t="str">
        <f t="shared" si="143"/>
        <v/>
      </c>
      <c r="O587" s="609"/>
      <c r="P587" s="604"/>
      <c r="Q587" s="598"/>
      <c r="R587" s="598"/>
      <c r="S587" s="769" t="str">
        <f t="shared" si="144"/>
        <v/>
      </c>
      <c r="T587" s="795"/>
      <c r="U587" s="790"/>
      <c r="V587" s="797"/>
      <c r="W587" s="797"/>
      <c r="X587" s="797"/>
      <c r="Y587" s="881"/>
      <c r="Z587" s="797"/>
      <c r="AA587" s="882"/>
      <c r="AB587" s="883"/>
      <c r="AC587" s="619"/>
      <c r="AD587" s="619"/>
      <c r="AE587" s="619"/>
      <c r="AF587" s="619"/>
      <c r="AG587" s="882"/>
      <c r="AH587" s="391"/>
    </row>
    <row r="588" spans="1:34" ht="15" customHeight="1" x14ac:dyDescent="0.25">
      <c r="A588" s="164"/>
      <c r="B588" s="840">
        <f t="shared" si="145"/>
        <v>20</v>
      </c>
      <c r="C588" s="2177"/>
      <c r="D588" s="2167"/>
      <c r="E588" s="2156" t="s">
        <v>592</v>
      </c>
      <c r="F588" s="1047" t="s">
        <v>586</v>
      </c>
      <c r="G588" s="434"/>
      <c r="H588" s="597"/>
      <c r="I588" s="597"/>
      <c r="J588" s="609"/>
      <c r="K588" s="604"/>
      <c r="L588" s="598"/>
      <c r="M588" s="598"/>
      <c r="N588" s="769" t="str">
        <f t="shared" si="143"/>
        <v/>
      </c>
      <c r="O588" s="609"/>
      <c r="P588" s="604"/>
      <c r="Q588" s="598"/>
      <c r="R588" s="598"/>
      <c r="S588" s="769" t="str">
        <f t="shared" si="144"/>
        <v/>
      </c>
      <c r="T588" s="795"/>
      <c r="U588" s="790"/>
      <c r="V588" s="797"/>
      <c r="W588" s="797"/>
      <c r="X588" s="797"/>
      <c r="Y588" s="881"/>
      <c r="Z588" s="797"/>
      <c r="AA588" s="882"/>
      <c r="AB588" s="883"/>
      <c r="AC588" s="619"/>
      <c r="AD588" s="619"/>
      <c r="AE588" s="619"/>
      <c r="AF588" s="619"/>
      <c r="AG588" s="882"/>
      <c r="AH588" s="391"/>
    </row>
    <row r="589" spans="1:34" ht="15" customHeight="1" x14ac:dyDescent="0.25">
      <c r="A589" s="164"/>
      <c r="B589" s="840">
        <f t="shared" si="145"/>
        <v>21</v>
      </c>
      <c r="C589" s="2177"/>
      <c r="D589" s="2167"/>
      <c r="E589" s="2156"/>
      <c r="F589" s="1047" t="s">
        <v>591</v>
      </c>
      <c r="G589" s="434"/>
      <c r="H589" s="597"/>
      <c r="I589" s="597"/>
      <c r="J589" s="609"/>
      <c r="K589" s="604"/>
      <c r="L589" s="598"/>
      <c r="M589" s="598"/>
      <c r="N589" s="769" t="str">
        <f t="shared" si="143"/>
        <v/>
      </c>
      <c r="O589" s="609"/>
      <c r="P589" s="604"/>
      <c r="Q589" s="598"/>
      <c r="R589" s="598"/>
      <c r="S589" s="769" t="str">
        <f t="shared" si="144"/>
        <v/>
      </c>
      <c r="T589" s="795"/>
      <c r="U589" s="790"/>
      <c r="V589" s="797"/>
      <c r="W589" s="797"/>
      <c r="X589" s="797"/>
      <c r="Y589" s="881"/>
      <c r="Z589" s="797"/>
      <c r="AA589" s="882"/>
      <c r="AB589" s="883"/>
      <c r="AC589" s="619"/>
      <c r="AD589" s="619"/>
      <c r="AE589" s="619"/>
      <c r="AF589" s="619"/>
      <c r="AG589" s="882"/>
      <c r="AH589" s="391"/>
    </row>
    <row r="590" spans="1:34" ht="15" customHeight="1" x14ac:dyDescent="0.25">
      <c r="A590" s="164"/>
      <c r="B590" s="840">
        <f t="shared" si="145"/>
        <v>22</v>
      </c>
      <c r="C590" s="2177" t="s">
        <v>597</v>
      </c>
      <c r="D590" s="2167"/>
      <c r="E590" s="2156" t="s">
        <v>590</v>
      </c>
      <c r="F590" s="1047" t="s">
        <v>586</v>
      </c>
      <c r="G590" s="434"/>
      <c r="H590" s="597"/>
      <c r="I590" s="597"/>
      <c r="J590" s="609"/>
      <c r="K590" s="604"/>
      <c r="L590" s="598"/>
      <c r="M590" s="598"/>
      <c r="N590" s="769" t="str">
        <f t="shared" si="143"/>
        <v/>
      </c>
      <c r="O590" s="609"/>
      <c r="P590" s="604"/>
      <c r="Q590" s="598"/>
      <c r="R590" s="598"/>
      <c r="S590" s="769" t="str">
        <f t="shared" si="144"/>
        <v/>
      </c>
      <c r="T590" s="795"/>
      <c r="U590" s="790"/>
      <c r="V590" s="797"/>
      <c r="W590" s="797"/>
      <c r="X590" s="797"/>
      <c r="Y590" s="881"/>
      <c r="Z590" s="797"/>
      <c r="AA590" s="882"/>
      <c r="AB590" s="883"/>
      <c r="AC590" s="619"/>
      <c r="AD590" s="619"/>
      <c r="AE590" s="619"/>
      <c r="AF590" s="619"/>
      <c r="AG590" s="882"/>
      <c r="AH590" s="391"/>
    </row>
    <row r="591" spans="1:34" ht="15" customHeight="1" x14ac:dyDescent="0.25">
      <c r="A591" s="164"/>
      <c r="B591" s="840">
        <f t="shared" si="145"/>
        <v>23</v>
      </c>
      <c r="C591" s="2177"/>
      <c r="D591" s="2167"/>
      <c r="E591" s="2156"/>
      <c r="F591" s="1047" t="s">
        <v>591</v>
      </c>
      <c r="G591" s="434"/>
      <c r="H591" s="597"/>
      <c r="I591" s="597"/>
      <c r="J591" s="609"/>
      <c r="K591" s="604"/>
      <c r="L591" s="598"/>
      <c r="M591" s="598"/>
      <c r="N591" s="769" t="str">
        <f t="shared" si="143"/>
        <v/>
      </c>
      <c r="O591" s="609"/>
      <c r="P591" s="604"/>
      <c r="Q591" s="598"/>
      <c r="R591" s="598"/>
      <c r="S591" s="769" t="str">
        <f t="shared" si="144"/>
        <v/>
      </c>
      <c r="T591" s="795"/>
      <c r="U591" s="790"/>
      <c r="V591" s="797"/>
      <c r="W591" s="797"/>
      <c r="X591" s="797"/>
      <c r="Y591" s="881"/>
      <c r="Z591" s="797"/>
      <c r="AA591" s="882"/>
      <c r="AB591" s="883"/>
      <c r="AC591" s="619"/>
      <c r="AD591" s="619"/>
      <c r="AE591" s="619"/>
      <c r="AF591" s="619"/>
      <c r="AG591" s="882"/>
      <c r="AH591" s="391"/>
    </row>
    <row r="592" spans="1:34" ht="15" customHeight="1" x14ac:dyDescent="0.25">
      <c r="A592" s="164"/>
      <c r="B592" s="840">
        <f t="shared" si="145"/>
        <v>24</v>
      </c>
      <c r="C592" s="2177"/>
      <c r="D592" s="2167"/>
      <c r="E592" s="2156" t="s">
        <v>592</v>
      </c>
      <c r="F592" s="1047" t="s">
        <v>586</v>
      </c>
      <c r="G592" s="434"/>
      <c r="H592" s="597"/>
      <c r="I592" s="597"/>
      <c r="J592" s="609"/>
      <c r="K592" s="604"/>
      <c r="L592" s="598"/>
      <c r="M592" s="598"/>
      <c r="N592" s="769" t="str">
        <f t="shared" si="143"/>
        <v/>
      </c>
      <c r="O592" s="609"/>
      <c r="P592" s="604"/>
      <c r="Q592" s="598"/>
      <c r="R592" s="598"/>
      <c r="S592" s="769" t="str">
        <f t="shared" si="144"/>
        <v/>
      </c>
      <c r="T592" s="795"/>
      <c r="U592" s="790"/>
      <c r="V592" s="797"/>
      <c r="W592" s="797"/>
      <c r="X592" s="797"/>
      <c r="Y592" s="881"/>
      <c r="Z592" s="797"/>
      <c r="AA592" s="882"/>
      <c r="AB592" s="883"/>
      <c r="AC592" s="619"/>
      <c r="AD592" s="619"/>
      <c r="AE592" s="619"/>
      <c r="AF592" s="619"/>
      <c r="AG592" s="882"/>
      <c r="AH592" s="391"/>
    </row>
    <row r="593" spans="1:34" ht="15" customHeight="1" x14ac:dyDescent="0.25">
      <c r="A593" s="164"/>
      <c r="B593" s="840">
        <f t="shared" si="145"/>
        <v>25</v>
      </c>
      <c r="C593" s="2177"/>
      <c r="D593" s="2167"/>
      <c r="E593" s="2156"/>
      <c r="F593" s="1047" t="s">
        <v>591</v>
      </c>
      <c r="G593" s="434"/>
      <c r="H593" s="597"/>
      <c r="I593" s="597"/>
      <c r="J593" s="609"/>
      <c r="K593" s="604"/>
      <c r="L593" s="598"/>
      <c r="M593" s="598"/>
      <c r="N593" s="769" t="str">
        <f t="shared" si="143"/>
        <v/>
      </c>
      <c r="O593" s="609"/>
      <c r="P593" s="604"/>
      <c r="Q593" s="598"/>
      <c r="R593" s="598"/>
      <c r="S593" s="769" t="str">
        <f t="shared" si="144"/>
        <v/>
      </c>
      <c r="T593" s="795"/>
      <c r="U593" s="790"/>
      <c r="V593" s="797"/>
      <c r="W593" s="797"/>
      <c r="X593" s="797"/>
      <c r="Y593" s="881"/>
      <c r="Z593" s="797"/>
      <c r="AA593" s="882"/>
      <c r="AB593" s="883"/>
      <c r="AC593" s="619"/>
      <c r="AD593" s="619"/>
      <c r="AE593" s="619"/>
      <c r="AF593" s="619"/>
      <c r="AG593" s="882"/>
      <c r="AH593" s="391"/>
    </row>
    <row r="594" spans="1:34" ht="15" customHeight="1" x14ac:dyDescent="0.25">
      <c r="A594" s="164"/>
      <c r="B594" s="840">
        <f t="shared" si="145"/>
        <v>26</v>
      </c>
      <c r="C594" s="2177" t="s">
        <v>598</v>
      </c>
      <c r="D594" s="2167"/>
      <c r="E594" s="2156" t="s">
        <v>590</v>
      </c>
      <c r="F594" s="1047" t="s">
        <v>586</v>
      </c>
      <c r="G594" s="434"/>
      <c r="H594" s="597"/>
      <c r="I594" s="597"/>
      <c r="J594" s="609"/>
      <c r="K594" s="604"/>
      <c r="L594" s="598"/>
      <c r="M594" s="598"/>
      <c r="N594" s="769" t="str">
        <f t="shared" si="143"/>
        <v/>
      </c>
      <c r="O594" s="609"/>
      <c r="P594" s="604"/>
      <c r="Q594" s="598"/>
      <c r="R594" s="598"/>
      <c r="S594" s="769" t="str">
        <f t="shared" si="144"/>
        <v/>
      </c>
      <c r="T594" s="795"/>
      <c r="U594" s="790"/>
      <c r="V594" s="797"/>
      <c r="W594" s="797"/>
      <c r="X594" s="797"/>
      <c r="Y594" s="881"/>
      <c r="Z594" s="797"/>
      <c r="AA594" s="882"/>
      <c r="AB594" s="883"/>
      <c r="AC594" s="619"/>
      <c r="AD594" s="619"/>
      <c r="AE594" s="619"/>
      <c r="AF594" s="619"/>
      <c r="AG594" s="882"/>
      <c r="AH594" s="391"/>
    </row>
    <row r="595" spans="1:34" ht="15" customHeight="1" x14ac:dyDescent="0.25">
      <c r="A595" s="164"/>
      <c r="B595" s="840">
        <f t="shared" si="145"/>
        <v>27</v>
      </c>
      <c r="C595" s="2177"/>
      <c r="D595" s="2167"/>
      <c r="E595" s="2156"/>
      <c r="F595" s="1047" t="s">
        <v>591</v>
      </c>
      <c r="G595" s="434"/>
      <c r="H595" s="597"/>
      <c r="I595" s="597"/>
      <c r="J595" s="609"/>
      <c r="K595" s="604"/>
      <c r="L595" s="598"/>
      <c r="M595" s="598"/>
      <c r="N595" s="769" t="str">
        <f t="shared" si="143"/>
        <v/>
      </c>
      <c r="O595" s="609"/>
      <c r="P595" s="604"/>
      <c r="Q595" s="598"/>
      <c r="R595" s="598"/>
      <c r="S595" s="769" t="str">
        <f t="shared" si="144"/>
        <v/>
      </c>
      <c r="T595" s="795"/>
      <c r="U595" s="790"/>
      <c r="V595" s="797"/>
      <c r="W595" s="797"/>
      <c r="X595" s="797"/>
      <c r="Y595" s="881"/>
      <c r="Z595" s="797"/>
      <c r="AA595" s="882"/>
      <c r="AB595" s="883"/>
      <c r="AC595" s="619"/>
      <c r="AD595" s="619"/>
      <c r="AE595" s="619"/>
      <c r="AF595" s="619"/>
      <c r="AG595" s="882"/>
      <c r="AH595" s="391"/>
    </row>
    <row r="596" spans="1:34" ht="15" customHeight="1" x14ac:dyDescent="0.25">
      <c r="A596" s="164"/>
      <c r="B596" s="840">
        <f t="shared" si="145"/>
        <v>28</v>
      </c>
      <c r="C596" s="2177"/>
      <c r="D596" s="2167"/>
      <c r="E596" s="2156" t="s">
        <v>592</v>
      </c>
      <c r="F596" s="1047" t="s">
        <v>586</v>
      </c>
      <c r="G596" s="434"/>
      <c r="H596" s="597"/>
      <c r="I596" s="597"/>
      <c r="J596" s="609"/>
      <c r="K596" s="604"/>
      <c r="L596" s="598"/>
      <c r="M596" s="598"/>
      <c r="N596" s="769" t="str">
        <f t="shared" si="143"/>
        <v/>
      </c>
      <c r="O596" s="609"/>
      <c r="P596" s="604"/>
      <c r="Q596" s="598"/>
      <c r="R596" s="598"/>
      <c r="S596" s="769" t="str">
        <f t="shared" si="144"/>
        <v/>
      </c>
      <c r="T596" s="795"/>
      <c r="U596" s="790"/>
      <c r="V596" s="797"/>
      <c r="W596" s="797"/>
      <c r="X596" s="797"/>
      <c r="Y596" s="881"/>
      <c r="Z596" s="797"/>
      <c r="AA596" s="882"/>
      <c r="AB596" s="883"/>
      <c r="AC596" s="619"/>
      <c r="AD596" s="619"/>
      <c r="AE596" s="619"/>
      <c r="AF596" s="619"/>
      <c r="AG596" s="882"/>
      <c r="AH596" s="391"/>
    </row>
    <row r="597" spans="1:34" ht="15" customHeight="1" x14ac:dyDescent="0.25">
      <c r="A597" s="164"/>
      <c r="B597" s="840">
        <f t="shared" si="145"/>
        <v>29</v>
      </c>
      <c r="C597" s="2177"/>
      <c r="D597" s="2167"/>
      <c r="E597" s="2156"/>
      <c r="F597" s="1047" t="s">
        <v>591</v>
      </c>
      <c r="G597" s="434"/>
      <c r="H597" s="597"/>
      <c r="I597" s="597"/>
      <c r="J597" s="609"/>
      <c r="K597" s="604"/>
      <c r="L597" s="598"/>
      <c r="M597" s="598"/>
      <c r="N597" s="769" t="str">
        <f t="shared" si="143"/>
        <v/>
      </c>
      <c r="O597" s="609"/>
      <c r="P597" s="604"/>
      <c r="Q597" s="598"/>
      <c r="R597" s="598"/>
      <c r="S597" s="769" t="str">
        <f t="shared" si="144"/>
        <v/>
      </c>
      <c r="T597" s="795"/>
      <c r="U597" s="790"/>
      <c r="V597" s="797"/>
      <c r="W597" s="797"/>
      <c r="X597" s="797"/>
      <c r="Y597" s="881"/>
      <c r="Z597" s="797"/>
      <c r="AA597" s="882"/>
      <c r="AB597" s="883"/>
      <c r="AC597" s="619"/>
      <c r="AD597" s="619"/>
      <c r="AE597" s="619"/>
      <c r="AF597" s="619"/>
      <c r="AG597" s="882"/>
      <c r="AH597" s="391"/>
    </row>
    <row r="598" spans="1:34" ht="15" customHeight="1" x14ac:dyDescent="0.25">
      <c r="A598" s="164"/>
      <c r="B598" s="840">
        <f t="shared" si="145"/>
        <v>30</v>
      </c>
      <c r="C598" s="2177" t="s">
        <v>599</v>
      </c>
      <c r="D598" s="2167"/>
      <c r="E598" s="2156" t="s">
        <v>590</v>
      </c>
      <c r="F598" s="1047" t="s">
        <v>586</v>
      </c>
      <c r="G598" s="434"/>
      <c r="H598" s="597"/>
      <c r="I598" s="597"/>
      <c r="J598" s="609"/>
      <c r="K598" s="604"/>
      <c r="L598" s="598"/>
      <c r="M598" s="598"/>
      <c r="N598" s="769" t="str">
        <f t="shared" si="143"/>
        <v/>
      </c>
      <c r="O598" s="609"/>
      <c r="P598" s="604"/>
      <c r="Q598" s="598"/>
      <c r="R598" s="598"/>
      <c r="S598" s="769" t="str">
        <f t="shared" si="144"/>
        <v/>
      </c>
      <c r="T598" s="795"/>
      <c r="U598" s="790"/>
      <c r="V598" s="797"/>
      <c r="W598" s="797"/>
      <c r="X598" s="797"/>
      <c r="Y598" s="881"/>
      <c r="Z598" s="797"/>
      <c r="AA598" s="882"/>
      <c r="AB598" s="883"/>
      <c r="AC598" s="619"/>
      <c r="AD598" s="619"/>
      <c r="AE598" s="619"/>
      <c r="AF598" s="619"/>
      <c r="AG598" s="882"/>
      <c r="AH598" s="391"/>
    </row>
    <row r="599" spans="1:34" ht="15" customHeight="1" x14ac:dyDescent="0.25">
      <c r="A599" s="164"/>
      <c r="B599" s="840">
        <f t="shared" si="145"/>
        <v>31</v>
      </c>
      <c r="C599" s="2177"/>
      <c r="D599" s="2167"/>
      <c r="E599" s="2156"/>
      <c r="F599" s="1047" t="s">
        <v>591</v>
      </c>
      <c r="G599" s="434"/>
      <c r="H599" s="597"/>
      <c r="I599" s="597"/>
      <c r="J599" s="609"/>
      <c r="K599" s="604"/>
      <c r="L599" s="598"/>
      <c r="M599" s="598"/>
      <c r="N599" s="769" t="str">
        <f t="shared" si="143"/>
        <v/>
      </c>
      <c r="O599" s="609"/>
      <c r="P599" s="604"/>
      <c r="Q599" s="598"/>
      <c r="R599" s="598"/>
      <c r="S599" s="769" t="str">
        <f t="shared" si="144"/>
        <v/>
      </c>
      <c r="T599" s="795"/>
      <c r="U599" s="790"/>
      <c r="V599" s="797"/>
      <c r="W599" s="797"/>
      <c r="X599" s="797"/>
      <c r="Y599" s="881"/>
      <c r="Z599" s="797"/>
      <c r="AA599" s="882"/>
      <c r="AB599" s="883"/>
      <c r="AC599" s="619"/>
      <c r="AD599" s="619"/>
      <c r="AE599" s="619"/>
      <c r="AF599" s="619"/>
      <c r="AG599" s="882"/>
      <c r="AH599" s="391"/>
    </row>
    <row r="600" spans="1:34" ht="15" customHeight="1" x14ac:dyDescent="0.25">
      <c r="A600" s="164"/>
      <c r="B600" s="840">
        <f t="shared" si="145"/>
        <v>32</v>
      </c>
      <c r="C600" s="2177"/>
      <c r="D600" s="2167"/>
      <c r="E600" s="2156" t="s">
        <v>592</v>
      </c>
      <c r="F600" s="1047" t="s">
        <v>586</v>
      </c>
      <c r="G600" s="434"/>
      <c r="H600" s="597"/>
      <c r="I600" s="597"/>
      <c r="J600" s="609"/>
      <c r="K600" s="604"/>
      <c r="L600" s="598"/>
      <c r="M600" s="598"/>
      <c r="N600" s="769" t="str">
        <f t="shared" si="143"/>
        <v/>
      </c>
      <c r="O600" s="609"/>
      <c r="P600" s="604"/>
      <c r="Q600" s="598"/>
      <c r="R600" s="598"/>
      <c r="S600" s="769" t="str">
        <f t="shared" si="144"/>
        <v/>
      </c>
      <c r="T600" s="795"/>
      <c r="U600" s="790"/>
      <c r="V600" s="797"/>
      <c r="W600" s="797"/>
      <c r="X600" s="797"/>
      <c r="Y600" s="881"/>
      <c r="Z600" s="797"/>
      <c r="AA600" s="882"/>
      <c r="AB600" s="883"/>
      <c r="AC600" s="619"/>
      <c r="AD600" s="619"/>
      <c r="AE600" s="619"/>
      <c r="AF600" s="619"/>
      <c r="AG600" s="882"/>
      <c r="AH600" s="391"/>
    </row>
    <row r="601" spans="1:34" ht="15" customHeight="1" x14ac:dyDescent="0.25">
      <c r="A601" s="164"/>
      <c r="B601" s="840">
        <f t="shared" si="145"/>
        <v>33</v>
      </c>
      <c r="C601" s="2177"/>
      <c r="D601" s="2167"/>
      <c r="E601" s="2156"/>
      <c r="F601" s="1047" t="s">
        <v>591</v>
      </c>
      <c r="G601" s="434"/>
      <c r="H601" s="597"/>
      <c r="I601" s="597"/>
      <c r="J601" s="609"/>
      <c r="K601" s="604"/>
      <c r="L601" s="598"/>
      <c r="M601" s="598"/>
      <c r="N601" s="769" t="str">
        <f t="shared" si="143"/>
        <v/>
      </c>
      <c r="O601" s="609"/>
      <c r="P601" s="604"/>
      <c r="Q601" s="598"/>
      <c r="R601" s="598"/>
      <c r="S601" s="769" t="str">
        <f t="shared" si="144"/>
        <v/>
      </c>
      <c r="T601" s="795"/>
      <c r="U601" s="790"/>
      <c r="V601" s="797"/>
      <c r="W601" s="797"/>
      <c r="X601" s="797"/>
      <c r="Y601" s="881"/>
      <c r="Z601" s="797"/>
      <c r="AA601" s="882"/>
      <c r="AB601" s="883"/>
      <c r="AC601" s="619"/>
      <c r="AD601" s="619"/>
      <c r="AE601" s="619"/>
      <c r="AF601" s="619"/>
      <c r="AG601" s="882"/>
      <c r="AH601" s="391"/>
    </row>
    <row r="602" spans="1:34" ht="15" customHeight="1" x14ac:dyDescent="0.25">
      <c r="A602" s="164"/>
      <c r="B602" s="840">
        <f t="shared" si="145"/>
        <v>34</v>
      </c>
      <c r="C602" s="2177" t="s">
        <v>600</v>
      </c>
      <c r="D602" s="2167"/>
      <c r="E602" s="2156" t="s">
        <v>590</v>
      </c>
      <c r="F602" s="1047" t="s">
        <v>586</v>
      </c>
      <c r="G602" s="434"/>
      <c r="H602" s="597"/>
      <c r="I602" s="597"/>
      <c r="J602" s="609"/>
      <c r="K602" s="604"/>
      <c r="L602" s="598"/>
      <c r="M602" s="598"/>
      <c r="N602" s="769" t="str">
        <f t="shared" si="143"/>
        <v/>
      </c>
      <c r="O602" s="609"/>
      <c r="P602" s="604"/>
      <c r="Q602" s="598"/>
      <c r="R602" s="598"/>
      <c r="S602" s="769" t="str">
        <f t="shared" si="144"/>
        <v/>
      </c>
      <c r="T602" s="795"/>
      <c r="U602" s="790"/>
      <c r="V602" s="797"/>
      <c r="W602" s="797"/>
      <c r="X602" s="797"/>
      <c r="Y602" s="881"/>
      <c r="Z602" s="797"/>
      <c r="AA602" s="882"/>
      <c r="AB602" s="883"/>
      <c r="AC602" s="619"/>
      <c r="AD602" s="619"/>
      <c r="AE602" s="619"/>
      <c r="AF602" s="619"/>
      <c r="AG602" s="882"/>
      <c r="AH602" s="391"/>
    </row>
    <row r="603" spans="1:34" ht="15" customHeight="1" x14ac:dyDescent="0.25">
      <c r="A603" s="164"/>
      <c r="B603" s="840">
        <f t="shared" si="145"/>
        <v>35</v>
      </c>
      <c r="C603" s="2177"/>
      <c r="D603" s="2167"/>
      <c r="E603" s="2156"/>
      <c r="F603" s="1047" t="s">
        <v>591</v>
      </c>
      <c r="G603" s="434"/>
      <c r="H603" s="597"/>
      <c r="I603" s="597"/>
      <c r="J603" s="609"/>
      <c r="K603" s="604"/>
      <c r="L603" s="598"/>
      <c r="M603" s="598"/>
      <c r="N603" s="769" t="str">
        <f t="shared" si="143"/>
        <v/>
      </c>
      <c r="O603" s="609"/>
      <c r="P603" s="604"/>
      <c r="Q603" s="598"/>
      <c r="R603" s="598"/>
      <c r="S603" s="769" t="str">
        <f t="shared" si="144"/>
        <v/>
      </c>
      <c r="T603" s="795"/>
      <c r="U603" s="790"/>
      <c r="V603" s="797"/>
      <c r="W603" s="797"/>
      <c r="X603" s="797"/>
      <c r="Y603" s="881"/>
      <c r="Z603" s="797"/>
      <c r="AA603" s="882"/>
      <c r="AB603" s="883"/>
      <c r="AC603" s="619"/>
      <c r="AD603" s="619"/>
      <c r="AE603" s="619"/>
      <c r="AF603" s="619"/>
      <c r="AG603" s="882"/>
      <c r="AH603" s="391"/>
    </row>
    <row r="604" spans="1:34" ht="15" customHeight="1" x14ac:dyDescent="0.25">
      <c r="A604" s="164"/>
      <c r="B604" s="840">
        <f t="shared" si="145"/>
        <v>36</v>
      </c>
      <c r="C604" s="2177"/>
      <c r="D604" s="2167"/>
      <c r="E604" s="2156" t="s">
        <v>592</v>
      </c>
      <c r="F604" s="1047" t="s">
        <v>586</v>
      </c>
      <c r="G604" s="434"/>
      <c r="H604" s="597"/>
      <c r="I604" s="597"/>
      <c r="J604" s="609"/>
      <c r="K604" s="604"/>
      <c r="L604" s="598"/>
      <c r="M604" s="598"/>
      <c r="N604" s="769" t="str">
        <f t="shared" si="143"/>
        <v/>
      </c>
      <c r="O604" s="609"/>
      <c r="P604" s="604"/>
      <c r="Q604" s="598"/>
      <c r="R604" s="598"/>
      <c r="S604" s="769" t="str">
        <f t="shared" si="144"/>
        <v/>
      </c>
      <c r="T604" s="795"/>
      <c r="U604" s="790"/>
      <c r="V604" s="797"/>
      <c r="W604" s="797"/>
      <c r="X604" s="797"/>
      <c r="Y604" s="881"/>
      <c r="Z604" s="797"/>
      <c r="AA604" s="882"/>
      <c r="AB604" s="883"/>
      <c r="AC604" s="619"/>
      <c r="AD604" s="619"/>
      <c r="AE604" s="619"/>
      <c r="AF604" s="619"/>
      <c r="AG604" s="882"/>
      <c r="AH604" s="391"/>
    </row>
    <row r="605" spans="1:34" ht="15" customHeight="1" x14ac:dyDescent="0.25">
      <c r="A605" s="164"/>
      <c r="B605" s="840">
        <f t="shared" si="145"/>
        <v>37</v>
      </c>
      <c r="C605" s="2177"/>
      <c r="D605" s="2167"/>
      <c r="E605" s="2156"/>
      <c r="F605" s="1047" t="s">
        <v>591</v>
      </c>
      <c r="G605" s="434"/>
      <c r="H605" s="597"/>
      <c r="I605" s="597"/>
      <c r="J605" s="609"/>
      <c r="K605" s="604"/>
      <c r="L605" s="598"/>
      <c r="M605" s="598"/>
      <c r="N605" s="769" t="str">
        <f t="shared" si="143"/>
        <v/>
      </c>
      <c r="O605" s="609"/>
      <c r="P605" s="604"/>
      <c r="Q605" s="598"/>
      <c r="R605" s="598"/>
      <c r="S605" s="769" t="str">
        <f t="shared" si="144"/>
        <v/>
      </c>
      <c r="T605" s="795"/>
      <c r="U605" s="790"/>
      <c r="V605" s="797"/>
      <c r="W605" s="797"/>
      <c r="X605" s="797"/>
      <c r="Y605" s="881"/>
      <c r="Z605" s="797"/>
      <c r="AA605" s="882"/>
      <c r="AB605" s="883"/>
      <c r="AC605" s="619"/>
      <c r="AD605" s="619"/>
      <c r="AE605" s="619"/>
      <c r="AF605" s="619"/>
      <c r="AG605" s="882"/>
      <c r="AH605" s="391"/>
    </row>
    <row r="606" spans="1:34" ht="15" customHeight="1" x14ac:dyDescent="0.25">
      <c r="A606" s="164"/>
      <c r="B606" s="840">
        <f t="shared" si="145"/>
        <v>38</v>
      </c>
      <c r="C606" s="2177" t="s">
        <v>601</v>
      </c>
      <c r="D606" s="2167"/>
      <c r="E606" s="2156" t="s">
        <v>590</v>
      </c>
      <c r="F606" s="1047" t="s">
        <v>586</v>
      </c>
      <c r="G606" s="434"/>
      <c r="H606" s="597"/>
      <c r="I606" s="597"/>
      <c r="J606" s="609"/>
      <c r="K606" s="604"/>
      <c r="L606" s="598"/>
      <c r="M606" s="598"/>
      <c r="N606" s="769" t="str">
        <f t="shared" si="143"/>
        <v/>
      </c>
      <c r="O606" s="609"/>
      <c r="P606" s="604"/>
      <c r="Q606" s="598"/>
      <c r="R606" s="598"/>
      <c r="S606" s="769" t="str">
        <f t="shared" si="144"/>
        <v/>
      </c>
      <c r="T606" s="795"/>
      <c r="U606" s="790"/>
      <c r="V606" s="797"/>
      <c r="W606" s="797"/>
      <c r="X606" s="797"/>
      <c r="Y606" s="881"/>
      <c r="Z606" s="797"/>
      <c r="AA606" s="882"/>
      <c r="AB606" s="883"/>
      <c r="AC606" s="619"/>
      <c r="AD606" s="619"/>
      <c r="AE606" s="619"/>
      <c r="AF606" s="619"/>
      <c r="AG606" s="882"/>
      <c r="AH606" s="391"/>
    </row>
    <row r="607" spans="1:34" ht="15" customHeight="1" x14ac:dyDescent="0.25">
      <c r="A607" s="164"/>
      <c r="B607" s="840">
        <f t="shared" si="145"/>
        <v>39</v>
      </c>
      <c r="C607" s="2177"/>
      <c r="D607" s="2167"/>
      <c r="E607" s="2156"/>
      <c r="F607" s="1047" t="s">
        <v>591</v>
      </c>
      <c r="G607" s="434"/>
      <c r="H607" s="597"/>
      <c r="I607" s="597"/>
      <c r="J607" s="609"/>
      <c r="K607" s="604"/>
      <c r="L607" s="598"/>
      <c r="M607" s="598"/>
      <c r="N607" s="769" t="str">
        <f t="shared" si="143"/>
        <v/>
      </c>
      <c r="O607" s="609"/>
      <c r="P607" s="604"/>
      <c r="Q607" s="598"/>
      <c r="R607" s="598"/>
      <c r="S607" s="769" t="str">
        <f t="shared" si="144"/>
        <v/>
      </c>
      <c r="T607" s="795"/>
      <c r="U607" s="790"/>
      <c r="V607" s="797"/>
      <c r="W607" s="797"/>
      <c r="X607" s="797"/>
      <c r="Y607" s="881"/>
      <c r="Z607" s="797"/>
      <c r="AA607" s="882"/>
      <c r="AB607" s="883"/>
      <c r="AC607" s="619"/>
      <c r="AD607" s="619"/>
      <c r="AE607" s="619"/>
      <c r="AF607" s="619"/>
      <c r="AG607" s="882"/>
      <c r="AH607" s="391"/>
    </row>
    <row r="608" spans="1:34" ht="15" customHeight="1" x14ac:dyDescent="0.25">
      <c r="A608" s="164"/>
      <c r="B608" s="840">
        <f t="shared" si="145"/>
        <v>40</v>
      </c>
      <c r="C608" s="2177"/>
      <c r="D608" s="2167"/>
      <c r="E608" s="2156" t="s">
        <v>592</v>
      </c>
      <c r="F608" s="1047" t="s">
        <v>586</v>
      </c>
      <c r="G608" s="434"/>
      <c r="H608" s="597"/>
      <c r="I608" s="597"/>
      <c r="J608" s="609"/>
      <c r="K608" s="604"/>
      <c r="L608" s="598"/>
      <c r="M608" s="598"/>
      <c r="N608" s="769" t="str">
        <f t="shared" si="143"/>
        <v/>
      </c>
      <c r="O608" s="609"/>
      <c r="P608" s="604"/>
      <c r="Q608" s="598"/>
      <c r="R608" s="598"/>
      <c r="S608" s="769" t="str">
        <f t="shared" si="144"/>
        <v/>
      </c>
      <c r="T608" s="795"/>
      <c r="U608" s="790"/>
      <c r="V608" s="797"/>
      <c r="W608" s="797"/>
      <c r="X608" s="797"/>
      <c r="Y608" s="881"/>
      <c r="Z608" s="797"/>
      <c r="AA608" s="882"/>
      <c r="AB608" s="883"/>
      <c r="AC608" s="619"/>
      <c r="AD608" s="619"/>
      <c r="AE608" s="619"/>
      <c r="AF608" s="619"/>
      <c r="AG608" s="882"/>
      <c r="AH608" s="391"/>
    </row>
    <row r="609" spans="1:34" ht="15" customHeight="1" x14ac:dyDescent="0.25">
      <c r="A609" s="164"/>
      <c r="B609" s="840">
        <f t="shared" si="145"/>
        <v>41</v>
      </c>
      <c r="C609" s="2177"/>
      <c r="D609" s="2167"/>
      <c r="E609" s="2156"/>
      <c r="F609" s="1047" t="s">
        <v>591</v>
      </c>
      <c r="G609" s="434"/>
      <c r="H609" s="597"/>
      <c r="I609" s="597"/>
      <c r="J609" s="609"/>
      <c r="K609" s="604"/>
      <c r="L609" s="598"/>
      <c r="M609" s="598"/>
      <c r="N609" s="769" t="str">
        <f t="shared" si="143"/>
        <v/>
      </c>
      <c r="O609" s="609"/>
      <c r="P609" s="604"/>
      <c r="Q609" s="598"/>
      <c r="R609" s="598"/>
      <c r="S609" s="769" t="str">
        <f t="shared" si="144"/>
        <v/>
      </c>
      <c r="T609" s="795"/>
      <c r="U609" s="790"/>
      <c r="V609" s="797"/>
      <c r="W609" s="797"/>
      <c r="X609" s="797"/>
      <c r="Y609" s="881"/>
      <c r="Z609" s="797"/>
      <c r="AA609" s="882"/>
      <c r="AB609" s="883"/>
      <c r="AC609" s="619"/>
      <c r="AD609" s="619"/>
      <c r="AE609" s="619"/>
      <c r="AF609" s="619"/>
      <c r="AG609" s="882"/>
      <c r="AH609" s="391"/>
    </row>
    <row r="610" spans="1:34" ht="15" customHeight="1" x14ac:dyDescent="0.25">
      <c r="A610" s="164"/>
      <c r="B610" s="840">
        <f t="shared" si="145"/>
        <v>42</v>
      </c>
      <c r="C610" s="2177" t="s">
        <v>602</v>
      </c>
      <c r="D610" s="2167"/>
      <c r="E610" s="2156" t="s">
        <v>590</v>
      </c>
      <c r="F610" s="1047" t="s">
        <v>586</v>
      </c>
      <c r="G610" s="434"/>
      <c r="H610" s="597"/>
      <c r="I610" s="597"/>
      <c r="J610" s="609"/>
      <c r="K610" s="604"/>
      <c r="L610" s="598"/>
      <c r="M610" s="598"/>
      <c r="N610" s="769" t="str">
        <f t="shared" si="143"/>
        <v/>
      </c>
      <c r="O610" s="609"/>
      <c r="P610" s="604"/>
      <c r="Q610" s="598"/>
      <c r="R610" s="598"/>
      <c r="S610" s="769" t="str">
        <f t="shared" si="144"/>
        <v/>
      </c>
      <c r="T610" s="795"/>
      <c r="U610" s="790"/>
      <c r="V610" s="797"/>
      <c r="W610" s="797"/>
      <c r="X610" s="797"/>
      <c r="Y610" s="881"/>
      <c r="Z610" s="797"/>
      <c r="AA610" s="882"/>
      <c r="AB610" s="883"/>
      <c r="AC610" s="619"/>
      <c r="AD610" s="619"/>
      <c r="AE610" s="619"/>
      <c r="AF610" s="619"/>
      <c r="AG610" s="882"/>
      <c r="AH610" s="391"/>
    </row>
    <row r="611" spans="1:34" ht="15" customHeight="1" x14ac:dyDescent="0.25">
      <c r="A611" s="164"/>
      <c r="B611" s="840">
        <f t="shared" si="145"/>
        <v>43</v>
      </c>
      <c r="C611" s="2177"/>
      <c r="D611" s="2167"/>
      <c r="E611" s="2156"/>
      <c r="F611" s="1047" t="s">
        <v>591</v>
      </c>
      <c r="G611" s="434"/>
      <c r="H611" s="597"/>
      <c r="I611" s="597"/>
      <c r="J611" s="609"/>
      <c r="K611" s="604"/>
      <c r="L611" s="598"/>
      <c r="M611" s="598"/>
      <c r="N611" s="769" t="str">
        <f t="shared" si="143"/>
        <v/>
      </c>
      <c r="O611" s="609"/>
      <c r="P611" s="604"/>
      <c r="Q611" s="598"/>
      <c r="R611" s="598"/>
      <c r="S611" s="769" t="str">
        <f t="shared" si="144"/>
        <v/>
      </c>
      <c r="T611" s="795"/>
      <c r="U611" s="790"/>
      <c r="V611" s="797"/>
      <c r="W611" s="797"/>
      <c r="X611" s="797"/>
      <c r="Y611" s="881"/>
      <c r="Z611" s="797"/>
      <c r="AA611" s="882"/>
      <c r="AB611" s="883"/>
      <c r="AC611" s="619"/>
      <c r="AD611" s="619"/>
      <c r="AE611" s="619"/>
      <c r="AF611" s="619"/>
      <c r="AG611" s="882"/>
      <c r="AH611" s="391"/>
    </row>
    <row r="612" spans="1:34" ht="15" customHeight="1" x14ac:dyDescent="0.25">
      <c r="A612" s="164"/>
      <c r="B612" s="840">
        <f t="shared" si="145"/>
        <v>44</v>
      </c>
      <c r="C612" s="2177"/>
      <c r="D612" s="2167"/>
      <c r="E612" s="2156" t="s">
        <v>592</v>
      </c>
      <c r="F612" s="1047" t="s">
        <v>586</v>
      </c>
      <c r="G612" s="434"/>
      <c r="H612" s="597"/>
      <c r="I612" s="597"/>
      <c r="J612" s="609"/>
      <c r="K612" s="604"/>
      <c r="L612" s="598"/>
      <c r="M612" s="598"/>
      <c r="N612" s="769" t="str">
        <f t="shared" si="143"/>
        <v/>
      </c>
      <c r="O612" s="609"/>
      <c r="P612" s="604"/>
      <c r="Q612" s="598"/>
      <c r="R612" s="598"/>
      <c r="S612" s="769" t="str">
        <f t="shared" si="144"/>
        <v/>
      </c>
      <c r="T612" s="795"/>
      <c r="U612" s="790"/>
      <c r="V612" s="797"/>
      <c r="W612" s="797"/>
      <c r="X612" s="797"/>
      <c r="Y612" s="881"/>
      <c r="Z612" s="797"/>
      <c r="AA612" s="882"/>
      <c r="AB612" s="883"/>
      <c r="AC612" s="619"/>
      <c r="AD612" s="619"/>
      <c r="AE612" s="619"/>
      <c r="AF612" s="619"/>
      <c r="AG612" s="882"/>
      <c r="AH612" s="391"/>
    </row>
    <row r="613" spans="1:34" ht="15" customHeight="1" x14ac:dyDescent="0.25">
      <c r="A613" s="164"/>
      <c r="B613" s="840">
        <f t="shared" si="145"/>
        <v>45</v>
      </c>
      <c r="C613" s="2177"/>
      <c r="D613" s="2167"/>
      <c r="E613" s="2156"/>
      <c r="F613" s="1047" t="s">
        <v>591</v>
      </c>
      <c r="G613" s="434"/>
      <c r="H613" s="597"/>
      <c r="I613" s="597"/>
      <c r="J613" s="609"/>
      <c r="K613" s="604"/>
      <c r="L613" s="598"/>
      <c r="M613" s="598"/>
      <c r="N613" s="769" t="str">
        <f t="shared" si="143"/>
        <v/>
      </c>
      <c r="O613" s="609"/>
      <c r="P613" s="604"/>
      <c r="Q613" s="598"/>
      <c r="R613" s="598"/>
      <c r="S613" s="769" t="str">
        <f t="shared" si="144"/>
        <v/>
      </c>
      <c r="T613" s="795"/>
      <c r="U613" s="790"/>
      <c r="V613" s="797"/>
      <c r="W613" s="797"/>
      <c r="X613" s="797"/>
      <c r="Y613" s="881"/>
      <c r="Z613" s="797"/>
      <c r="AA613" s="882"/>
      <c r="AB613" s="883"/>
      <c r="AC613" s="619"/>
      <c r="AD613" s="619"/>
      <c r="AE613" s="619"/>
      <c r="AF613" s="619"/>
      <c r="AG613" s="882"/>
      <c r="AH613" s="391"/>
    </row>
    <row r="614" spans="1:34" ht="15" customHeight="1" x14ac:dyDescent="0.25">
      <c r="A614" s="164"/>
      <c r="B614" s="840">
        <f t="shared" si="145"/>
        <v>46</v>
      </c>
      <c r="C614" s="2177" t="s">
        <v>603</v>
      </c>
      <c r="D614" s="2167"/>
      <c r="E614" s="2156" t="s">
        <v>590</v>
      </c>
      <c r="F614" s="1047" t="s">
        <v>586</v>
      </c>
      <c r="G614" s="434"/>
      <c r="H614" s="597"/>
      <c r="I614" s="597"/>
      <c r="J614" s="609"/>
      <c r="K614" s="604"/>
      <c r="L614" s="598"/>
      <c r="M614" s="598"/>
      <c r="N614" s="769" t="str">
        <f t="shared" si="143"/>
        <v/>
      </c>
      <c r="O614" s="609"/>
      <c r="P614" s="604"/>
      <c r="Q614" s="598"/>
      <c r="R614" s="598"/>
      <c r="S614" s="769" t="str">
        <f t="shared" si="144"/>
        <v/>
      </c>
      <c r="T614" s="795"/>
      <c r="U614" s="790"/>
      <c r="V614" s="797"/>
      <c r="W614" s="797"/>
      <c r="X614" s="797"/>
      <c r="Y614" s="881"/>
      <c r="Z614" s="797"/>
      <c r="AA614" s="882"/>
      <c r="AB614" s="883"/>
      <c r="AC614" s="619"/>
      <c r="AD614" s="619"/>
      <c r="AE614" s="619"/>
      <c r="AF614" s="619"/>
      <c r="AG614" s="882"/>
      <c r="AH614" s="391"/>
    </row>
    <row r="615" spans="1:34" ht="15" customHeight="1" x14ac:dyDescent="0.25">
      <c r="A615" s="164"/>
      <c r="B615" s="840">
        <f t="shared" si="145"/>
        <v>47</v>
      </c>
      <c r="C615" s="2177"/>
      <c r="D615" s="2167"/>
      <c r="E615" s="2156"/>
      <c r="F615" s="1047" t="s">
        <v>591</v>
      </c>
      <c r="G615" s="434"/>
      <c r="H615" s="597"/>
      <c r="I615" s="597"/>
      <c r="J615" s="609"/>
      <c r="K615" s="604"/>
      <c r="L615" s="598"/>
      <c r="M615" s="598"/>
      <c r="N615" s="769" t="str">
        <f t="shared" si="143"/>
        <v/>
      </c>
      <c r="O615" s="609"/>
      <c r="P615" s="604"/>
      <c r="Q615" s="598"/>
      <c r="R615" s="598"/>
      <c r="S615" s="769" t="str">
        <f t="shared" si="144"/>
        <v/>
      </c>
      <c r="T615" s="795"/>
      <c r="U615" s="790"/>
      <c r="V615" s="797"/>
      <c r="W615" s="797"/>
      <c r="X615" s="797"/>
      <c r="Y615" s="881"/>
      <c r="Z615" s="797"/>
      <c r="AA615" s="882"/>
      <c r="AB615" s="883"/>
      <c r="AC615" s="619"/>
      <c r="AD615" s="619"/>
      <c r="AE615" s="619"/>
      <c r="AF615" s="619"/>
      <c r="AG615" s="882"/>
      <c r="AH615" s="391"/>
    </row>
    <row r="616" spans="1:34" ht="15" customHeight="1" x14ac:dyDescent="0.25">
      <c r="A616" s="164"/>
      <c r="B616" s="840">
        <f t="shared" si="145"/>
        <v>48</v>
      </c>
      <c r="C616" s="2177"/>
      <c r="D616" s="2167"/>
      <c r="E616" s="2156" t="s">
        <v>592</v>
      </c>
      <c r="F616" s="1047" t="s">
        <v>586</v>
      </c>
      <c r="G616" s="434"/>
      <c r="H616" s="597"/>
      <c r="I616" s="597"/>
      <c r="J616" s="609"/>
      <c r="K616" s="604"/>
      <c r="L616" s="598"/>
      <c r="M616" s="598"/>
      <c r="N616" s="769" t="str">
        <f t="shared" si="143"/>
        <v/>
      </c>
      <c r="O616" s="609"/>
      <c r="P616" s="604"/>
      <c r="Q616" s="598"/>
      <c r="R616" s="598"/>
      <c r="S616" s="769" t="str">
        <f t="shared" si="144"/>
        <v/>
      </c>
      <c r="T616" s="795"/>
      <c r="U616" s="790"/>
      <c r="V616" s="797"/>
      <c r="W616" s="797"/>
      <c r="X616" s="797"/>
      <c r="Y616" s="881"/>
      <c r="Z616" s="797"/>
      <c r="AA616" s="882"/>
      <c r="AB616" s="883"/>
      <c r="AC616" s="619"/>
      <c r="AD616" s="619"/>
      <c r="AE616" s="619"/>
      <c r="AF616" s="619"/>
      <c r="AG616" s="882"/>
      <c r="AH616" s="391"/>
    </row>
    <row r="617" spans="1:34" ht="15" customHeight="1" x14ac:dyDescent="0.25">
      <c r="A617" s="164"/>
      <c r="B617" s="849">
        <f t="shared" si="145"/>
        <v>49</v>
      </c>
      <c r="C617" s="2179"/>
      <c r="D617" s="2168"/>
      <c r="E617" s="2157"/>
      <c r="F617" s="1048" t="s">
        <v>591</v>
      </c>
      <c r="G617" s="926"/>
      <c r="H617" s="601"/>
      <c r="I617" s="601"/>
      <c r="J617" s="610"/>
      <c r="K617" s="607"/>
      <c r="L617" s="717"/>
      <c r="M617" s="717"/>
      <c r="N617" s="804" t="str">
        <f t="shared" si="143"/>
        <v/>
      </c>
      <c r="O617" s="610"/>
      <c r="P617" s="607"/>
      <c r="Q617" s="717"/>
      <c r="R617" s="717"/>
      <c r="S617" s="804" t="str">
        <f t="shared" si="144"/>
        <v/>
      </c>
      <c r="T617" s="912"/>
      <c r="U617" s="913"/>
      <c r="V617" s="914"/>
      <c r="W617" s="914"/>
      <c r="X617" s="914"/>
      <c r="Y617" s="954"/>
      <c r="Z617" s="914"/>
      <c r="AA617" s="955"/>
      <c r="AB617" s="956"/>
      <c r="AC617" s="619"/>
      <c r="AD617" s="619"/>
      <c r="AE617" s="619"/>
      <c r="AF617" s="619"/>
      <c r="AG617" s="955"/>
      <c r="AH617" s="391"/>
    </row>
    <row r="618" spans="1:34" ht="15" customHeight="1" x14ac:dyDescent="0.25">
      <c r="A618" s="164"/>
      <c r="B618" s="964">
        <f>B617+1</f>
        <v>50</v>
      </c>
      <c r="C618" s="979" t="s">
        <v>507</v>
      </c>
      <c r="D618" s="1049"/>
      <c r="E618" s="980"/>
      <c r="F618" s="1050"/>
      <c r="G618" s="817">
        <f t="shared" ref="G618:M618" si="146">SUM(G569:G617)</f>
        <v>0</v>
      </c>
      <c r="H618" s="822">
        <f t="shared" si="146"/>
        <v>0</v>
      </c>
      <c r="I618" s="822">
        <f t="shared" si="146"/>
        <v>0</v>
      </c>
      <c r="J618" s="861">
        <f t="shared" si="146"/>
        <v>0</v>
      </c>
      <c r="K618" s="822">
        <f t="shared" si="146"/>
        <v>0</v>
      </c>
      <c r="L618" s="822">
        <f t="shared" si="146"/>
        <v>0</v>
      </c>
      <c r="M618" s="822">
        <f t="shared" si="146"/>
        <v>0</v>
      </c>
      <c r="N618" s="820" t="str">
        <f t="shared" si="143"/>
        <v/>
      </c>
      <c r="O618" s="861">
        <f>SUM(O569:O617)</f>
        <v>0</v>
      </c>
      <c r="P618" s="822">
        <f>SUM(P569:P617)</f>
        <v>0</v>
      </c>
      <c r="Q618" s="822">
        <f>SUM(Q569:Q617)</f>
        <v>0</v>
      </c>
      <c r="R618" s="822">
        <f>SUM(R569:R617)</f>
        <v>0</v>
      </c>
      <c r="S618" s="820" t="str">
        <f t="shared" si="144"/>
        <v/>
      </c>
      <c r="T618" s="933"/>
      <c r="U618" s="934"/>
      <c r="V618" s="935"/>
      <c r="W618" s="935"/>
      <c r="X618" s="935"/>
      <c r="Y618" s="936"/>
      <c r="Z618" s="935"/>
      <c r="AA618" s="918"/>
      <c r="AB618" s="937"/>
      <c r="AC618" s="619"/>
      <c r="AD618" s="619"/>
      <c r="AE618" s="619"/>
      <c r="AF618" s="619"/>
      <c r="AG618" s="918"/>
      <c r="AH618" s="391"/>
    </row>
    <row r="619" spans="1:34" s="619" customFormat="1" ht="45" customHeight="1" x14ac:dyDescent="0.35">
      <c r="A619" s="584" t="s">
        <v>607</v>
      </c>
      <c r="B619" s="827"/>
      <c r="C619" s="828"/>
      <c r="D619" s="618"/>
      <c r="E619" s="618"/>
      <c r="F619" s="618"/>
      <c r="G619" s="675"/>
      <c r="H619" s="618"/>
      <c r="I619" s="618"/>
      <c r="AH619" s="620"/>
    </row>
    <row r="620" spans="1:34" s="282" customFormat="1" ht="45" customHeight="1" x14ac:dyDescent="0.25">
      <c r="A620" s="585" t="s">
        <v>608</v>
      </c>
      <c r="B620" s="829"/>
      <c r="C620" s="603"/>
      <c r="D620" s="410"/>
      <c r="E620" s="410"/>
      <c r="F620" s="410"/>
      <c r="G620" s="406"/>
      <c r="H620" s="410"/>
      <c r="I620" s="410"/>
      <c r="AC620" s="619"/>
      <c r="AD620" s="619"/>
      <c r="AE620" s="619"/>
      <c r="AF620" s="619"/>
      <c r="AH620" s="391"/>
    </row>
    <row r="621" spans="1:34" ht="42.75" customHeight="1" x14ac:dyDescent="0.25">
      <c r="A621" s="737"/>
      <c r="B621" s="686"/>
      <c r="C621" s="727" t="s">
        <v>583</v>
      </c>
      <c r="D621" s="727" t="s">
        <v>584</v>
      </c>
      <c r="E621" s="727" t="s">
        <v>585</v>
      </c>
      <c r="F621" s="940"/>
      <c r="G621" s="941"/>
      <c r="H621" s="942"/>
      <c r="I621" s="941"/>
      <c r="J621" s="943"/>
      <c r="K621" s="940"/>
      <c r="L621" s="942"/>
      <c r="M621" s="942"/>
      <c r="N621" s="944"/>
      <c r="O621" s="940"/>
      <c r="P621" s="940"/>
      <c r="Q621" s="942"/>
      <c r="R621" s="942"/>
      <c r="S621" s="944"/>
      <c r="T621" s="943"/>
      <c r="U621" s="940"/>
      <c r="V621" s="942"/>
      <c r="W621" s="942"/>
      <c r="X621" s="942"/>
      <c r="Y621" s="942"/>
      <c r="Z621" s="942"/>
      <c r="AA621" s="942"/>
      <c r="AB621" s="941"/>
      <c r="AC621" s="619"/>
      <c r="AD621" s="619"/>
      <c r="AE621" s="619"/>
      <c r="AF621" s="619"/>
      <c r="AG621" s="941"/>
      <c r="AH621" s="391"/>
    </row>
    <row r="622" spans="1:34" ht="15" customHeight="1" x14ac:dyDescent="0.25">
      <c r="A622" s="737"/>
      <c r="B622" s="858">
        <v>1</v>
      </c>
      <c r="C622" s="727"/>
      <c r="D622" s="1037" t="s">
        <v>587</v>
      </c>
      <c r="E622" s="727"/>
      <c r="F622" s="940"/>
      <c r="G622" s="508"/>
      <c r="H622" s="1039"/>
      <c r="I622" s="1039"/>
      <c r="J622" s="1040"/>
      <c r="K622" s="1041"/>
      <c r="L622" s="1042"/>
      <c r="M622" s="1042"/>
      <c r="N622" s="820" t="str">
        <f t="shared" ref="N622:N643" si="147">IF(K622&gt;0,M622/K622, "")</f>
        <v/>
      </c>
      <c r="O622" s="1040"/>
      <c r="P622" s="1041"/>
      <c r="Q622" s="1042"/>
      <c r="R622" s="1042"/>
      <c r="S622" s="820" t="str">
        <f t="shared" ref="S622:S643" si="148">IF(P622&gt;0,R622/P622, "")</f>
        <v/>
      </c>
      <c r="T622" s="1040"/>
      <c r="U622" s="1041"/>
      <c r="V622" s="1043"/>
      <c r="W622" s="1044"/>
      <c r="X622" s="1044"/>
      <c r="Y622" s="1042"/>
      <c r="Z622" s="825" t="str">
        <f t="shared" ref="Z622:Z643" si="149">IF(T622&gt;0,Y622/T622, "")</f>
        <v/>
      </c>
      <c r="AA622" s="1042"/>
      <c r="AB622" s="1045"/>
      <c r="AC622" s="619"/>
      <c r="AD622" s="619"/>
      <c r="AE622" s="619"/>
      <c r="AF622" s="619"/>
      <c r="AG622" s="826">
        <f t="shared" ref="AG622:AG643" si="150">T622-U622</f>
        <v>0</v>
      </c>
      <c r="AH622" s="391"/>
    </row>
    <row r="623" spans="1:34" ht="15" customHeight="1" x14ac:dyDescent="0.25">
      <c r="A623" s="164"/>
      <c r="B623" s="830">
        <f>B622+1</f>
        <v>2</v>
      </c>
      <c r="C623" s="2176" t="s">
        <v>609</v>
      </c>
      <c r="D623" s="2178" t="s">
        <v>589</v>
      </c>
      <c r="E623" s="1066" t="s">
        <v>590</v>
      </c>
      <c r="F623" s="1067"/>
      <c r="G623" s="504"/>
      <c r="H623" s="1068"/>
      <c r="I623" s="1068"/>
      <c r="J623" s="722"/>
      <c r="K623" s="1069"/>
      <c r="L623" s="723"/>
      <c r="M623" s="723"/>
      <c r="N623" s="1070" t="str">
        <f t="shared" si="147"/>
        <v/>
      </c>
      <c r="O623" s="722"/>
      <c r="P623" s="1069"/>
      <c r="Q623" s="723"/>
      <c r="R623" s="723"/>
      <c r="S623" s="1070" t="str">
        <f t="shared" si="148"/>
        <v/>
      </c>
      <c r="T623" s="722"/>
      <c r="U623" s="1069"/>
      <c r="V623" s="1071"/>
      <c r="W623" s="1072"/>
      <c r="X623" s="1072"/>
      <c r="Y623" s="723"/>
      <c r="Z623" s="776" t="str">
        <f t="shared" si="149"/>
        <v/>
      </c>
      <c r="AA623" s="723"/>
      <c r="AB623" s="1073"/>
      <c r="AC623" s="619"/>
      <c r="AD623" s="619"/>
      <c r="AE623" s="619"/>
      <c r="AF623" s="619"/>
      <c r="AG623" s="952">
        <f t="shared" si="150"/>
        <v>0</v>
      </c>
      <c r="AH623" s="391"/>
    </row>
    <row r="624" spans="1:34" ht="15" customHeight="1" x14ac:dyDescent="0.25">
      <c r="A624" s="164"/>
      <c r="B624" s="840">
        <f>B623+1</f>
        <v>3</v>
      </c>
      <c r="C624" s="2177"/>
      <c r="D624" s="2167"/>
      <c r="E624" s="1074" t="s">
        <v>592</v>
      </c>
      <c r="F624" s="1067"/>
      <c r="G624" s="434"/>
      <c r="H624" s="597"/>
      <c r="I624" s="597"/>
      <c r="J624" s="609"/>
      <c r="K624" s="604"/>
      <c r="L624" s="598"/>
      <c r="M624" s="598"/>
      <c r="N624" s="769" t="str">
        <f t="shared" si="147"/>
        <v/>
      </c>
      <c r="O624" s="609"/>
      <c r="P624" s="604"/>
      <c r="Q624" s="598"/>
      <c r="R624" s="598"/>
      <c r="S624" s="769" t="str">
        <f t="shared" si="148"/>
        <v/>
      </c>
      <c r="T624" s="609"/>
      <c r="U624" s="604"/>
      <c r="V624" s="845"/>
      <c r="W624" s="599"/>
      <c r="X624" s="599"/>
      <c r="Y624" s="598"/>
      <c r="Z624" s="773" t="str">
        <f t="shared" si="149"/>
        <v/>
      </c>
      <c r="AA624" s="598"/>
      <c r="AB624" s="847"/>
      <c r="AC624" s="619"/>
      <c r="AD624" s="619"/>
      <c r="AE624" s="619"/>
      <c r="AF624" s="619"/>
      <c r="AG624" s="777">
        <f t="shared" si="150"/>
        <v>0</v>
      </c>
      <c r="AH624" s="391"/>
    </row>
    <row r="625" spans="1:34" ht="15" customHeight="1" x14ac:dyDescent="0.25">
      <c r="A625" s="164"/>
      <c r="B625" s="840">
        <f t="shared" ref="B625:B644" si="151">B624+1</f>
        <v>4</v>
      </c>
      <c r="C625" s="2177" t="s">
        <v>595</v>
      </c>
      <c r="D625" s="2167"/>
      <c r="E625" s="1074" t="s">
        <v>590</v>
      </c>
      <c r="F625" s="1075"/>
      <c r="G625" s="434"/>
      <c r="H625" s="597"/>
      <c r="I625" s="597"/>
      <c r="J625" s="609"/>
      <c r="K625" s="604"/>
      <c r="L625" s="598"/>
      <c r="M625" s="598"/>
      <c r="N625" s="769" t="str">
        <f t="shared" si="147"/>
        <v/>
      </c>
      <c r="O625" s="609"/>
      <c r="P625" s="604"/>
      <c r="Q625" s="598"/>
      <c r="R625" s="598"/>
      <c r="S625" s="769" t="str">
        <f t="shared" si="148"/>
        <v/>
      </c>
      <c r="T625" s="609"/>
      <c r="U625" s="604"/>
      <c r="V625" s="845"/>
      <c r="W625" s="599"/>
      <c r="X625" s="599"/>
      <c r="Y625" s="598"/>
      <c r="Z625" s="773" t="str">
        <f t="shared" si="149"/>
        <v/>
      </c>
      <c r="AA625" s="598"/>
      <c r="AB625" s="847"/>
      <c r="AC625" s="619"/>
      <c r="AD625" s="619"/>
      <c r="AE625" s="619"/>
      <c r="AF625" s="619"/>
      <c r="AG625" s="777">
        <f t="shared" si="150"/>
        <v>0</v>
      </c>
      <c r="AH625" s="391"/>
    </row>
    <row r="626" spans="1:34" ht="15" customHeight="1" x14ac:dyDescent="0.25">
      <c r="A626" s="164"/>
      <c r="B626" s="840">
        <f t="shared" si="151"/>
        <v>5</v>
      </c>
      <c r="C626" s="2177"/>
      <c r="D626" s="2167"/>
      <c r="E626" s="1074" t="s">
        <v>592</v>
      </c>
      <c r="F626" s="1075"/>
      <c r="G626" s="434"/>
      <c r="H626" s="597"/>
      <c r="I626" s="597"/>
      <c r="J626" s="609"/>
      <c r="K626" s="604"/>
      <c r="L626" s="598"/>
      <c r="M626" s="598"/>
      <c r="N626" s="769" t="str">
        <f t="shared" si="147"/>
        <v/>
      </c>
      <c r="O626" s="609"/>
      <c r="P626" s="604"/>
      <c r="Q626" s="598"/>
      <c r="R626" s="598"/>
      <c r="S626" s="769" t="str">
        <f t="shared" si="148"/>
        <v/>
      </c>
      <c r="T626" s="609"/>
      <c r="U626" s="604"/>
      <c r="V626" s="845"/>
      <c r="W626" s="599"/>
      <c r="X626" s="599"/>
      <c r="Y626" s="598"/>
      <c r="Z626" s="773" t="str">
        <f t="shared" si="149"/>
        <v/>
      </c>
      <c r="AA626" s="598"/>
      <c r="AB626" s="847"/>
      <c r="AC626" s="619"/>
      <c r="AD626" s="619"/>
      <c r="AE626" s="619"/>
      <c r="AF626" s="619"/>
      <c r="AG626" s="777">
        <f t="shared" si="150"/>
        <v>0</v>
      </c>
      <c r="AH626" s="391"/>
    </row>
    <row r="627" spans="1:34" ht="15" customHeight="1" x14ac:dyDescent="0.25">
      <c r="A627" s="164"/>
      <c r="B627" s="840">
        <f t="shared" si="151"/>
        <v>6</v>
      </c>
      <c r="C627" s="2177" t="s">
        <v>596</v>
      </c>
      <c r="D627" s="2167"/>
      <c r="E627" s="1074" t="s">
        <v>590</v>
      </c>
      <c r="F627" s="1075"/>
      <c r="G627" s="434"/>
      <c r="H627" s="597"/>
      <c r="I627" s="597"/>
      <c r="J627" s="609"/>
      <c r="K627" s="604"/>
      <c r="L627" s="598"/>
      <c r="M627" s="598"/>
      <c r="N627" s="769" t="str">
        <f t="shared" si="147"/>
        <v/>
      </c>
      <c r="O627" s="609"/>
      <c r="P627" s="604"/>
      <c r="Q627" s="598"/>
      <c r="R627" s="598"/>
      <c r="S627" s="769" t="str">
        <f t="shared" si="148"/>
        <v/>
      </c>
      <c r="T627" s="609"/>
      <c r="U627" s="604"/>
      <c r="V627" s="845"/>
      <c r="W627" s="599"/>
      <c r="X627" s="599"/>
      <c r="Y627" s="598"/>
      <c r="Z627" s="773" t="str">
        <f t="shared" si="149"/>
        <v/>
      </c>
      <c r="AA627" s="598"/>
      <c r="AB627" s="847"/>
      <c r="AC627" s="619"/>
      <c r="AD627" s="619"/>
      <c r="AE627" s="619"/>
      <c r="AF627" s="619"/>
      <c r="AG627" s="777">
        <f t="shared" si="150"/>
        <v>0</v>
      </c>
      <c r="AH627" s="391"/>
    </row>
    <row r="628" spans="1:34" ht="15" customHeight="1" x14ac:dyDescent="0.25">
      <c r="A628" s="164"/>
      <c r="B628" s="840">
        <f t="shared" si="151"/>
        <v>7</v>
      </c>
      <c r="C628" s="2177"/>
      <c r="D628" s="2167"/>
      <c r="E628" s="1074" t="s">
        <v>592</v>
      </c>
      <c r="F628" s="1075"/>
      <c r="G628" s="434"/>
      <c r="H628" s="597"/>
      <c r="I628" s="597"/>
      <c r="J628" s="609"/>
      <c r="K628" s="604"/>
      <c r="L628" s="598"/>
      <c r="M628" s="598"/>
      <c r="N628" s="769" t="str">
        <f t="shared" si="147"/>
        <v/>
      </c>
      <c r="O628" s="609"/>
      <c r="P628" s="604"/>
      <c r="Q628" s="598"/>
      <c r="R628" s="598"/>
      <c r="S628" s="769" t="str">
        <f t="shared" si="148"/>
        <v/>
      </c>
      <c r="T628" s="609"/>
      <c r="U628" s="604"/>
      <c r="V628" s="845"/>
      <c r="W628" s="599"/>
      <c r="X628" s="599"/>
      <c r="Y628" s="598"/>
      <c r="Z628" s="773" t="str">
        <f t="shared" si="149"/>
        <v/>
      </c>
      <c r="AA628" s="598"/>
      <c r="AB628" s="847"/>
      <c r="AC628" s="619"/>
      <c r="AD628" s="619"/>
      <c r="AE628" s="619"/>
      <c r="AF628" s="619"/>
      <c r="AG628" s="777">
        <f t="shared" si="150"/>
        <v>0</v>
      </c>
      <c r="AH628" s="391"/>
    </row>
    <row r="629" spans="1:34" ht="15" customHeight="1" x14ac:dyDescent="0.25">
      <c r="A629" s="164"/>
      <c r="B629" s="840">
        <f t="shared" si="151"/>
        <v>8</v>
      </c>
      <c r="C629" s="2177" t="s">
        <v>597</v>
      </c>
      <c r="D629" s="2167"/>
      <c r="E629" s="1074" t="s">
        <v>590</v>
      </c>
      <c r="F629" s="1075"/>
      <c r="G629" s="434"/>
      <c r="H629" s="597"/>
      <c r="I629" s="597"/>
      <c r="J629" s="609"/>
      <c r="K629" s="604"/>
      <c r="L629" s="598"/>
      <c r="M629" s="598"/>
      <c r="N629" s="769" t="str">
        <f t="shared" si="147"/>
        <v/>
      </c>
      <c r="O629" s="609"/>
      <c r="P629" s="604"/>
      <c r="Q629" s="598"/>
      <c r="R629" s="598"/>
      <c r="S629" s="769" t="str">
        <f t="shared" si="148"/>
        <v/>
      </c>
      <c r="T629" s="609"/>
      <c r="U629" s="604"/>
      <c r="V629" s="845"/>
      <c r="W629" s="599"/>
      <c r="X629" s="599"/>
      <c r="Y629" s="598"/>
      <c r="Z629" s="773" t="str">
        <f t="shared" si="149"/>
        <v/>
      </c>
      <c r="AA629" s="598"/>
      <c r="AB629" s="847"/>
      <c r="AC629" s="619"/>
      <c r="AD629" s="619"/>
      <c r="AE629" s="619"/>
      <c r="AF629" s="619"/>
      <c r="AG629" s="777">
        <f t="shared" si="150"/>
        <v>0</v>
      </c>
      <c r="AH629" s="391"/>
    </row>
    <row r="630" spans="1:34" ht="15" customHeight="1" x14ac:dyDescent="0.25">
      <c r="A630" s="164"/>
      <c r="B630" s="840">
        <f t="shared" si="151"/>
        <v>9</v>
      </c>
      <c r="C630" s="2177"/>
      <c r="D630" s="2167"/>
      <c r="E630" s="1074" t="s">
        <v>592</v>
      </c>
      <c r="F630" s="1075"/>
      <c r="G630" s="434"/>
      <c r="H630" s="597"/>
      <c r="I630" s="597"/>
      <c r="J630" s="609"/>
      <c r="K630" s="604"/>
      <c r="L630" s="598"/>
      <c r="M630" s="598"/>
      <c r="N630" s="769" t="str">
        <f t="shared" si="147"/>
        <v/>
      </c>
      <c r="O630" s="609"/>
      <c r="P630" s="604"/>
      <c r="Q630" s="598"/>
      <c r="R630" s="598"/>
      <c r="S630" s="769" t="str">
        <f t="shared" si="148"/>
        <v/>
      </c>
      <c r="T630" s="609"/>
      <c r="U630" s="604"/>
      <c r="V630" s="845"/>
      <c r="W630" s="599"/>
      <c r="X630" s="599"/>
      <c r="Y630" s="598"/>
      <c r="Z630" s="773" t="str">
        <f t="shared" si="149"/>
        <v/>
      </c>
      <c r="AA630" s="598"/>
      <c r="AB630" s="847"/>
      <c r="AC630" s="619"/>
      <c r="AD630" s="619"/>
      <c r="AE630" s="619"/>
      <c r="AF630" s="619"/>
      <c r="AG630" s="777">
        <f t="shared" si="150"/>
        <v>0</v>
      </c>
      <c r="AH630" s="391"/>
    </row>
    <row r="631" spans="1:34" ht="15" customHeight="1" x14ac:dyDescent="0.25">
      <c r="A631" s="164"/>
      <c r="B631" s="840">
        <f t="shared" si="151"/>
        <v>10</v>
      </c>
      <c r="C631" s="2177" t="s">
        <v>598</v>
      </c>
      <c r="D631" s="2167"/>
      <c r="E631" s="1074" t="s">
        <v>590</v>
      </c>
      <c r="F631" s="1075"/>
      <c r="G631" s="434"/>
      <c r="H631" s="597"/>
      <c r="I631" s="597"/>
      <c r="J631" s="609"/>
      <c r="K631" s="604"/>
      <c r="L631" s="598"/>
      <c r="M631" s="598"/>
      <c r="N631" s="769" t="str">
        <f t="shared" si="147"/>
        <v/>
      </c>
      <c r="O631" s="609"/>
      <c r="P631" s="604"/>
      <c r="Q631" s="598"/>
      <c r="R631" s="598"/>
      <c r="S631" s="769" t="str">
        <f t="shared" si="148"/>
        <v/>
      </c>
      <c r="T631" s="609"/>
      <c r="U631" s="604"/>
      <c r="V631" s="845"/>
      <c r="W631" s="599"/>
      <c r="X631" s="599"/>
      <c r="Y631" s="598"/>
      <c r="Z631" s="773" t="str">
        <f t="shared" si="149"/>
        <v/>
      </c>
      <c r="AA631" s="598"/>
      <c r="AB631" s="847"/>
      <c r="AC631" s="619"/>
      <c r="AD631" s="619"/>
      <c r="AE631" s="619"/>
      <c r="AF631" s="619"/>
      <c r="AG631" s="777">
        <f t="shared" si="150"/>
        <v>0</v>
      </c>
      <c r="AH631" s="391"/>
    </row>
    <row r="632" spans="1:34" ht="15" customHeight="1" x14ac:dyDescent="0.25">
      <c r="A632" s="164"/>
      <c r="B632" s="840">
        <f t="shared" si="151"/>
        <v>11</v>
      </c>
      <c r="C632" s="2177"/>
      <c r="D632" s="2167"/>
      <c r="E632" s="1074" t="s">
        <v>592</v>
      </c>
      <c r="F632" s="1075"/>
      <c r="G632" s="434"/>
      <c r="H632" s="597"/>
      <c r="I632" s="597"/>
      <c r="J632" s="609"/>
      <c r="K632" s="604"/>
      <c r="L632" s="598"/>
      <c r="M632" s="598"/>
      <c r="N632" s="769" t="str">
        <f t="shared" si="147"/>
        <v/>
      </c>
      <c r="O632" s="609"/>
      <c r="P632" s="604"/>
      <c r="Q632" s="598"/>
      <c r="R632" s="598"/>
      <c r="S632" s="769" t="str">
        <f t="shared" si="148"/>
        <v/>
      </c>
      <c r="T632" s="609"/>
      <c r="U632" s="604"/>
      <c r="V632" s="845"/>
      <c r="W632" s="599"/>
      <c r="X632" s="599"/>
      <c r="Y632" s="598"/>
      <c r="Z632" s="773" t="str">
        <f t="shared" si="149"/>
        <v/>
      </c>
      <c r="AA632" s="598"/>
      <c r="AB632" s="847"/>
      <c r="AC632" s="619"/>
      <c r="AD632" s="619"/>
      <c r="AE632" s="619"/>
      <c r="AF632" s="619"/>
      <c r="AG632" s="777">
        <f t="shared" si="150"/>
        <v>0</v>
      </c>
      <c r="AH632" s="391"/>
    </row>
    <row r="633" spans="1:34" ht="15" customHeight="1" x14ac:dyDescent="0.25">
      <c r="A633" s="164"/>
      <c r="B633" s="840">
        <f t="shared" si="151"/>
        <v>12</v>
      </c>
      <c r="C633" s="2177" t="s">
        <v>599</v>
      </c>
      <c r="D633" s="2167"/>
      <c r="E633" s="1074" t="s">
        <v>590</v>
      </c>
      <c r="F633" s="1075"/>
      <c r="G633" s="434"/>
      <c r="H633" s="597"/>
      <c r="I633" s="597"/>
      <c r="J633" s="609"/>
      <c r="K633" s="604"/>
      <c r="L633" s="598"/>
      <c r="M633" s="598"/>
      <c r="N633" s="769" t="str">
        <f t="shared" si="147"/>
        <v/>
      </c>
      <c r="O633" s="609"/>
      <c r="P633" s="604"/>
      <c r="Q633" s="598"/>
      <c r="R633" s="598"/>
      <c r="S633" s="769" t="str">
        <f t="shared" si="148"/>
        <v/>
      </c>
      <c r="T633" s="609"/>
      <c r="U633" s="604"/>
      <c r="V633" s="845"/>
      <c r="W633" s="599"/>
      <c r="X633" s="599"/>
      <c r="Y633" s="598"/>
      <c r="Z633" s="773" t="str">
        <f t="shared" si="149"/>
        <v/>
      </c>
      <c r="AA633" s="598"/>
      <c r="AB633" s="847"/>
      <c r="AC633" s="619"/>
      <c r="AD633" s="619"/>
      <c r="AE633" s="619"/>
      <c r="AF633" s="619"/>
      <c r="AG633" s="777">
        <f t="shared" si="150"/>
        <v>0</v>
      </c>
      <c r="AH633" s="391"/>
    </row>
    <row r="634" spans="1:34" ht="15" customHeight="1" x14ac:dyDescent="0.25">
      <c r="A634" s="164"/>
      <c r="B634" s="840">
        <f t="shared" si="151"/>
        <v>13</v>
      </c>
      <c r="C634" s="2177"/>
      <c r="D634" s="2167"/>
      <c r="E634" s="1074" t="s">
        <v>592</v>
      </c>
      <c r="F634" s="1075"/>
      <c r="G634" s="434"/>
      <c r="H634" s="597"/>
      <c r="I634" s="597"/>
      <c r="J634" s="609"/>
      <c r="K634" s="604"/>
      <c r="L634" s="598"/>
      <c r="M634" s="598"/>
      <c r="N634" s="769" t="str">
        <f t="shared" si="147"/>
        <v/>
      </c>
      <c r="O634" s="609"/>
      <c r="P634" s="604"/>
      <c r="Q634" s="598"/>
      <c r="R634" s="598"/>
      <c r="S634" s="769" t="str">
        <f t="shared" si="148"/>
        <v/>
      </c>
      <c r="T634" s="609"/>
      <c r="U634" s="604"/>
      <c r="V634" s="845"/>
      <c r="W634" s="599"/>
      <c r="X634" s="599"/>
      <c r="Y634" s="598"/>
      <c r="Z634" s="773" t="str">
        <f t="shared" si="149"/>
        <v/>
      </c>
      <c r="AA634" s="598"/>
      <c r="AB634" s="847"/>
      <c r="AC634" s="619"/>
      <c r="AD634" s="619"/>
      <c r="AE634" s="619"/>
      <c r="AF634" s="619"/>
      <c r="AG634" s="777">
        <f t="shared" si="150"/>
        <v>0</v>
      </c>
      <c r="AH634" s="391"/>
    </row>
    <row r="635" spans="1:34" ht="15" customHeight="1" x14ac:dyDescent="0.25">
      <c r="A635" s="164"/>
      <c r="B635" s="840">
        <f t="shared" si="151"/>
        <v>14</v>
      </c>
      <c r="C635" s="2177" t="s">
        <v>600</v>
      </c>
      <c r="D635" s="2167"/>
      <c r="E635" s="1074" t="s">
        <v>590</v>
      </c>
      <c r="F635" s="1075"/>
      <c r="G635" s="434"/>
      <c r="H635" s="597"/>
      <c r="I635" s="597"/>
      <c r="J635" s="609"/>
      <c r="K635" s="604"/>
      <c r="L635" s="598"/>
      <c r="M635" s="598"/>
      <c r="N635" s="769" t="str">
        <f t="shared" si="147"/>
        <v/>
      </c>
      <c r="O635" s="609"/>
      <c r="P635" s="604"/>
      <c r="Q635" s="598"/>
      <c r="R635" s="598"/>
      <c r="S635" s="769" t="str">
        <f t="shared" si="148"/>
        <v/>
      </c>
      <c r="T635" s="609"/>
      <c r="U635" s="604"/>
      <c r="V635" s="845"/>
      <c r="W635" s="599"/>
      <c r="X635" s="599"/>
      <c r="Y635" s="598"/>
      <c r="Z635" s="773" t="str">
        <f t="shared" si="149"/>
        <v/>
      </c>
      <c r="AA635" s="598"/>
      <c r="AB635" s="847"/>
      <c r="AC635" s="619"/>
      <c r="AD635" s="619"/>
      <c r="AE635" s="619"/>
      <c r="AF635" s="619"/>
      <c r="AG635" s="777">
        <f t="shared" si="150"/>
        <v>0</v>
      </c>
      <c r="AH635" s="391"/>
    </row>
    <row r="636" spans="1:34" ht="15" customHeight="1" x14ac:dyDescent="0.25">
      <c r="A636" s="164"/>
      <c r="B636" s="840">
        <f t="shared" si="151"/>
        <v>15</v>
      </c>
      <c r="C636" s="2177"/>
      <c r="D636" s="2167"/>
      <c r="E636" s="1074" t="s">
        <v>592</v>
      </c>
      <c r="F636" s="1075"/>
      <c r="G636" s="434"/>
      <c r="H636" s="597"/>
      <c r="I636" s="597"/>
      <c r="J636" s="609"/>
      <c r="K636" s="604"/>
      <c r="L636" s="598"/>
      <c r="M636" s="598"/>
      <c r="N636" s="769" t="str">
        <f t="shared" si="147"/>
        <v/>
      </c>
      <c r="O636" s="609"/>
      <c r="P636" s="604"/>
      <c r="Q636" s="598"/>
      <c r="R636" s="598"/>
      <c r="S636" s="769" t="str">
        <f t="shared" si="148"/>
        <v/>
      </c>
      <c r="T636" s="609"/>
      <c r="U636" s="604"/>
      <c r="V636" s="845"/>
      <c r="W636" s="599"/>
      <c r="X636" s="599"/>
      <c r="Y636" s="598"/>
      <c r="Z636" s="773" t="str">
        <f t="shared" si="149"/>
        <v/>
      </c>
      <c r="AA636" s="598"/>
      <c r="AB636" s="847"/>
      <c r="AC636" s="619"/>
      <c r="AD636" s="619"/>
      <c r="AE636" s="619"/>
      <c r="AF636" s="619"/>
      <c r="AG636" s="777">
        <f t="shared" si="150"/>
        <v>0</v>
      </c>
      <c r="AH636" s="391"/>
    </row>
    <row r="637" spans="1:34" ht="15" customHeight="1" x14ac:dyDescent="0.25">
      <c r="A637" s="164"/>
      <c r="B637" s="840">
        <f t="shared" si="151"/>
        <v>16</v>
      </c>
      <c r="C637" s="2177" t="s">
        <v>601</v>
      </c>
      <c r="D637" s="2167"/>
      <c r="E637" s="1074" t="s">
        <v>590</v>
      </c>
      <c r="F637" s="1075"/>
      <c r="G637" s="434"/>
      <c r="H637" s="597"/>
      <c r="I637" s="597"/>
      <c r="J637" s="609"/>
      <c r="K637" s="604"/>
      <c r="L637" s="598"/>
      <c r="M637" s="598"/>
      <c r="N637" s="769" t="str">
        <f t="shared" si="147"/>
        <v/>
      </c>
      <c r="O637" s="609"/>
      <c r="P637" s="604"/>
      <c r="Q637" s="598"/>
      <c r="R637" s="598"/>
      <c r="S637" s="769" t="str">
        <f t="shared" si="148"/>
        <v/>
      </c>
      <c r="T637" s="609"/>
      <c r="U637" s="604"/>
      <c r="V637" s="845"/>
      <c r="W637" s="599"/>
      <c r="X637" s="599"/>
      <c r="Y637" s="598"/>
      <c r="Z637" s="773" t="str">
        <f t="shared" si="149"/>
        <v/>
      </c>
      <c r="AA637" s="598"/>
      <c r="AB637" s="847"/>
      <c r="AC637" s="619"/>
      <c r="AD637" s="619"/>
      <c r="AE637" s="619"/>
      <c r="AF637" s="619"/>
      <c r="AG637" s="777">
        <f t="shared" si="150"/>
        <v>0</v>
      </c>
      <c r="AH637" s="391"/>
    </row>
    <row r="638" spans="1:34" ht="15" customHeight="1" x14ac:dyDescent="0.25">
      <c r="A638" s="164"/>
      <c r="B638" s="840">
        <f t="shared" si="151"/>
        <v>17</v>
      </c>
      <c r="C638" s="2177"/>
      <c r="D638" s="2167"/>
      <c r="E638" s="1074" t="s">
        <v>592</v>
      </c>
      <c r="F638" s="1075"/>
      <c r="G638" s="434"/>
      <c r="H638" s="597"/>
      <c r="I638" s="597"/>
      <c r="J638" s="609"/>
      <c r="K638" s="604"/>
      <c r="L638" s="598"/>
      <c r="M638" s="598"/>
      <c r="N638" s="769" t="str">
        <f t="shared" si="147"/>
        <v/>
      </c>
      <c r="O638" s="609"/>
      <c r="P638" s="604"/>
      <c r="Q638" s="598"/>
      <c r="R638" s="598"/>
      <c r="S638" s="769" t="str">
        <f t="shared" si="148"/>
        <v/>
      </c>
      <c r="T638" s="609"/>
      <c r="U638" s="604"/>
      <c r="V638" s="845"/>
      <c r="W638" s="599"/>
      <c r="X638" s="599"/>
      <c r="Y638" s="598"/>
      <c r="Z638" s="773" t="str">
        <f t="shared" si="149"/>
        <v/>
      </c>
      <c r="AA638" s="598"/>
      <c r="AB638" s="847"/>
      <c r="AC638" s="619"/>
      <c r="AD638" s="619"/>
      <c r="AE638" s="619"/>
      <c r="AF638" s="619"/>
      <c r="AG638" s="777">
        <f t="shared" si="150"/>
        <v>0</v>
      </c>
      <c r="AH638" s="391"/>
    </row>
    <row r="639" spans="1:34" ht="15" customHeight="1" x14ac:dyDescent="0.25">
      <c r="A639" s="164"/>
      <c r="B639" s="840">
        <f t="shared" si="151"/>
        <v>18</v>
      </c>
      <c r="C639" s="2177" t="s">
        <v>602</v>
      </c>
      <c r="D639" s="2167"/>
      <c r="E639" s="1074" t="s">
        <v>590</v>
      </c>
      <c r="F639" s="1075"/>
      <c r="G639" s="434"/>
      <c r="H639" s="597"/>
      <c r="I639" s="597"/>
      <c r="J639" s="609"/>
      <c r="K639" s="604"/>
      <c r="L639" s="598"/>
      <c r="M639" s="598"/>
      <c r="N639" s="769" t="str">
        <f t="shared" si="147"/>
        <v/>
      </c>
      <c r="O639" s="609"/>
      <c r="P639" s="604"/>
      <c r="Q639" s="598"/>
      <c r="R639" s="598"/>
      <c r="S639" s="769" t="str">
        <f t="shared" si="148"/>
        <v/>
      </c>
      <c r="T639" s="609"/>
      <c r="U639" s="604"/>
      <c r="V639" s="845"/>
      <c r="W639" s="599"/>
      <c r="X639" s="599"/>
      <c r="Y639" s="598"/>
      <c r="Z639" s="773" t="str">
        <f t="shared" si="149"/>
        <v/>
      </c>
      <c r="AA639" s="598"/>
      <c r="AB639" s="847"/>
      <c r="AC639" s="619"/>
      <c r="AD639" s="619"/>
      <c r="AE639" s="619"/>
      <c r="AF639" s="619"/>
      <c r="AG639" s="777">
        <f t="shared" si="150"/>
        <v>0</v>
      </c>
      <c r="AH639" s="391"/>
    </row>
    <row r="640" spans="1:34" ht="15" customHeight="1" x14ac:dyDescent="0.25">
      <c r="A640" s="164"/>
      <c r="B640" s="840">
        <f t="shared" si="151"/>
        <v>19</v>
      </c>
      <c r="C640" s="2177"/>
      <c r="D640" s="2167"/>
      <c r="E640" s="1074" t="s">
        <v>592</v>
      </c>
      <c r="F640" s="1075"/>
      <c r="G640" s="434"/>
      <c r="H640" s="597"/>
      <c r="I640" s="597"/>
      <c r="J640" s="609"/>
      <c r="K640" s="604"/>
      <c r="L640" s="598"/>
      <c r="M640" s="598"/>
      <c r="N640" s="769" t="str">
        <f t="shared" si="147"/>
        <v/>
      </c>
      <c r="O640" s="609"/>
      <c r="P640" s="604"/>
      <c r="Q640" s="598"/>
      <c r="R640" s="598"/>
      <c r="S640" s="769" t="str">
        <f t="shared" si="148"/>
        <v/>
      </c>
      <c r="T640" s="609"/>
      <c r="U640" s="604"/>
      <c r="V640" s="845"/>
      <c r="W640" s="599"/>
      <c r="X640" s="599"/>
      <c r="Y640" s="598"/>
      <c r="Z640" s="773" t="str">
        <f t="shared" si="149"/>
        <v/>
      </c>
      <c r="AA640" s="598"/>
      <c r="AB640" s="847"/>
      <c r="AC640" s="619"/>
      <c r="AD640" s="619"/>
      <c r="AE640" s="619"/>
      <c r="AF640" s="619"/>
      <c r="AG640" s="777">
        <f t="shared" si="150"/>
        <v>0</v>
      </c>
      <c r="AH640" s="391"/>
    </row>
    <row r="641" spans="1:34" ht="15" customHeight="1" x14ac:dyDescent="0.25">
      <c r="A641" s="164"/>
      <c r="B641" s="840">
        <f t="shared" si="151"/>
        <v>20</v>
      </c>
      <c r="C641" s="2177" t="s">
        <v>603</v>
      </c>
      <c r="D641" s="2167"/>
      <c r="E641" s="1074" t="s">
        <v>590</v>
      </c>
      <c r="F641" s="1075"/>
      <c r="G641" s="434"/>
      <c r="H641" s="597"/>
      <c r="I641" s="597"/>
      <c r="J641" s="609"/>
      <c r="K641" s="604"/>
      <c r="L641" s="598"/>
      <c r="M641" s="598"/>
      <c r="N641" s="769" t="str">
        <f t="shared" si="147"/>
        <v/>
      </c>
      <c r="O641" s="609"/>
      <c r="P641" s="604"/>
      <c r="Q641" s="598"/>
      <c r="R641" s="598"/>
      <c r="S641" s="769" t="str">
        <f t="shared" si="148"/>
        <v/>
      </c>
      <c r="T641" s="609"/>
      <c r="U641" s="604"/>
      <c r="V641" s="845"/>
      <c r="W641" s="599"/>
      <c r="X641" s="599"/>
      <c r="Y641" s="598"/>
      <c r="Z641" s="773" t="str">
        <f t="shared" si="149"/>
        <v/>
      </c>
      <c r="AA641" s="598"/>
      <c r="AB641" s="847"/>
      <c r="AC641" s="619"/>
      <c r="AD641" s="619"/>
      <c r="AE641" s="619"/>
      <c r="AF641" s="619"/>
      <c r="AG641" s="777">
        <f t="shared" si="150"/>
        <v>0</v>
      </c>
      <c r="AH641" s="391"/>
    </row>
    <row r="642" spans="1:34" ht="15" customHeight="1" x14ac:dyDescent="0.25">
      <c r="A642" s="164"/>
      <c r="B642" s="849">
        <f t="shared" si="151"/>
        <v>21</v>
      </c>
      <c r="C642" s="2179"/>
      <c r="D642" s="2168"/>
      <c r="E642" s="978" t="s">
        <v>592</v>
      </c>
      <c r="F642" s="1076"/>
      <c r="G642" s="926"/>
      <c r="H642" s="601"/>
      <c r="I642" s="601"/>
      <c r="J642" s="610"/>
      <c r="K642" s="607"/>
      <c r="L642" s="717"/>
      <c r="M642" s="717"/>
      <c r="N642" s="804" t="str">
        <f t="shared" si="147"/>
        <v/>
      </c>
      <c r="O642" s="610"/>
      <c r="P642" s="607"/>
      <c r="Q642" s="717"/>
      <c r="R642" s="717"/>
      <c r="S642" s="804" t="str">
        <f t="shared" si="148"/>
        <v/>
      </c>
      <c r="T642" s="610"/>
      <c r="U642" s="607"/>
      <c r="V642" s="855"/>
      <c r="W642" s="602"/>
      <c r="X642" s="602"/>
      <c r="Y642" s="717"/>
      <c r="Z642" s="968" t="str">
        <f t="shared" si="149"/>
        <v/>
      </c>
      <c r="AA642" s="717"/>
      <c r="AB642" s="856"/>
      <c r="AC642" s="619"/>
      <c r="AD642" s="619"/>
      <c r="AE642" s="619"/>
      <c r="AF642" s="619"/>
      <c r="AG642" s="814">
        <f t="shared" si="150"/>
        <v>0</v>
      </c>
      <c r="AH642" s="391"/>
    </row>
    <row r="643" spans="1:34" ht="15" customHeight="1" x14ac:dyDescent="0.25">
      <c r="A643" s="164"/>
      <c r="B643" s="945">
        <f t="shared" si="151"/>
        <v>22</v>
      </c>
      <c r="C643" s="1077" t="s">
        <v>507</v>
      </c>
      <c r="D643" s="1078"/>
      <c r="E643" s="1079"/>
      <c r="F643" s="980"/>
      <c r="G643" s="817">
        <f t="shared" ref="G643:M643" si="152">SUM(G622:G642)</f>
        <v>0</v>
      </c>
      <c r="H643" s="822">
        <f t="shared" si="152"/>
        <v>0</v>
      </c>
      <c r="I643" s="822">
        <f t="shared" si="152"/>
        <v>0</v>
      </c>
      <c r="J643" s="861">
        <f t="shared" si="152"/>
        <v>0</v>
      </c>
      <c r="K643" s="822">
        <f t="shared" si="152"/>
        <v>0</v>
      </c>
      <c r="L643" s="822">
        <f t="shared" si="152"/>
        <v>0</v>
      </c>
      <c r="M643" s="822">
        <f t="shared" si="152"/>
        <v>0</v>
      </c>
      <c r="N643" s="820" t="str">
        <f t="shared" si="147"/>
        <v/>
      </c>
      <c r="O643" s="861">
        <f>SUM(O622:O642)</f>
        <v>0</v>
      </c>
      <c r="P643" s="822">
        <f>SUM(P622:P642)</f>
        <v>0</v>
      </c>
      <c r="Q643" s="822">
        <f>SUM(Q622:Q642)</f>
        <v>0</v>
      </c>
      <c r="R643" s="822">
        <f>SUM(R622:R642)</f>
        <v>0</v>
      </c>
      <c r="S643" s="820" t="str">
        <f t="shared" si="148"/>
        <v/>
      </c>
      <c r="T643" s="821">
        <f>SUM(T622:T642)</f>
        <v>0</v>
      </c>
      <c r="U643" s="862">
        <f>SUM(U622:U642)</f>
        <v>0</v>
      </c>
      <c r="V643" s="823" t="str">
        <f>IF(T643&gt;0, SUMPRODUCT(T622:T642,V622:V642)/T643, "")</f>
        <v/>
      </c>
      <c r="W643" s="825" t="str">
        <f>IF(AG643&gt;0, SUMPRODUCT(AG622:AG642,W622:W642)/AG643, "")</f>
        <v/>
      </c>
      <c r="X643" s="825" t="str">
        <f>IF(U643&gt;0, SUMPRODUCT(U622:U642,X622:X642)/U643, "")</f>
        <v/>
      </c>
      <c r="Y643" s="822">
        <f>SUM(Y622:Y642)</f>
        <v>0</v>
      </c>
      <c r="Z643" s="825" t="str">
        <f t="shared" si="149"/>
        <v/>
      </c>
      <c r="AA643" s="822">
        <f>SUM(AA622:AA642)</f>
        <v>0</v>
      </c>
      <c r="AB643" s="863">
        <f>SUM(AB622:AB642)</f>
        <v>0</v>
      </c>
      <c r="AC643" s="619"/>
      <c r="AD643" s="619"/>
      <c r="AE643" s="619"/>
      <c r="AF643" s="619"/>
      <c r="AG643" s="826">
        <f t="shared" si="150"/>
        <v>0</v>
      </c>
      <c r="AH643" s="391"/>
    </row>
    <row r="644" spans="1:34" ht="15" customHeight="1" x14ac:dyDescent="0.25">
      <c r="A644" s="164"/>
      <c r="B644" s="858">
        <f t="shared" si="151"/>
        <v>23</v>
      </c>
      <c r="C644" s="2164" t="s">
        <v>574</v>
      </c>
      <c r="D644" s="2164"/>
      <c r="E644" s="2165"/>
      <c r="F644" s="2165"/>
      <c r="G644" s="997"/>
      <c r="H644" s="165"/>
      <c r="I644" s="165"/>
      <c r="J644" s="998"/>
      <c r="K644" s="998"/>
      <c r="L644" s="998"/>
      <c r="M644" s="998"/>
      <c r="N644" s="998"/>
      <c r="O644" s="998"/>
      <c r="P644" s="998"/>
      <c r="Q644" s="998"/>
      <c r="R644" s="998"/>
      <c r="S644" s="998"/>
      <c r="T644" s="998"/>
      <c r="U644" s="998"/>
      <c r="V644" s="999"/>
      <c r="W644" s="1000"/>
      <c r="X644" s="1000"/>
      <c r="Y644" s="1000"/>
      <c r="Z644" s="1001"/>
      <c r="AA644" s="1000"/>
      <c r="AB644" s="1000"/>
      <c r="AC644" s="619"/>
      <c r="AD644" s="619"/>
      <c r="AE644" s="619"/>
      <c r="AF644" s="619"/>
      <c r="AG644" s="1000"/>
      <c r="AH644" s="391"/>
    </row>
    <row r="645" spans="1:34" s="282" customFormat="1" ht="45" customHeight="1" x14ac:dyDescent="0.25">
      <c r="A645" s="585" t="s">
        <v>610</v>
      </c>
      <c r="B645" s="829"/>
      <c r="C645" s="603"/>
      <c r="D645" s="410"/>
      <c r="E645" s="410"/>
      <c r="F645" s="410"/>
      <c r="G645" s="406"/>
      <c r="H645" s="410"/>
      <c r="I645" s="410"/>
      <c r="AC645" s="619"/>
      <c r="AD645" s="619"/>
      <c r="AE645" s="619"/>
      <c r="AF645" s="619"/>
      <c r="AH645" s="391"/>
    </row>
    <row r="646" spans="1:34" ht="42" customHeight="1" x14ac:dyDescent="0.25">
      <c r="A646" s="737"/>
      <c r="B646" s="686"/>
      <c r="C646" s="727" t="s">
        <v>583</v>
      </c>
      <c r="D646" s="727" t="s">
        <v>584</v>
      </c>
      <c r="E646" s="727" t="s">
        <v>585</v>
      </c>
      <c r="F646" s="940"/>
      <c r="G646" s="941"/>
      <c r="H646" s="942"/>
      <c r="I646" s="941"/>
      <c r="J646" s="943"/>
      <c r="K646" s="940"/>
      <c r="L646" s="942"/>
      <c r="M646" s="942"/>
      <c r="N646" s="944"/>
      <c r="O646" s="940"/>
      <c r="P646" s="940"/>
      <c r="Q646" s="942"/>
      <c r="R646" s="942"/>
      <c r="S646" s="944"/>
      <c r="T646" s="943"/>
      <c r="U646" s="940"/>
      <c r="V646" s="942"/>
      <c r="W646" s="942"/>
      <c r="X646" s="942"/>
      <c r="Y646" s="942"/>
      <c r="Z646" s="942"/>
      <c r="AA646" s="942"/>
      <c r="AB646" s="941"/>
      <c r="AC646" s="619"/>
      <c r="AD646" s="619"/>
      <c r="AE646" s="619"/>
      <c r="AF646" s="619"/>
      <c r="AG646" s="941"/>
      <c r="AH646" s="391"/>
    </row>
    <row r="647" spans="1:34" ht="15" customHeight="1" x14ac:dyDescent="0.25">
      <c r="A647" s="737"/>
      <c r="B647" s="858">
        <v>1</v>
      </c>
      <c r="C647" s="727"/>
      <c r="D647" s="1037" t="s">
        <v>587</v>
      </c>
      <c r="E647" s="727"/>
      <c r="F647" s="940"/>
      <c r="G647" s="508"/>
      <c r="H647" s="1039"/>
      <c r="I647" s="1039"/>
      <c r="J647" s="1040"/>
      <c r="K647" s="1041"/>
      <c r="L647" s="1042"/>
      <c r="M647" s="1042"/>
      <c r="N647" s="820" t="str">
        <f t="shared" ref="N647:N668" si="153">IF(K647&gt;0,M647/K647, "")</f>
        <v/>
      </c>
      <c r="O647" s="1040"/>
      <c r="P647" s="1041"/>
      <c r="Q647" s="1042"/>
      <c r="R647" s="1042"/>
      <c r="S647" s="820" t="str">
        <f t="shared" ref="S647:S668" si="154">IF(P647&gt;0,R647/P647, "")</f>
        <v/>
      </c>
      <c r="T647" s="1053"/>
      <c r="U647" s="1054"/>
      <c r="V647" s="1055"/>
      <c r="W647" s="1055"/>
      <c r="X647" s="1055"/>
      <c r="Y647" s="1056"/>
      <c r="Z647" s="1055"/>
      <c r="AA647" s="1057"/>
      <c r="AB647" s="1058"/>
      <c r="AC647" s="619"/>
      <c r="AD647" s="619"/>
      <c r="AE647" s="619"/>
      <c r="AF647" s="619"/>
      <c r="AG647" s="1057"/>
      <c r="AH647" s="391"/>
    </row>
    <row r="648" spans="1:34" ht="15" customHeight="1" x14ac:dyDescent="0.25">
      <c r="A648" s="164"/>
      <c r="B648" s="830">
        <f>B647+1</f>
        <v>2</v>
      </c>
      <c r="C648" s="2176" t="s">
        <v>609</v>
      </c>
      <c r="D648" s="2178" t="s">
        <v>589</v>
      </c>
      <c r="E648" s="1066" t="s">
        <v>590</v>
      </c>
      <c r="F648" s="1067"/>
      <c r="G648" s="504"/>
      <c r="H648" s="1068"/>
      <c r="I648" s="1068"/>
      <c r="J648" s="722"/>
      <c r="K648" s="1069"/>
      <c r="L648" s="723"/>
      <c r="M648" s="723"/>
      <c r="N648" s="1070" t="str">
        <f t="shared" si="153"/>
        <v/>
      </c>
      <c r="O648" s="722"/>
      <c r="P648" s="1069"/>
      <c r="Q648" s="723"/>
      <c r="R648" s="723"/>
      <c r="S648" s="1070" t="str">
        <f t="shared" si="154"/>
        <v/>
      </c>
      <c r="T648" s="1059"/>
      <c r="U648" s="1060"/>
      <c r="V648" s="1061"/>
      <c r="W648" s="1061"/>
      <c r="X648" s="1061"/>
      <c r="Y648" s="1062"/>
      <c r="Z648" s="1061"/>
      <c r="AA648" s="1063"/>
      <c r="AB648" s="1064"/>
      <c r="AC648" s="619"/>
      <c r="AD648" s="619"/>
      <c r="AE648" s="619"/>
      <c r="AF648" s="619"/>
      <c r="AG648" s="1063"/>
      <c r="AH648" s="391"/>
    </row>
    <row r="649" spans="1:34" ht="15" customHeight="1" x14ac:dyDescent="0.25">
      <c r="A649" s="164"/>
      <c r="B649" s="840">
        <f>B648+1</f>
        <v>3</v>
      </c>
      <c r="C649" s="2177"/>
      <c r="D649" s="2167"/>
      <c r="E649" s="1074" t="s">
        <v>592</v>
      </c>
      <c r="F649" s="1067"/>
      <c r="G649" s="434"/>
      <c r="H649" s="597"/>
      <c r="I649" s="597"/>
      <c r="J649" s="609"/>
      <c r="K649" s="604"/>
      <c r="L649" s="598"/>
      <c r="M649" s="598"/>
      <c r="N649" s="769" t="str">
        <f t="shared" si="153"/>
        <v/>
      </c>
      <c r="O649" s="609"/>
      <c r="P649" s="604"/>
      <c r="Q649" s="598"/>
      <c r="R649" s="598"/>
      <c r="S649" s="769" t="str">
        <f t="shared" si="154"/>
        <v/>
      </c>
      <c r="T649" s="1059"/>
      <c r="U649" s="1060"/>
      <c r="V649" s="1061"/>
      <c r="W649" s="1061"/>
      <c r="X649" s="1061"/>
      <c r="Y649" s="1062"/>
      <c r="Z649" s="1061"/>
      <c r="AA649" s="1063"/>
      <c r="AB649" s="1064"/>
      <c r="AC649" s="619"/>
      <c r="AD649" s="619"/>
      <c r="AE649" s="619"/>
      <c r="AF649" s="619"/>
      <c r="AG649" s="1063"/>
      <c r="AH649" s="391"/>
    </row>
    <row r="650" spans="1:34" ht="15" customHeight="1" x14ac:dyDescent="0.25">
      <c r="A650" s="164"/>
      <c r="B650" s="840">
        <f t="shared" ref="B650:B668" si="155">B649+1</f>
        <v>4</v>
      </c>
      <c r="C650" s="2177" t="s">
        <v>595</v>
      </c>
      <c r="D650" s="2167"/>
      <c r="E650" s="1074" t="s">
        <v>590</v>
      </c>
      <c r="F650" s="1075"/>
      <c r="G650" s="434"/>
      <c r="H650" s="597"/>
      <c r="I650" s="597"/>
      <c r="J650" s="609"/>
      <c r="K650" s="604"/>
      <c r="L650" s="598"/>
      <c r="M650" s="598"/>
      <c r="N650" s="769" t="str">
        <f t="shared" si="153"/>
        <v/>
      </c>
      <c r="O650" s="609"/>
      <c r="P650" s="604"/>
      <c r="Q650" s="598"/>
      <c r="R650" s="598"/>
      <c r="S650" s="769" t="str">
        <f t="shared" si="154"/>
        <v/>
      </c>
      <c r="T650" s="1059"/>
      <c r="U650" s="1060"/>
      <c r="V650" s="1061"/>
      <c r="W650" s="1061"/>
      <c r="X650" s="1061"/>
      <c r="Y650" s="1062"/>
      <c r="Z650" s="1061"/>
      <c r="AA650" s="1063"/>
      <c r="AB650" s="1064"/>
      <c r="AC650" s="619"/>
      <c r="AD650" s="619"/>
      <c r="AE650" s="619"/>
      <c r="AF650" s="619"/>
      <c r="AG650" s="1063"/>
      <c r="AH650" s="391"/>
    </row>
    <row r="651" spans="1:34" ht="15" customHeight="1" x14ac:dyDescent="0.25">
      <c r="A651" s="164"/>
      <c r="B651" s="840">
        <f t="shared" si="155"/>
        <v>5</v>
      </c>
      <c r="C651" s="2177"/>
      <c r="D651" s="2167"/>
      <c r="E651" s="1074" t="s">
        <v>592</v>
      </c>
      <c r="F651" s="1075"/>
      <c r="G651" s="434"/>
      <c r="H651" s="597"/>
      <c r="I651" s="597"/>
      <c r="J651" s="609"/>
      <c r="K651" s="604"/>
      <c r="L651" s="598"/>
      <c r="M651" s="598"/>
      <c r="N651" s="769" t="str">
        <f t="shared" si="153"/>
        <v/>
      </c>
      <c r="O651" s="609"/>
      <c r="P651" s="604"/>
      <c r="Q651" s="598"/>
      <c r="R651" s="598"/>
      <c r="S651" s="769" t="str">
        <f t="shared" si="154"/>
        <v/>
      </c>
      <c r="T651" s="1059"/>
      <c r="U651" s="1060"/>
      <c r="V651" s="1061"/>
      <c r="W651" s="1061"/>
      <c r="X651" s="1061"/>
      <c r="Y651" s="1062"/>
      <c r="Z651" s="1061"/>
      <c r="AA651" s="1063"/>
      <c r="AB651" s="1064"/>
      <c r="AC651" s="619"/>
      <c r="AD651" s="619"/>
      <c r="AE651" s="619"/>
      <c r="AF651" s="619"/>
      <c r="AG651" s="1063"/>
      <c r="AH651" s="391"/>
    </row>
    <row r="652" spans="1:34" ht="15" customHeight="1" x14ac:dyDescent="0.25">
      <c r="A652" s="164"/>
      <c r="B652" s="840">
        <f t="shared" si="155"/>
        <v>6</v>
      </c>
      <c r="C652" s="2177" t="s">
        <v>596</v>
      </c>
      <c r="D652" s="2167"/>
      <c r="E652" s="1074" t="s">
        <v>590</v>
      </c>
      <c r="F652" s="1075"/>
      <c r="G652" s="434"/>
      <c r="H652" s="597"/>
      <c r="I652" s="597"/>
      <c r="J652" s="609"/>
      <c r="K652" s="604"/>
      <c r="L652" s="598"/>
      <c r="M652" s="598"/>
      <c r="N652" s="769" t="str">
        <f t="shared" si="153"/>
        <v/>
      </c>
      <c r="O652" s="609"/>
      <c r="P652" s="604"/>
      <c r="Q652" s="598"/>
      <c r="R652" s="598"/>
      <c r="S652" s="769" t="str">
        <f t="shared" si="154"/>
        <v/>
      </c>
      <c r="T652" s="1059"/>
      <c r="U652" s="1060"/>
      <c r="V652" s="1061"/>
      <c r="W652" s="1061"/>
      <c r="X652" s="1061"/>
      <c r="Y652" s="1062"/>
      <c r="Z652" s="1061"/>
      <c r="AA652" s="1063"/>
      <c r="AB652" s="1064"/>
      <c r="AC652" s="619"/>
      <c r="AD652" s="619"/>
      <c r="AE652" s="619"/>
      <c r="AF652" s="619"/>
      <c r="AG652" s="1063"/>
      <c r="AH652" s="391"/>
    </row>
    <row r="653" spans="1:34" ht="15" customHeight="1" x14ac:dyDescent="0.25">
      <c r="A653" s="164"/>
      <c r="B653" s="840">
        <f t="shared" si="155"/>
        <v>7</v>
      </c>
      <c r="C653" s="2177"/>
      <c r="D653" s="2167"/>
      <c r="E653" s="1074" t="s">
        <v>592</v>
      </c>
      <c r="F653" s="1075"/>
      <c r="G653" s="434"/>
      <c r="H653" s="597"/>
      <c r="I653" s="597"/>
      <c r="J653" s="609"/>
      <c r="K653" s="604"/>
      <c r="L653" s="598"/>
      <c r="M653" s="598"/>
      <c r="N653" s="769" t="str">
        <f t="shared" si="153"/>
        <v/>
      </c>
      <c r="O653" s="609"/>
      <c r="P653" s="604"/>
      <c r="Q653" s="598"/>
      <c r="R653" s="598"/>
      <c r="S653" s="769" t="str">
        <f t="shared" si="154"/>
        <v/>
      </c>
      <c r="T653" s="1059"/>
      <c r="U653" s="1060"/>
      <c r="V653" s="1061"/>
      <c r="W653" s="1061"/>
      <c r="X653" s="1061"/>
      <c r="Y653" s="1062"/>
      <c r="Z653" s="1061"/>
      <c r="AA653" s="1063"/>
      <c r="AB653" s="1064"/>
      <c r="AC653" s="619"/>
      <c r="AD653" s="619"/>
      <c r="AE653" s="619"/>
      <c r="AF653" s="619"/>
      <c r="AG653" s="1063"/>
      <c r="AH653" s="391"/>
    </row>
    <row r="654" spans="1:34" ht="15" customHeight="1" x14ac:dyDescent="0.25">
      <c r="A654" s="164"/>
      <c r="B654" s="840">
        <f t="shared" si="155"/>
        <v>8</v>
      </c>
      <c r="C654" s="2177" t="s">
        <v>597</v>
      </c>
      <c r="D654" s="2167"/>
      <c r="E654" s="1074" t="s">
        <v>590</v>
      </c>
      <c r="F654" s="1075"/>
      <c r="G654" s="434"/>
      <c r="H654" s="597"/>
      <c r="I654" s="597"/>
      <c r="J654" s="609"/>
      <c r="K654" s="604"/>
      <c r="L654" s="598"/>
      <c r="M654" s="598"/>
      <c r="N654" s="769" t="str">
        <f t="shared" si="153"/>
        <v/>
      </c>
      <c r="O654" s="609"/>
      <c r="P654" s="604"/>
      <c r="Q654" s="598"/>
      <c r="R654" s="598"/>
      <c r="S654" s="769" t="str">
        <f t="shared" si="154"/>
        <v/>
      </c>
      <c r="T654" s="1059"/>
      <c r="U654" s="1060"/>
      <c r="V654" s="1061"/>
      <c r="W654" s="1061"/>
      <c r="X654" s="1061"/>
      <c r="Y654" s="1062"/>
      <c r="Z654" s="1061"/>
      <c r="AA654" s="1063"/>
      <c r="AB654" s="1064"/>
      <c r="AC654" s="619"/>
      <c r="AD654" s="619"/>
      <c r="AE654" s="619"/>
      <c r="AF654" s="619"/>
      <c r="AG654" s="1063"/>
      <c r="AH654" s="391"/>
    </row>
    <row r="655" spans="1:34" ht="15" customHeight="1" x14ac:dyDescent="0.25">
      <c r="A655" s="164"/>
      <c r="B655" s="840">
        <f t="shared" si="155"/>
        <v>9</v>
      </c>
      <c r="C655" s="2177"/>
      <c r="D655" s="2167"/>
      <c r="E655" s="1074" t="s">
        <v>592</v>
      </c>
      <c r="F655" s="1075"/>
      <c r="G655" s="434"/>
      <c r="H655" s="597"/>
      <c r="I655" s="597"/>
      <c r="J655" s="609"/>
      <c r="K655" s="604"/>
      <c r="L655" s="598"/>
      <c r="M655" s="598"/>
      <c r="N655" s="769" t="str">
        <f t="shared" si="153"/>
        <v/>
      </c>
      <c r="O655" s="609"/>
      <c r="P655" s="604"/>
      <c r="Q655" s="598"/>
      <c r="R655" s="598"/>
      <c r="S655" s="769" t="str">
        <f t="shared" si="154"/>
        <v/>
      </c>
      <c r="T655" s="1059"/>
      <c r="U655" s="1060"/>
      <c r="V655" s="1061"/>
      <c r="W655" s="1061"/>
      <c r="X655" s="1061"/>
      <c r="Y655" s="1062"/>
      <c r="Z655" s="1061"/>
      <c r="AA655" s="1063"/>
      <c r="AB655" s="1064"/>
      <c r="AC655" s="619"/>
      <c r="AD655" s="619"/>
      <c r="AE655" s="619"/>
      <c r="AF655" s="619"/>
      <c r="AG655" s="1063"/>
      <c r="AH655" s="391"/>
    </row>
    <row r="656" spans="1:34" ht="15" customHeight="1" x14ac:dyDescent="0.25">
      <c r="A656" s="164"/>
      <c r="B656" s="840">
        <f t="shared" si="155"/>
        <v>10</v>
      </c>
      <c r="C656" s="2177" t="s">
        <v>598</v>
      </c>
      <c r="D656" s="2167"/>
      <c r="E656" s="1074" t="s">
        <v>590</v>
      </c>
      <c r="F656" s="1075"/>
      <c r="G656" s="434"/>
      <c r="H656" s="597"/>
      <c r="I656" s="597"/>
      <c r="J656" s="609"/>
      <c r="K656" s="604"/>
      <c r="L656" s="598"/>
      <c r="M656" s="598"/>
      <c r="N656" s="769" t="str">
        <f t="shared" si="153"/>
        <v/>
      </c>
      <c r="O656" s="609"/>
      <c r="P656" s="604"/>
      <c r="Q656" s="598"/>
      <c r="R656" s="598"/>
      <c r="S656" s="769" t="str">
        <f t="shared" si="154"/>
        <v/>
      </c>
      <c r="T656" s="1059"/>
      <c r="U656" s="1060"/>
      <c r="V656" s="1061"/>
      <c r="W656" s="1061"/>
      <c r="X656" s="1061"/>
      <c r="Y656" s="1062"/>
      <c r="Z656" s="1061"/>
      <c r="AA656" s="1063"/>
      <c r="AB656" s="1064"/>
      <c r="AC656" s="619"/>
      <c r="AD656" s="619"/>
      <c r="AE656" s="619"/>
      <c r="AF656" s="619"/>
      <c r="AG656" s="1063"/>
      <c r="AH656" s="391"/>
    </row>
    <row r="657" spans="1:34" ht="15" customHeight="1" x14ac:dyDescent="0.25">
      <c r="A657" s="164"/>
      <c r="B657" s="840">
        <f t="shared" si="155"/>
        <v>11</v>
      </c>
      <c r="C657" s="2177"/>
      <c r="D657" s="2167"/>
      <c r="E657" s="1074" t="s">
        <v>592</v>
      </c>
      <c r="F657" s="1075"/>
      <c r="G657" s="434"/>
      <c r="H657" s="597"/>
      <c r="I657" s="597"/>
      <c r="J657" s="609"/>
      <c r="K657" s="604"/>
      <c r="L657" s="598"/>
      <c r="M657" s="598"/>
      <c r="N657" s="769" t="str">
        <f t="shared" si="153"/>
        <v/>
      </c>
      <c r="O657" s="609"/>
      <c r="P657" s="604"/>
      <c r="Q657" s="598"/>
      <c r="R657" s="598"/>
      <c r="S657" s="769" t="str">
        <f t="shared" si="154"/>
        <v/>
      </c>
      <c r="T657" s="1059"/>
      <c r="U657" s="1060"/>
      <c r="V657" s="1061"/>
      <c r="W657" s="1061"/>
      <c r="X657" s="1061"/>
      <c r="Y657" s="1062"/>
      <c r="Z657" s="1061"/>
      <c r="AA657" s="1063"/>
      <c r="AB657" s="1064"/>
      <c r="AC657" s="619"/>
      <c r="AD657" s="619"/>
      <c r="AE657" s="619"/>
      <c r="AF657" s="619"/>
      <c r="AG657" s="1063"/>
      <c r="AH657" s="391"/>
    </row>
    <row r="658" spans="1:34" ht="15" customHeight="1" x14ac:dyDescent="0.25">
      <c r="A658" s="164"/>
      <c r="B658" s="840">
        <f t="shared" si="155"/>
        <v>12</v>
      </c>
      <c r="C658" s="2177" t="s">
        <v>599</v>
      </c>
      <c r="D658" s="2167"/>
      <c r="E658" s="1074" t="s">
        <v>590</v>
      </c>
      <c r="F658" s="1075"/>
      <c r="G658" s="434"/>
      <c r="H658" s="597"/>
      <c r="I658" s="597"/>
      <c r="J658" s="609"/>
      <c r="K658" s="604"/>
      <c r="L658" s="598"/>
      <c r="M658" s="598"/>
      <c r="N658" s="769" t="str">
        <f t="shared" si="153"/>
        <v/>
      </c>
      <c r="O658" s="609"/>
      <c r="P658" s="604"/>
      <c r="Q658" s="598"/>
      <c r="R658" s="598"/>
      <c r="S658" s="769" t="str">
        <f t="shared" si="154"/>
        <v/>
      </c>
      <c r="T658" s="1059"/>
      <c r="U658" s="1060"/>
      <c r="V658" s="1061"/>
      <c r="W658" s="1061"/>
      <c r="X658" s="1061"/>
      <c r="Y658" s="1062"/>
      <c r="Z658" s="1061"/>
      <c r="AA658" s="1063"/>
      <c r="AB658" s="1064"/>
      <c r="AC658" s="619"/>
      <c r="AD658" s="619"/>
      <c r="AE658" s="619"/>
      <c r="AF658" s="619"/>
      <c r="AG658" s="1063"/>
      <c r="AH658" s="391"/>
    </row>
    <row r="659" spans="1:34" ht="15" customHeight="1" x14ac:dyDescent="0.25">
      <c r="A659" s="164"/>
      <c r="B659" s="840">
        <f t="shared" si="155"/>
        <v>13</v>
      </c>
      <c r="C659" s="2177"/>
      <c r="D659" s="2167"/>
      <c r="E659" s="1074" t="s">
        <v>592</v>
      </c>
      <c r="F659" s="1075"/>
      <c r="G659" s="434"/>
      <c r="H659" s="597"/>
      <c r="I659" s="597"/>
      <c r="J659" s="609"/>
      <c r="K659" s="604"/>
      <c r="L659" s="598"/>
      <c r="M659" s="598"/>
      <c r="N659" s="769" t="str">
        <f t="shared" si="153"/>
        <v/>
      </c>
      <c r="O659" s="609"/>
      <c r="P659" s="604"/>
      <c r="Q659" s="598"/>
      <c r="R659" s="598"/>
      <c r="S659" s="769" t="str">
        <f t="shared" si="154"/>
        <v/>
      </c>
      <c r="T659" s="1059"/>
      <c r="U659" s="1060"/>
      <c r="V659" s="1061"/>
      <c r="W659" s="1061"/>
      <c r="X659" s="1061"/>
      <c r="Y659" s="1062"/>
      <c r="Z659" s="1061"/>
      <c r="AA659" s="1063"/>
      <c r="AB659" s="1064"/>
      <c r="AC659" s="619"/>
      <c r="AD659" s="619"/>
      <c r="AE659" s="619"/>
      <c r="AF659" s="619"/>
      <c r="AG659" s="1063"/>
      <c r="AH659" s="391"/>
    </row>
    <row r="660" spans="1:34" ht="15" customHeight="1" x14ac:dyDescent="0.25">
      <c r="A660" s="164"/>
      <c r="B660" s="840">
        <f t="shared" si="155"/>
        <v>14</v>
      </c>
      <c r="C660" s="2177" t="s">
        <v>600</v>
      </c>
      <c r="D660" s="2167"/>
      <c r="E660" s="1074" t="s">
        <v>590</v>
      </c>
      <c r="F660" s="1075"/>
      <c r="G660" s="434"/>
      <c r="H660" s="597"/>
      <c r="I660" s="597"/>
      <c r="J660" s="609"/>
      <c r="K660" s="604"/>
      <c r="L660" s="598"/>
      <c r="M660" s="598"/>
      <c r="N660" s="769" t="str">
        <f t="shared" si="153"/>
        <v/>
      </c>
      <c r="O660" s="609"/>
      <c r="P660" s="604"/>
      <c r="Q660" s="598"/>
      <c r="R660" s="598"/>
      <c r="S660" s="769" t="str">
        <f t="shared" si="154"/>
        <v/>
      </c>
      <c r="T660" s="1059"/>
      <c r="U660" s="1060"/>
      <c r="V660" s="1061"/>
      <c r="W660" s="1061"/>
      <c r="X660" s="1061"/>
      <c r="Y660" s="1062"/>
      <c r="Z660" s="1061"/>
      <c r="AA660" s="1063"/>
      <c r="AB660" s="1064"/>
      <c r="AC660" s="619"/>
      <c r="AD660" s="619"/>
      <c r="AE660" s="619"/>
      <c r="AF660" s="619"/>
      <c r="AG660" s="1063"/>
      <c r="AH660" s="391"/>
    </row>
    <row r="661" spans="1:34" ht="15" customHeight="1" x14ac:dyDescent="0.25">
      <c r="A661" s="164"/>
      <c r="B661" s="840">
        <f t="shared" si="155"/>
        <v>15</v>
      </c>
      <c r="C661" s="2177"/>
      <c r="D661" s="2167"/>
      <c r="E661" s="1074" t="s">
        <v>592</v>
      </c>
      <c r="F661" s="1075"/>
      <c r="G661" s="434"/>
      <c r="H661" s="597"/>
      <c r="I661" s="597"/>
      <c r="J661" s="609"/>
      <c r="K661" s="604"/>
      <c r="L661" s="598"/>
      <c r="M661" s="598"/>
      <c r="N661" s="769" t="str">
        <f t="shared" si="153"/>
        <v/>
      </c>
      <c r="O661" s="609"/>
      <c r="P661" s="604"/>
      <c r="Q661" s="598"/>
      <c r="R661" s="598"/>
      <c r="S661" s="769" t="str">
        <f t="shared" si="154"/>
        <v/>
      </c>
      <c r="T661" s="795"/>
      <c r="U661" s="790"/>
      <c r="V661" s="797"/>
      <c r="W661" s="797"/>
      <c r="X661" s="797"/>
      <c r="Y661" s="881"/>
      <c r="Z661" s="797"/>
      <c r="AA661" s="882"/>
      <c r="AB661" s="883"/>
      <c r="AC661" s="619"/>
      <c r="AD661" s="619"/>
      <c r="AE661" s="619"/>
      <c r="AF661" s="619"/>
      <c r="AG661" s="882"/>
      <c r="AH661" s="391"/>
    </row>
    <row r="662" spans="1:34" ht="15" customHeight="1" x14ac:dyDescent="0.25">
      <c r="A662" s="164"/>
      <c r="B662" s="840">
        <f t="shared" si="155"/>
        <v>16</v>
      </c>
      <c r="C662" s="2177" t="s">
        <v>601</v>
      </c>
      <c r="D662" s="2167"/>
      <c r="E662" s="1074" t="s">
        <v>590</v>
      </c>
      <c r="F662" s="1075"/>
      <c r="G662" s="434"/>
      <c r="H662" s="597"/>
      <c r="I662" s="597"/>
      <c r="J662" s="609"/>
      <c r="K662" s="604"/>
      <c r="L662" s="598"/>
      <c r="M662" s="598"/>
      <c r="N662" s="769" t="str">
        <f t="shared" si="153"/>
        <v/>
      </c>
      <c r="O662" s="609"/>
      <c r="P662" s="604"/>
      <c r="Q662" s="598"/>
      <c r="R662" s="598"/>
      <c r="S662" s="769" t="str">
        <f t="shared" si="154"/>
        <v/>
      </c>
      <c r="T662" s="795"/>
      <c r="U662" s="790"/>
      <c r="V662" s="797"/>
      <c r="W662" s="797"/>
      <c r="X662" s="797"/>
      <c r="Y662" s="881"/>
      <c r="Z662" s="797"/>
      <c r="AA662" s="882"/>
      <c r="AB662" s="883"/>
      <c r="AC662" s="619"/>
      <c r="AD662" s="619"/>
      <c r="AE662" s="619"/>
      <c r="AF662" s="619"/>
      <c r="AG662" s="882"/>
      <c r="AH662" s="391"/>
    </row>
    <row r="663" spans="1:34" ht="15" customHeight="1" x14ac:dyDescent="0.25">
      <c r="A663" s="164"/>
      <c r="B663" s="840">
        <f t="shared" si="155"/>
        <v>17</v>
      </c>
      <c r="C663" s="2177"/>
      <c r="D663" s="2167"/>
      <c r="E663" s="1074" t="s">
        <v>592</v>
      </c>
      <c r="F663" s="1075"/>
      <c r="G663" s="434"/>
      <c r="H663" s="597"/>
      <c r="I663" s="597"/>
      <c r="J663" s="609"/>
      <c r="K663" s="604"/>
      <c r="L663" s="598"/>
      <c r="M663" s="598"/>
      <c r="N663" s="769" t="str">
        <f t="shared" si="153"/>
        <v/>
      </c>
      <c r="O663" s="609"/>
      <c r="P663" s="604"/>
      <c r="Q663" s="598"/>
      <c r="R663" s="598"/>
      <c r="S663" s="769" t="str">
        <f t="shared" si="154"/>
        <v/>
      </c>
      <c r="T663" s="795"/>
      <c r="U663" s="790"/>
      <c r="V663" s="797"/>
      <c r="W663" s="797"/>
      <c r="X663" s="797"/>
      <c r="Y663" s="881"/>
      <c r="Z663" s="797"/>
      <c r="AA663" s="882"/>
      <c r="AB663" s="883"/>
      <c r="AC663" s="619"/>
      <c r="AD663" s="619"/>
      <c r="AE663" s="619"/>
      <c r="AF663" s="619"/>
      <c r="AG663" s="882"/>
      <c r="AH663" s="391"/>
    </row>
    <row r="664" spans="1:34" ht="15" customHeight="1" x14ac:dyDescent="0.25">
      <c r="A664" s="164"/>
      <c r="B664" s="840">
        <f t="shared" si="155"/>
        <v>18</v>
      </c>
      <c r="C664" s="2177" t="s">
        <v>602</v>
      </c>
      <c r="D664" s="2167"/>
      <c r="E664" s="1074" t="s">
        <v>590</v>
      </c>
      <c r="F664" s="1075"/>
      <c r="G664" s="434"/>
      <c r="H664" s="597"/>
      <c r="I664" s="597"/>
      <c r="J664" s="609"/>
      <c r="K664" s="604"/>
      <c r="L664" s="598"/>
      <c r="M664" s="598"/>
      <c r="N664" s="769" t="str">
        <f t="shared" si="153"/>
        <v/>
      </c>
      <c r="O664" s="609"/>
      <c r="P664" s="604"/>
      <c r="Q664" s="598"/>
      <c r="R664" s="598"/>
      <c r="S664" s="769" t="str">
        <f t="shared" si="154"/>
        <v/>
      </c>
      <c r="T664" s="795"/>
      <c r="U664" s="790"/>
      <c r="V664" s="797"/>
      <c r="W664" s="797"/>
      <c r="X664" s="797"/>
      <c r="Y664" s="881"/>
      <c r="Z664" s="797"/>
      <c r="AA664" s="882"/>
      <c r="AB664" s="883"/>
      <c r="AC664" s="619"/>
      <c r="AD664" s="619"/>
      <c r="AE664" s="619"/>
      <c r="AF664" s="619"/>
      <c r="AG664" s="882"/>
      <c r="AH664" s="391"/>
    </row>
    <row r="665" spans="1:34" ht="15" customHeight="1" x14ac:dyDescent="0.25">
      <c r="A665" s="164"/>
      <c r="B665" s="840">
        <f t="shared" si="155"/>
        <v>19</v>
      </c>
      <c r="C665" s="2177"/>
      <c r="D665" s="2167"/>
      <c r="E665" s="1074" t="s">
        <v>592</v>
      </c>
      <c r="F665" s="1075"/>
      <c r="G665" s="434"/>
      <c r="H665" s="597"/>
      <c r="I665" s="597"/>
      <c r="J665" s="609"/>
      <c r="K665" s="604"/>
      <c r="L665" s="598"/>
      <c r="M665" s="598"/>
      <c r="N665" s="769" t="str">
        <f t="shared" si="153"/>
        <v/>
      </c>
      <c r="O665" s="609"/>
      <c r="P665" s="604"/>
      <c r="Q665" s="598"/>
      <c r="R665" s="598"/>
      <c r="S665" s="769" t="str">
        <f t="shared" si="154"/>
        <v/>
      </c>
      <c r="T665" s="795"/>
      <c r="U665" s="790"/>
      <c r="V665" s="797"/>
      <c r="W665" s="797"/>
      <c r="X665" s="797"/>
      <c r="Y665" s="881"/>
      <c r="Z665" s="797"/>
      <c r="AA665" s="882"/>
      <c r="AB665" s="883"/>
      <c r="AC665" s="619"/>
      <c r="AD665" s="619"/>
      <c r="AE665" s="619"/>
      <c r="AF665" s="619"/>
      <c r="AG665" s="882"/>
      <c r="AH665" s="391"/>
    </row>
    <row r="666" spans="1:34" ht="15" customHeight="1" x14ac:dyDescent="0.25">
      <c r="A666" s="164"/>
      <c r="B666" s="840">
        <f t="shared" si="155"/>
        <v>20</v>
      </c>
      <c r="C666" s="2177" t="s">
        <v>603</v>
      </c>
      <c r="D666" s="2167"/>
      <c r="E666" s="1074" t="s">
        <v>590</v>
      </c>
      <c r="F666" s="1075"/>
      <c r="G666" s="434"/>
      <c r="H666" s="597"/>
      <c r="I666" s="597"/>
      <c r="J666" s="609"/>
      <c r="K666" s="604"/>
      <c r="L666" s="598"/>
      <c r="M666" s="598"/>
      <c r="N666" s="769" t="str">
        <f t="shared" si="153"/>
        <v/>
      </c>
      <c r="O666" s="609"/>
      <c r="P666" s="604"/>
      <c r="Q666" s="598"/>
      <c r="R666" s="598"/>
      <c r="S666" s="769" t="str">
        <f t="shared" si="154"/>
        <v/>
      </c>
      <c r="T666" s="795"/>
      <c r="U666" s="790"/>
      <c r="V666" s="797"/>
      <c r="W666" s="797"/>
      <c r="X666" s="797"/>
      <c r="Y666" s="881"/>
      <c r="Z666" s="797"/>
      <c r="AA666" s="882"/>
      <c r="AB666" s="883"/>
      <c r="AC666" s="619"/>
      <c r="AD666" s="619"/>
      <c r="AE666" s="619"/>
      <c r="AF666" s="619"/>
      <c r="AG666" s="882"/>
      <c r="AH666" s="391"/>
    </row>
    <row r="667" spans="1:34" ht="15" customHeight="1" x14ac:dyDescent="0.25">
      <c r="A667" s="164"/>
      <c r="B667" s="849">
        <f t="shared" si="155"/>
        <v>21</v>
      </c>
      <c r="C667" s="2179"/>
      <c r="D667" s="2168"/>
      <c r="E667" s="978" t="s">
        <v>592</v>
      </c>
      <c r="F667" s="1076"/>
      <c r="G667" s="926"/>
      <c r="H667" s="601"/>
      <c r="I667" s="601"/>
      <c r="J667" s="610"/>
      <c r="K667" s="607"/>
      <c r="L667" s="717"/>
      <c r="M667" s="717"/>
      <c r="N667" s="804" t="str">
        <f t="shared" si="153"/>
        <v/>
      </c>
      <c r="O667" s="610"/>
      <c r="P667" s="607"/>
      <c r="Q667" s="717"/>
      <c r="R667" s="717"/>
      <c r="S667" s="804" t="str">
        <f t="shared" si="154"/>
        <v/>
      </c>
      <c r="T667" s="795"/>
      <c r="U667" s="790"/>
      <c r="V667" s="797"/>
      <c r="W667" s="797"/>
      <c r="X667" s="797"/>
      <c r="Y667" s="881"/>
      <c r="Z667" s="797"/>
      <c r="AA667" s="882"/>
      <c r="AB667" s="883"/>
      <c r="AC667" s="619"/>
      <c r="AD667" s="619"/>
      <c r="AE667" s="619"/>
      <c r="AF667" s="619"/>
      <c r="AG667" s="882"/>
      <c r="AH667" s="391"/>
    </row>
    <row r="668" spans="1:34" ht="15" customHeight="1" x14ac:dyDescent="0.25">
      <c r="A668" s="164"/>
      <c r="B668" s="858">
        <f t="shared" si="155"/>
        <v>22</v>
      </c>
      <c r="C668" s="744" t="s">
        <v>507</v>
      </c>
      <c r="D668" s="859"/>
      <c r="E668" s="860"/>
      <c r="F668" s="860"/>
      <c r="G668" s="817">
        <f t="shared" ref="G668:M668" si="156">SUM(G647:G667)</f>
        <v>0</v>
      </c>
      <c r="H668" s="822">
        <f t="shared" si="156"/>
        <v>0</v>
      </c>
      <c r="I668" s="822">
        <f t="shared" si="156"/>
        <v>0</v>
      </c>
      <c r="J668" s="861">
        <f t="shared" si="156"/>
        <v>0</v>
      </c>
      <c r="K668" s="822">
        <f t="shared" si="156"/>
        <v>0</v>
      </c>
      <c r="L668" s="822">
        <f t="shared" si="156"/>
        <v>0</v>
      </c>
      <c r="M668" s="822">
        <f t="shared" si="156"/>
        <v>0</v>
      </c>
      <c r="N668" s="820" t="str">
        <f t="shared" si="153"/>
        <v/>
      </c>
      <c r="O668" s="861">
        <f>SUM(O647:O667)</f>
        <v>0</v>
      </c>
      <c r="P668" s="822">
        <f>SUM(P647:P667)</f>
        <v>0</v>
      </c>
      <c r="Q668" s="822">
        <f>SUM(Q647:Q667)</f>
        <v>0</v>
      </c>
      <c r="R668" s="822">
        <f>SUM(R647:R667)</f>
        <v>0</v>
      </c>
      <c r="S668" s="820" t="str">
        <f t="shared" si="154"/>
        <v/>
      </c>
      <c r="T668" s="933"/>
      <c r="U668" s="1080"/>
      <c r="V668" s="1080"/>
      <c r="W668" s="1080"/>
      <c r="X668" s="1080"/>
      <c r="Y668" s="1081"/>
      <c r="Z668" s="1080"/>
      <c r="AA668" s="1081"/>
      <c r="AB668" s="1082" t="s">
        <v>120</v>
      </c>
      <c r="AC668" s="619"/>
      <c r="AD668" s="619"/>
      <c r="AE668" s="619"/>
      <c r="AF668" s="619"/>
      <c r="AG668" s="1081"/>
      <c r="AH668" s="391"/>
    </row>
    <row r="669" spans="1:34" s="365" customFormat="1" ht="60" customHeight="1" x14ac:dyDescent="0.25">
      <c r="A669" s="585" t="s">
        <v>611</v>
      </c>
      <c r="B669" s="163"/>
      <c r="C669" s="603"/>
      <c r="D669" s="168"/>
      <c r="E669" s="168"/>
      <c r="F669" s="168"/>
      <c r="G669" s="471"/>
      <c r="H669" s="168"/>
      <c r="I669" s="168"/>
      <c r="AH669" s="884"/>
    </row>
    <row r="670" spans="1:34" s="282" customFormat="1" ht="15" customHeight="1" x14ac:dyDescent="0.25">
      <c r="A670" s="585"/>
      <c r="B670" s="830"/>
      <c r="C670" s="1035" t="s">
        <v>419</v>
      </c>
      <c r="D670" s="2172"/>
      <c r="E670" s="2172"/>
      <c r="F670" s="2173"/>
      <c r="G670" s="406"/>
      <c r="H670" s="410"/>
      <c r="I670" s="410"/>
      <c r="AC670" s="619"/>
      <c r="AD670" s="619"/>
      <c r="AE670" s="619"/>
      <c r="AF670" s="619"/>
      <c r="AH670" s="391"/>
    </row>
    <row r="671" spans="1:34" s="282" customFormat="1" ht="15" customHeight="1" x14ac:dyDescent="0.25">
      <c r="A671" s="585"/>
      <c r="B671" s="849"/>
      <c r="C671" s="1036" t="s">
        <v>417</v>
      </c>
      <c r="D671" s="2174"/>
      <c r="E671" s="2174"/>
      <c r="F671" s="2175"/>
      <c r="G671" s="406"/>
      <c r="H671" s="410"/>
      <c r="I671" s="410"/>
      <c r="AC671" s="619"/>
      <c r="AD671" s="619"/>
      <c r="AE671" s="619"/>
      <c r="AF671" s="619"/>
      <c r="AH671" s="391"/>
    </row>
    <row r="672" spans="1:34" s="365" customFormat="1" ht="60" customHeight="1" x14ac:dyDescent="0.25">
      <c r="A672" s="585" t="s">
        <v>612</v>
      </c>
      <c r="B672" s="163"/>
      <c r="C672" s="603"/>
      <c r="D672" s="168"/>
      <c r="E672" s="168"/>
      <c r="F672" s="168"/>
      <c r="G672" s="471"/>
      <c r="H672" s="168"/>
      <c r="I672" s="168"/>
      <c r="AH672" s="884"/>
    </row>
    <row r="673" spans="1:34" ht="42.75" customHeight="1" x14ac:dyDescent="0.25">
      <c r="A673" s="737"/>
      <c r="B673" s="939"/>
      <c r="C673" s="727" t="s">
        <v>583</v>
      </c>
      <c r="D673" s="727" t="s">
        <v>584</v>
      </c>
      <c r="E673" s="727" t="s">
        <v>585</v>
      </c>
      <c r="F673" s="727" t="s">
        <v>586</v>
      </c>
      <c r="G673" s="944"/>
      <c r="H673" s="942"/>
      <c r="I673" s="941"/>
      <c r="J673" s="943"/>
      <c r="K673" s="940"/>
      <c r="L673" s="942"/>
      <c r="M673" s="942"/>
      <c r="N673" s="941"/>
      <c r="O673" s="943"/>
      <c r="P673" s="940"/>
      <c r="Q673" s="942"/>
      <c r="R673" s="942"/>
      <c r="S673" s="941"/>
      <c r="T673" s="943"/>
      <c r="U673" s="940"/>
      <c r="V673" s="942"/>
      <c r="W673" s="942"/>
      <c r="X673" s="942"/>
      <c r="Y673" s="942"/>
      <c r="Z673" s="942"/>
      <c r="AA673" s="942"/>
      <c r="AB673" s="941"/>
      <c r="AC673" s="619"/>
      <c r="AD673" s="619"/>
      <c r="AE673" s="619"/>
      <c r="AF673" s="619"/>
      <c r="AG673" s="941"/>
      <c r="AH673" s="391"/>
    </row>
    <row r="674" spans="1:34" ht="15" customHeight="1" x14ac:dyDescent="0.25">
      <c r="A674" s="737"/>
      <c r="B674" s="858">
        <v>1</v>
      </c>
      <c r="C674" s="727"/>
      <c r="D674" s="1037" t="s">
        <v>587</v>
      </c>
      <c r="E674" s="744"/>
      <c r="F674" s="1038"/>
      <c r="G674" s="508"/>
      <c r="H674" s="1039"/>
      <c r="I674" s="1039"/>
      <c r="J674" s="1040"/>
      <c r="K674" s="1041"/>
      <c r="L674" s="1042"/>
      <c r="M674" s="1042"/>
      <c r="N674" s="820" t="str">
        <f t="shared" ref="N674:N699" si="157">IF(K674&gt;0,M674/K674, "")</f>
        <v/>
      </c>
      <c r="O674" s="1040"/>
      <c r="P674" s="1041"/>
      <c r="Q674" s="1042"/>
      <c r="R674" s="1042"/>
      <c r="S674" s="820" t="str">
        <f t="shared" ref="S674:S699" si="158">IF(P674&gt;0,R674/P674, "")</f>
        <v/>
      </c>
      <c r="T674" s="1040"/>
      <c r="U674" s="1041"/>
      <c r="V674" s="1043"/>
      <c r="W674" s="1044"/>
      <c r="X674" s="1044"/>
      <c r="Y674" s="1042"/>
      <c r="Z674" s="825" t="str">
        <f t="shared" ref="Z674:Z699" si="159">IF(T674&gt;0,Y674/T674, "")</f>
        <v/>
      </c>
      <c r="AA674" s="1042"/>
      <c r="AB674" s="1045"/>
      <c r="AC674" s="619"/>
      <c r="AD674" s="619"/>
      <c r="AE674" s="619"/>
      <c r="AF674" s="619"/>
      <c r="AG674" s="826">
        <f t="shared" ref="AG674:AG699" si="160">T674-U674</f>
        <v>0</v>
      </c>
      <c r="AH674" s="391"/>
    </row>
    <row r="675" spans="1:34" ht="15" customHeight="1" x14ac:dyDescent="0.25">
      <c r="A675" s="164"/>
      <c r="B675" s="840">
        <f>B674+1</f>
        <v>2</v>
      </c>
      <c r="C675" s="2180" t="s">
        <v>609</v>
      </c>
      <c r="D675" s="2183" t="s">
        <v>589</v>
      </c>
      <c r="E675" s="2156" t="s">
        <v>590</v>
      </c>
      <c r="F675" s="1047" t="s">
        <v>586</v>
      </c>
      <c r="G675" s="434"/>
      <c r="H675" s="597"/>
      <c r="I675" s="597"/>
      <c r="J675" s="609"/>
      <c r="K675" s="604"/>
      <c r="L675" s="598"/>
      <c r="M675" s="598"/>
      <c r="N675" s="769" t="str">
        <f t="shared" si="157"/>
        <v/>
      </c>
      <c r="O675" s="609"/>
      <c r="P675" s="604"/>
      <c r="Q675" s="598"/>
      <c r="R675" s="598"/>
      <c r="S675" s="769" t="str">
        <f t="shared" si="158"/>
        <v/>
      </c>
      <c r="T675" s="609"/>
      <c r="U675" s="604"/>
      <c r="V675" s="845"/>
      <c r="W675" s="599"/>
      <c r="X675" s="599"/>
      <c r="Y675" s="598"/>
      <c r="Z675" s="773" t="str">
        <f t="shared" si="159"/>
        <v/>
      </c>
      <c r="AA675" s="598"/>
      <c r="AB675" s="847"/>
      <c r="AC675" s="619"/>
      <c r="AD675" s="619"/>
      <c r="AE675" s="619"/>
      <c r="AF675" s="619"/>
      <c r="AG675" s="952">
        <f t="shared" si="160"/>
        <v>0</v>
      </c>
      <c r="AH675" s="391"/>
    </row>
    <row r="676" spans="1:34" ht="15" customHeight="1" x14ac:dyDescent="0.25">
      <c r="A676" s="164"/>
      <c r="B676" s="840">
        <f t="shared" ref="B676:B699" si="161">B675+1</f>
        <v>3</v>
      </c>
      <c r="C676" s="2181"/>
      <c r="D676" s="2184"/>
      <c r="E676" s="2156"/>
      <c r="F676" s="1047" t="s">
        <v>591</v>
      </c>
      <c r="G676" s="434"/>
      <c r="H676" s="597"/>
      <c r="I676" s="597"/>
      <c r="J676" s="609"/>
      <c r="K676" s="604"/>
      <c r="L676" s="598"/>
      <c r="M676" s="598"/>
      <c r="N676" s="769" t="str">
        <f t="shared" si="157"/>
        <v/>
      </c>
      <c r="O676" s="609"/>
      <c r="P676" s="604"/>
      <c r="Q676" s="598"/>
      <c r="R676" s="598"/>
      <c r="S676" s="769" t="str">
        <f t="shared" si="158"/>
        <v/>
      </c>
      <c r="T676" s="609"/>
      <c r="U676" s="604"/>
      <c r="V676" s="845"/>
      <c r="W676" s="599"/>
      <c r="X676" s="599"/>
      <c r="Y676" s="598"/>
      <c r="Z676" s="773" t="str">
        <f t="shared" si="159"/>
        <v/>
      </c>
      <c r="AA676" s="598"/>
      <c r="AB676" s="847"/>
      <c r="AC676" s="619"/>
      <c r="AD676" s="619"/>
      <c r="AE676" s="619"/>
      <c r="AF676" s="619"/>
      <c r="AG676" s="777">
        <f t="shared" si="160"/>
        <v>0</v>
      </c>
      <c r="AH676" s="391"/>
    </row>
    <row r="677" spans="1:34" ht="15" customHeight="1" x14ac:dyDescent="0.25">
      <c r="A677" s="164"/>
      <c r="B677" s="840">
        <f t="shared" si="161"/>
        <v>4</v>
      </c>
      <c r="C677" s="2181"/>
      <c r="D677" s="2184"/>
      <c r="E677" s="2156" t="s">
        <v>592</v>
      </c>
      <c r="F677" s="1047" t="s">
        <v>586</v>
      </c>
      <c r="G677" s="434"/>
      <c r="H677" s="597"/>
      <c r="I677" s="597"/>
      <c r="J677" s="609"/>
      <c r="K677" s="604"/>
      <c r="L677" s="598"/>
      <c r="M677" s="598"/>
      <c r="N677" s="769" t="str">
        <f t="shared" si="157"/>
        <v/>
      </c>
      <c r="O677" s="609"/>
      <c r="P677" s="604"/>
      <c r="Q677" s="598"/>
      <c r="R677" s="598"/>
      <c r="S677" s="769" t="str">
        <f t="shared" si="158"/>
        <v/>
      </c>
      <c r="T677" s="609"/>
      <c r="U677" s="604"/>
      <c r="V677" s="845"/>
      <c r="W677" s="599"/>
      <c r="X677" s="599"/>
      <c r="Y677" s="598"/>
      <c r="Z677" s="773" t="str">
        <f t="shared" si="159"/>
        <v/>
      </c>
      <c r="AA677" s="598"/>
      <c r="AB677" s="847"/>
      <c r="AC677" s="619"/>
      <c r="AD677" s="619"/>
      <c r="AE677" s="619"/>
      <c r="AF677" s="619"/>
      <c r="AG677" s="777">
        <f t="shared" si="160"/>
        <v>0</v>
      </c>
      <c r="AH677" s="391"/>
    </row>
    <row r="678" spans="1:34" ht="15" customHeight="1" x14ac:dyDescent="0.25">
      <c r="A678" s="164"/>
      <c r="B678" s="840">
        <f t="shared" si="161"/>
        <v>5</v>
      </c>
      <c r="C678" s="2182"/>
      <c r="D678" s="2184"/>
      <c r="E678" s="2156"/>
      <c r="F678" s="1047" t="s">
        <v>591</v>
      </c>
      <c r="G678" s="434"/>
      <c r="H678" s="597"/>
      <c r="I678" s="597"/>
      <c r="J678" s="609"/>
      <c r="K678" s="604"/>
      <c r="L678" s="598"/>
      <c r="M678" s="598"/>
      <c r="N678" s="769" t="str">
        <f t="shared" si="157"/>
        <v/>
      </c>
      <c r="O678" s="609"/>
      <c r="P678" s="604"/>
      <c r="Q678" s="598"/>
      <c r="R678" s="598"/>
      <c r="S678" s="769" t="str">
        <f t="shared" si="158"/>
        <v/>
      </c>
      <c r="T678" s="609"/>
      <c r="U678" s="604"/>
      <c r="V678" s="845"/>
      <c r="W678" s="599"/>
      <c r="X678" s="599"/>
      <c r="Y678" s="598"/>
      <c r="Z678" s="773" t="str">
        <f t="shared" si="159"/>
        <v/>
      </c>
      <c r="AA678" s="598"/>
      <c r="AB678" s="847"/>
      <c r="AC678" s="619"/>
      <c r="AD678" s="619"/>
      <c r="AE678" s="619"/>
      <c r="AF678" s="619"/>
      <c r="AG678" s="777">
        <f t="shared" si="160"/>
        <v>0</v>
      </c>
      <c r="AH678" s="391"/>
    </row>
    <row r="679" spans="1:34" ht="15" customHeight="1" x14ac:dyDescent="0.25">
      <c r="A679" s="164"/>
      <c r="B679" s="840">
        <f t="shared" si="161"/>
        <v>6</v>
      </c>
      <c r="C679" s="2177" t="s">
        <v>595</v>
      </c>
      <c r="D679" s="2184"/>
      <c r="E679" s="2156" t="s">
        <v>590</v>
      </c>
      <c r="F679" s="1047" t="s">
        <v>586</v>
      </c>
      <c r="G679" s="434"/>
      <c r="H679" s="597"/>
      <c r="I679" s="597"/>
      <c r="J679" s="609"/>
      <c r="K679" s="604"/>
      <c r="L679" s="598"/>
      <c r="M679" s="598"/>
      <c r="N679" s="769" t="str">
        <f t="shared" si="157"/>
        <v/>
      </c>
      <c r="O679" s="609"/>
      <c r="P679" s="604"/>
      <c r="Q679" s="598"/>
      <c r="R679" s="598"/>
      <c r="S679" s="769" t="str">
        <f t="shared" si="158"/>
        <v/>
      </c>
      <c r="T679" s="609"/>
      <c r="U679" s="604"/>
      <c r="V679" s="845"/>
      <c r="W679" s="599"/>
      <c r="X679" s="599"/>
      <c r="Y679" s="598"/>
      <c r="Z679" s="773" t="str">
        <f t="shared" si="159"/>
        <v/>
      </c>
      <c r="AA679" s="598"/>
      <c r="AB679" s="847"/>
      <c r="AC679" s="619"/>
      <c r="AD679" s="619"/>
      <c r="AE679" s="619"/>
      <c r="AF679" s="619"/>
      <c r="AG679" s="777">
        <f t="shared" si="160"/>
        <v>0</v>
      </c>
      <c r="AH679" s="391"/>
    </row>
    <row r="680" spans="1:34" ht="15" customHeight="1" x14ac:dyDescent="0.25">
      <c r="A680" s="164"/>
      <c r="B680" s="840">
        <f t="shared" si="161"/>
        <v>7</v>
      </c>
      <c r="C680" s="2177"/>
      <c r="D680" s="2184"/>
      <c r="E680" s="2156"/>
      <c r="F680" s="1047" t="s">
        <v>591</v>
      </c>
      <c r="G680" s="434"/>
      <c r="H680" s="597"/>
      <c r="I680" s="597"/>
      <c r="J680" s="609"/>
      <c r="K680" s="604"/>
      <c r="L680" s="598"/>
      <c r="M680" s="598"/>
      <c r="N680" s="769" t="str">
        <f t="shared" si="157"/>
        <v/>
      </c>
      <c r="O680" s="609"/>
      <c r="P680" s="604"/>
      <c r="Q680" s="598"/>
      <c r="R680" s="598"/>
      <c r="S680" s="769" t="str">
        <f t="shared" si="158"/>
        <v/>
      </c>
      <c r="T680" s="609"/>
      <c r="U680" s="604"/>
      <c r="V680" s="845"/>
      <c r="W680" s="599"/>
      <c r="X680" s="599"/>
      <c r="Y680" s="598"/>
      <c r="Z680" s="773" t="str">
        <f t="shared" si="159"/>
        <v/>
      </c>
      <c r="AA680" s="598"/>
      <c r="AB680" s="847"/>
      <c r="AC680" s="619"/>
      <c r="AD680" s="619"/>
      <c r="AE680" s="619"/>
      <c r="AF680" s="619"/>
      <c r="AG680" s="777">
        <f t="shared" si="160"/>
        <v>0</v>
      </c>
      <c r="AH680" s="391"/>
    </row>
    <row r="681" spans="1:34" ht="15" customHeight="1" x14ac:dyDescent="0.25">
      <c r="A681" s="164"/>
      <c r="B681" s="840">
        <f t="shared" si="161"/>
        <v>8</v>
      </c>
      <c r="C681" s="2177"/>
      <c r="D681" s="2184"/>
      <c r="E681" s="2156" t="s">
        <v>592</v>
      </c>
      <c r="F681" s="1047" t="s">
        <v>586</v>
      </c>
      <c r="G681" s="434"/>
      <c r="H681" s="597"/>
      <c r="I681" s="597"/>
      <c r="J681" s="609"/>
      <c r="K681" s="604"/>
      <c r="L681" s="598"/>
      <c r="M681" s="598"/>
      <c r="N681" s="769" t="str">
        <f t="shared" si="157"/>
        <v/>
      </c>
      <c r="O681" s="609"/>
      <c r="P681" s="604"/>
      <c r="Q681" s="598"/>
      <c r="R681" s="598"/>
      <c r="S681" s="769" t="str">
        <f t="shared" si="158"/>
        <v/>
      </c>
      <c r="T681" s="609"/>
      <c r="U681" s="604"/>
      <c r="V681" s="845"/>
      <c r="W681" s="599"/>
      <c r="X681" s="599"/>
      <c r="Y681" s="598"/>
      <c r="Z681" s="773" t="str">
        <f t="shared" si="159"/>
        <v/>
      </c>
      <c r="AA681" s="598"/>
      <c r="AB681" s="847"/>
      <c r="AC681" s="619"/>
      <c r="AD681" s="619"/>
      <c r="AE681" s="619"/>
      <c r="AF681" s="619"/>
      <c r="AG681" s="777">
        <f t="shared" si="160"/>
        <v>0</v>
      </c>
      <c r="AH681" s="391"/>
    </row>
    <row r="682" spans="1:34" ht="15" customHeight="1" x14ac:dyDescent="0.25">
      <c r="A682" s="164"/>
      <c r="B682" s="840">
        <f t="shared" si="161"/>
        <v>9</v>
      </c>
      <c r="C682" s="2177"/>
      <c r="D682" s="2184"/>
      <c r="E682" s="2156"/>
      <c r="F682" s="1047" t="s">
        <v>591</v>
      </c>
      <c r="G682" s="434"/>
      <c r="H682" s="597"/>
      <c r="I682" s="597"/>
      <c r="J682" s="609"/>
      <c r="K682" s="604"/>
      <c r="L682" s="598"/>
      <c r="M682" s="598"/>
      <c r="N682" s="769" t="str">
        <f t="shared" si="157"/>
        <v/>
      </c>
      <c r="O682" s="609"/>
      <c r="P682" s="604"/>
      <c r="Q682" s="598"/>
      <c r="R682" s="598"/>
      <c r="S682" s="769" t="str">
        <f t="shared" si="158"/>
        <v/>
      </c>
      <c r="T682" s="609"/>
      <c r="U682" s="604"/>
      <c r="V682" s="845"/>
      <c r="W682" s="599"/>
      <c r="X682" s="599"/>
      <c r="Y682" s="598"/>
      <c r="Z682" s="773" t="str">
        <f t="shared" si="159"/>
        <v/>
      </c>
      <c r="AA682" s="598"/>
      <c r="AB682" s="847"/>
      <c r="AC682" s="619"/>
      <c r="AD682" s="619"/>
      <c r="AE682" s="619"/>
      <c r="AF682" s="619"/>
      <c r="AG682" s="777">
        <f t="shared" si="160"/>
        <v>0</v>
      </c>
      <c r="AH682" s="391"/>
    </row>
    <row r="683" spans="1:34" ht="15" customHeight="1" x14ac:dyDescent="0.25">
      <c r="A683" s="164"/>
      <c r="B683" s="840">
        <f t="shared" si="161"/>
        <v>10</v>
      </c>
      <c r="C683" s="2177" t="s">
        <v>596</v>
      </c>
      <c r="D683" s="2184"/>
      <c r="E683" s="2156" t="s">
        <v>590</v>
      </c>
      <c r="F683" s="1047" t="s">
        <v>586</v>
      </c>
      <c r="G683" s="434"/>
      <c r="H683" s="597"/>
      <c r="I683" s="597"/>
      <c r="J683" s="609"/>
      <c r="K683" s="604"/>
      <c r="L683" s="598"/>
      <c r="M683" s="598"/>
      <c r="N683" s="769" t="str">
        <f t="shared" si="157"/>
        <v/>
      </c>
      <c r="O683" s="609"/>
      <c r="P683" s="604"/>
      <c r="Q683" s="598"/>
      <c r="R683" s="598"/>
      <c r="S683" s="769" t="str">
        <f t="shared" si="158"/>
        <v/>
      </c>
      <c r="T683" s="609"/>
      <c r="U683" s="604"/>
      <c r="V683" s="845"/>
      <c r="W683" s="599"/>
      <c r="X683" s="599"/>
      <c r="Y683" s="598"/>
      <c r="Z683" s="773" t="str">
        <f t="shared" si="159"/>
        <v/>
      </c>
      <c r="AA683" s="598"/>
      <c r="AB683" s="847"/>
      <c r="AC683" s="619"/>
      <c r="AD683" s="619"/>
      <c r="AE683" s="619"/>
      <c r="AF683" s="619"/>
      <c r="AG683" s="777">
        <f t="shared" si="160"/>
        <v>0</v>
      </c>
      <c r="AH683" s="391"/>
    </row>
    <row r="684" spans="1:34" ht="15" customHeight="1" x14ac:dyDescent="0.25">
      <c r="A684" s="164"/>
      <c r="B684" s="840">
        <f t="shared" si="161"/>
        <v>11</v>
      </c>
      <c r="C684" s="2177"/>
      <c r="D684" s="2184"/>
      <c r="E684" s="2156"/>
      <c r="F684" s="1047" t="s">
        <v>591</v>
      </c>
      <c r="G684" s="434"/>
      <c r="H684" s="597"/>
      <c r="I684" s="597"/>
      <c r="J684" s="609"/>
      <c r="K684" s="604"/>
      <c r="L684" s="598"/>
      <c r="M684" s="598"/>
      <c r="N684" s="769" t="str">
        <f t="shared" si="157"/>
        <v/>
      </c>
      <c r="O684" s="609"/>
      <c r="P684" s="604"/>
      <c r="Q684" s="598"/>
      <c r="R684" s="598"/>
      <c r="S684" s="769" t="str">
        <f t="shared" si="158"/>
        <v/>
      </c>
      <c r="T684" s="609"/>
      <c r="U684" s="604"/>
      <c r="V684" s="845"/>
      <c r="W684" s="599"/>
      <c r="X684" s="599"/>
      <c r="Y684" s="598"/>
      <c r="Z684" s="773" t="str">
        <f t="shared" si="159"/>
        <v/>
      </c>
      <c r="AA684" s="598"/>
      <c r="AB684" s="847"/>
      <c r="AC684" s="619"/>
      <c r="AD684" s="619"/>
      <c r="AE684" s="619"/>
      <c r="AF684" s="619"/>
      <c r="AG684" s="777">
        <f t="shared" si="160"/>
        <v>0</v>
      </c>
      <c r="AH684" s="391"/>
    </row>
    <row r="685" spans="1:34" ht="15" customHeight="1" x14ac:dyDescent="0.25">
      <c r="A685" s="164"/>
      <c r="B685" s="840">
        <f t="shared" si="161"/>
        <v>12</v>
      </c>
      <c r="C685" s="2177"/>
      <c r="D685" s="2184"/>
      <c r="E685" s="2156" t="s">
        <v>592</v>
      </c>
      <c r="F685" s="1047" t="s">
        <v>586</v>
      </c>
      <c r="G685" s="434"/>
      <c r="H685" s="597"/>
      <c r="I685" s="597"/>
      <c r="J685" s="609"/>
      <c r="K685" s="604"/>
      <c r="L685" s="598"/>
      <c r="M685" s="598"/>
      <c r="N685" s="769" t="str">
        <f t="shared" si="157"/>
        <v/>
      </c>
      <c r="O685" s="609"/>
      <c r="P685" s="604"/>
      <c r="Q685" s="598"/>
      <c r="R685" s="598"/>
      <c r="S685" s="769" t="str">
        <f t="shared" si="158"/>
        <v/>
      </c>
      <c r="T685" s="609"/>
      <c r="U685" s="604"/>
      <c r="V685" s="845"/>
      <c r="W685" s="599"/>
      <c r="X685" s="599"/>
      <c r="Y685" s="598"/>
      <c r="Z685" s="773" t="str">
        <f t="shared" si="159"/>
        <v/>
      </c>
      <c r="AA685" s="598"/>
      <c r="AB685" s="847"/>
      <c r="AC685" s="619"/>
      <c r="AD685" s="619"/>
      <c r="AE685" s="619"/>
      <c r="AF685" s="619"/>
      <c r="AG685" s="777">
        <f t="shared" si="160"/>
        <v>0</v>
      </c>
      <c r="AH685" s="391"/>
    </row>
    <row r="686" spans="1:34" ht="15" customHeight="1" x14ac:dyDescent="0.25">
      <c r="A686" s="164"/>
      <c r="B686" s="840">
        <f t="shared" si="161"/>
        <v>13</v>
      </c>
      <c r="C686" s="2177"/>
      <c r="D686" s="2184"/>
      <c r="E686" s="2156"/>
      <c r="F686" s="1047" t="s">
        <v>591</v>
      </c>
      <c r="G686" s="434"/>
      <c r="H686" s="597"/>
      <c r="I686" s="597"/>
      <c r="J686" s="609"/>
      <c r="K686" s="604"/>
      <c r="L686" s="598"/>
      <c r="M686" s="598"/>
      <c r="N686" s="769" t="str">
        <f t="shared" si="157"/>
        <v/>
      </c>
      <c r="O686" s="609"/>
      <c r="P686" s="604"/>
      <c r="Q686" s="598"/>
      <c r="R686" s="598"/>
      <c r="S686" s="769" t="str">
        <f t="shared" si="158"/>
        <v/>
      </c>
      <c r="T686" s="609"/>
      <c r="U686" s="604"/>
      <c r="V686" s="845"/>
      <c r="W686" s="599"/>
      <c r="X686" s="599"/>
      <c r="Y686" s="598"/>
      <c r="Z686" s="773" t="str">
        <f t="shared" si="159"/>
        <v/>
      </c>
      <c r="AA686" s="598"/>
      <c r="AB686" s="847"/>
      <c r="AC686" s="619"/>
      <c r="AD686" s="619"/>
      <c r="AE686" s="619"/>
      <c r="AF686" s="619"/>
      <c r="AG686" s="777">
        <f t="shared" si="160"/>
        <v>0</v>
      </c>
      <c r="AH686" s="391"/>
    </row>
    <row r="687" spans="1:34" ht="15" customHeight="1" x14ac:dyDescent="0.25">
      <c r="A687" s="164"/>
      <c r="B687" s="840">
        <f t="shared" si="161"/>
        <v>14</v>
      </c>
      <c r="C687" s="2177" t="s">
        <v>597</v>
      </c>
      <c r="D687" s="2184"/>
      <c r="E687" s="2156" t="s">
        <v>590</v>
      </c>
      <c r="F687" s="1047" t="s">
        <v>586</v>
      </c>
      <c r="G687" s="434"/>
      <c r="H687" s="597"/>
      <c r="I687" s="597"/>
      <c r="J687" s="609"/>
      <c r="K687" s="604"/>
      <c r="L687" s="598"/>
      <c r="M687" s="598"/>
      <c r="N687" s="769" t="str">
        <f t="shared" si="157"/>
        <v/>
      </c>
      <c r="O687" s="609"/>
      <c r="P687" s="604"/>
      <c r="Q687" s="598"/>
      <c r="R687" s="598"/>
      <c r="S687" s="769" t="str">
        <f t="shared" si="158"/>
        <v/>
      </c>
      <c r="T687" s="609"/>
      <c r="U687" s="604"/>
      <c r="V687" s="845"/>
      <c r="W687" s="599"/>
      <c r="X687" s="599"/>
      <c r="Y687" s="598"/>
      <c r="Z687" s="773" t="str">
        <f t="shared" si="159"/>
        <v/>
      </c>
      <c r="AA687" s="598"/>
      <c r="AB687" s="847"/>
      <c r="AC687" s="619"/>
      <c r="AD687" s="619"/>
      <c r="AE687" s="619"/>
      <c r="AF687" s="619"/>
      <c r="AG687" s="777">
        <f t="shared" si="160"/>
        <v>0</v>
      </c>
      <c r="AH687" s="391"/>
    </row>
    <row r="688" spans="1:34" ht="15" customHeight="1" x14ac:dyDescent="0.25">
      <c r="A688" s="164"/>
      <c r="B688" s="840">
        <f t="shared" si="161"/>
        <v>15</v>
      </c>
      <c r="C688" s="2177"/>
      <c r="D688" s="2184"/>
      <c r="E688" s="2156"/>
      <c r="F688" s="1047" t="s">
        <v>591</v>
      </c>
      <c r="G688" s="434"/>
      <c r="H688" s="597"/>
      <c r="I688" s="597"/>
      <c r="J688" s="609"/>
      <c r="K688" s="604"/>
      <c r="L688" s="598"/>
      <c r="M688" s="598"/>
      <c r="N688" s="769" t="str">
        <f t="shared" si="157"/>
        <v/>
      </c>
      <c r="O688" s="609"/>
      <c r="P688" s="604"/>
      <c r="Q688" s="598"/>
      <c r="R688" s="598"/>
      <c r="S688" s="769" t="str">
        <f t="shared" si="158"/>
        <v/>
      </c>
      <c r="T688" s="609"/>
      <c r="U688" s="604"/>
      <c r="V688" s="845"/>
      <c r="W688" s="599"/>
      <c r="X688" s="599"/>
      <c r="Y688" s="598"/>
      <c r="Z688" s="773" t="str">
        <f t="shared" si="159"/>
        <v/>
      </c>
      <c r="AA688" s="598"/>
      <c r="AB688" s="847"/>
      <c r="AC688" s="619"/>
      <c r="AD688" s="619"/>
      <c r="AE688" s="619"/>
      <c r="AF688" s="619"/>
      <c r="AG688" s="777">
        <f t="shared" si="160"/>
        <v>0</v>
      </c>
      <c r="AH688" s="391"/>
    </row>
    <row r="689" spans="1:34" ht="15" customHeight="1" x14ac:dyDescent="0.25">
      <c r="A689" s="164"/>
      <c r="B689" s="840">
        <f t="shared" si="161"/>
        <v>16</v>
      </c>
      <c r="C689" s="2177"/>
      <c r="D689" s="2184"/>
      <c r="E689" s="2156" t="s">
        <v>592</v>
      </c>
      <c r="F689" s="1047" t="s">
        <v>586</v>
      </c>
      <c r="G689" s="434"/>
      <c r="H689" s="597"/>
      <c r="I689" s="597"/>
      <c r="J689" s="609"/>
      <c r="K689" s="604"/>
      <c r="L689" s="598"/>
      <c r="M689" s="598"/>
      <c r="N689" s="769" t="str">
        <f t="shared" si="157"/>
        <v/>
      </c>
      <c r="O689" s="609"/>
      <c r="P689" s="604"/>
      <c r="Q689" s="598"/>
      <c r="R689" s="598"/>
      <c r="S689" s="769" t="str">
        <f t="shared" si="158"/>
        <v/>
      </c>
      <c r="T689" s="609"/>
      <c r="U689" s="604"/>
      <c r="V689" s="845"/>
      <c r="W689" s="599"/>
      <c r="X689" s="599"/>
      <c r="Y689" s="598"/>
      <c r="Z689" s="773" t="str">
        <f t="shared" si="159"/>
        <v/>
      </c>
      <c r="AA689" s="598"/>
      <c r="AB689" s="847"/>
      <c r="AC689" s="619"/>
      <c r="AD689" s="619"/>
      <c r="AE689" s="619"/>
      <c r="AF689" s="619"/>
      <c r="AG689" s="777">
        <f t="shared" si="160"/>
        <v>0</v>
      </c>
      <c r="AH689" s="391"/>
    </row>
    <row r="690" spans="1:34" ht="15" customHeight="1" x14ac:dyDescent="0.25">
      <c r="A690" s="164"/>
      <c r="B690" s="840">
        <f t="shared" si="161"/>
        <v>17</v>
      </c>
      <c r="C690" s="2177"/>
      <c r="D690" s="2184"/>
      <c r="E690" s="2156"/>
      <c r="F690" s="1047" t="s">
        <v>591</v>
      </c>
      <c r="G690" s="434"/>
      <c r="H690" s="597"/>
      <c r="I690" s="597"/>
      <c r="J690" s="609"/>
      <c r="K690" s="604"/>
      <c r="L690" s="598"/>
      <c r="M690" s="598"/>
      <c r="N690" s="769" t="str">
        <f t="shared" si="157"/>
        <v/>
      </c>
      <c r="O690" s="609"/>
      <c r="P690" s="604"/>
      <c r="Q690" s="598"/>
      <c r="R690" s="598"/>
      <c r="S690" s="769" t="str">
        <f t="shared" si="158"/>
        <v/>
      </c>
      <c r="T690" s="609"/>
      <c r="U690" s="604"/>
      <c r="V690" s="845"/>
      <c r="W690" s="599"/>
      <c r="X690" s="599"/>
      <c r="Y690" s="598"/>
      <c r="Z690" s="773" t="str">
        <f t="shared" si="159"/>
        <v/>
      </c>
      <c r="AA690" s="598"/>
      <c r="AB690" s="847"/>
      <c r="AC690" s="619"/>
      <c r="AD690" s="619"/>
      <c r="AE690" s="619"/>
      <c r="AF690" s="619"/>
      <c r="AG690" s="777">
        <f t="shared" si="160"/>
        <v>0</v>
      </c>
      <c r="AH690" s="391"/>
    </row>
    <row r="691" spans="1:34" ht="15" customHeight="1" x14ac:dyDescent="0.25">
      <c r="A691" s="164"/>
      <c r="B691" s="840">
        <f t="shared" si="161"/>
        <v>18</v>
      </c>
      <c r="C691" s="2177" t="s">
        <v>598</v>
      </c>
      <c r="D691" s="2184"/>
      <c r="E691" s="2156" t="s">
        <v>590</v>
      </c>
      <c r="F691" s="1047" t="s">
        <v>586</v>
      </c>
      <c r="G691" s="434"/>
      <c r="H691" s="597"/>
      <c r="I691" s="597"/>
      <c r="J691" s="609"/>
      <c r="K691" s="604"/>
      <c r="L691" s="598"/>
      <c r="M691" s="598"/>
      <c r="N691" s="769" t="str">
        <f t="shared" si="157"/>
        <v/>
      </c>
      <c r="O691" s="609"/>
      <c r="P691" s="604"/>
      <c r="Q691" s="598"/>
      <c r="R691" s="598"/>
      <c r="S691" s="769" t="str">
        <f t="shared" si="158"/>
        <v/>
      </c>
      <c r="T691" s="609"/>
      <c r="U691" s="604"/>
      <c r="V691" s="845"/>
      <c r="W691" s="599"/>
      <c r="X691" s="599"/>
      <c r="Y691" s="598"/>
      <c r="Z691" s="773" t="str">
        <f t="shared" si="159"/>
        <v/>
      </c>
      <c r="AA691" s="598"/>
      <c r="AB691" s="847"/>
      <c r="AC691" s="619"/>
      <c r="AD691" s="619"/>
      <c r="AE691" s="619"/>
      <c r="AF691" s="619"/>
      <c r="AG691" s="777">
        <f t="shared" si="160"/>
        <v>0</v>
      </c>
      <c r="AH691" s="391"/>
    </row>
    <row r="692" spans="1:34" ht="15" customHeight="1" x14ac:dyDescent="0.25">
      <c r="A692" s="164"/>
      <c r="B692" s="840">
        <f t="shared" si="161"/>
        <v>19</v>
      </c>
      <c r="C692" s="2177"/>
      <c r="D692" s="2184"/>
      <c r="E692" s="2156"/>
      <c r="F692" s="1047" t="s">
        <v>591</v>
      </c>
      <c r="G692" s="434"/>
      <c r="H692" s="597"/>
      <c r="I692" s="597"/>
      <c r="J692" s="609"/>
      <c r="K692" s="604"/>
      <c r="L692" s="598"/>
      <c r="M692" s="598"/>
      <c r="N692" s="769" t="str">
        <f t="shared" si="157"/>
        <v/>
      </c>
      <c r="O692" s="609"/>
      <c r="P692" s="604"/>
      <c r="Q692" s="598"/>
      <c r="R692" s="598"/>
      <c r="S692" s="769" t="str">
        <f t="shared" si="158"/>
        <v/>
      </c>
      <c r="T692" s="609"/>
      <c r="U692" s="604"/>
      <c r="V692" s="845"/>
      <c r="W692" s="599"/>
      <c r="X692" s="599"/>
      <c r="Y692" s="598"/>
      <c r="Z692" s="773" t="str">
        <f t="shared" si="159"/>
        <v/>
      </c>
      <c r="AA692" s="598"/>
      <c r="AB692" s="847"/>
      <c r="AC692" s="619"/>
      <c r="AD692" s="619"/>
      <c r="AE692" s="619"/>
      <c r="AF692" s="619"/>
      <c r="AG692" s="777">
        <f t="shared" si="160"/>
        <v>0</v>
      </c>
      <c r="AH692" s="391"/>
    </row>
    <row r="693" spans="1:34" ht="15" customHeight="1" x14ac:dyDescent="0.25">
      <c r="A693" s="164"/>
      <c r="B693" s="840">
        <f t="shared" si="161"/>
        <v>20</v>
      </c>
      <c r="C693" s="2177"/>
      <c r="D693" s="2184"/>
      <c r="E693" s="2156" t="s">
        <v>592</v>
      </c>
      <c r="F693" s="1047" t="s">
        <v>586</v>
      </c>
      <c r="G693" s="434"/>
      <c r="H693" s="597"/>
      <c r="I693" s="597"/>
      <c r="J693" s="609"/>
      <c r="K693" s="604"/>
      <c r="L693" s="598"/>
      <c r="M693" s="598"/>
      <c r="N693" s="769" t="str">
        <f t="shared" si="157"/>
        <v/>
      </c>
      <c r="O693" s="609"/>
      <c r="P693" s="604"/>
      <c r="Q693" s="598"/>
      <c r="R693" s="598"/>
      <c r="S693" s="769" t="str">
        <f t="shared" si="158"/>
        <v/>
      </c>
      <c r="T693" s="609"/>
      <c r="U693" s="604"/>
      <c r="V693" s="845"/>
      <c r="W693" s="599"/>
      <c r="X693" s="599"/>
      <c r="Y693" s="598"/>
      <c r="Z693" s="773" t="str">
        <f t="shared" si="159"/>
        <v/>
      </c>
      <c r="AA693" s="598"/>
      <c r="AB693" s="847"/>
      <c r="AC693" s="619"/>
      <c r="AD693" s="619"/>
      <c r="AE693" s="619"/>
      <c r="AF693" s="619"/>
      <c r="AG693" s="777">
        <f t="shared" si="160"/>
        <v>0</v>
      </c>
      <c r="AH693" s="391"/>
    </row>
    <row r="694" spans="1:34" ht="15" customHeight="1" x14ac:dyDescent="0.25">
      <c r="A694" s="164"/>
      <c r="B694" s="840">
        <f t="shared" si="161"/>
        <v>21</v>
      </c>
      <c r="C694" s="2177"/>
      <c r="D694" s="2184"/>
      <c r="E694" s="2156"/>
      <c r="F694" s="1047" t="s">
        <v>591</v>
      </c>
      <c r="G694" s="434"/>
      <c r="H694" s="597"/>
      <c r="I694" s="597"/>
      <c r="J694" s="609"/>
      <c r="K694" s="604"/>
      <c r="L694" s="598"/>
      <c r="M694" s="598"/>
      <c r="N694" s="769" t="str">
        <f t="shared" si="157"/>
        <v/>
      </c>
      <c r="O694" s="609"/>
      <c r="P694" s="604"/>
      <c r="Q694" s="598"/>
      <c r="R694" s="598"/>
      <c r="S694" s="769" t="str">
        <f t="shared" si="158"/>
        <v/>
      </c>
      <c r="T694" s="609"/>
      <c r="U694" s="604"/>
      <c r="V694" s="845"/>
      <c r="W694" s="599"/>
      <c r="X694" s="599"/>
      <c r="Y694" s="598"/>
      <c r="Z694" s="773" t="str">
        <f t="shared" si="159"/>
        <v/>
      </c>
      <c r="AA694" s="598"/>
      <c r="AB694" s="847"/>
      <c r="AC694" s="619"/>
      <c r="AD694" s="619"/>
      <c r="AE694" s="619"/>
      <c r="AF694" s="619"/>
      <c r="AG694" s="777">
        <f t="shared" si="160"/>
        <v>0</v>
      </c>
      <c r="AH694" s="391"/>
    </row>
    <row r="695" spans="1:34" ht="15" customHeight="1" x14ac:dyDescent="0.25">
      <c r="A695" s="164"/>
      <c r="B695" s="840">
        <f t="shared" si="161"/>
        <v>22</v>
      </c>
      <c r="C695" s="2185" t="s">
        <v>613</v>
      </c>
      <c r="D695" s="2184"/>
      <c r="E695" s="2156" t="s">
        <v>590</v>
      </c>
      <c r="F695" s="1047" t="s">
        <v>586</v>
      </c>
      <c r="G695" s="434"/>
      <c r="H695" s="597"/>
      <c r="I695" s="597"/>
      <c r="J695" s="609"/>
      <c r="K695" s="604"/>
      <c r="L695" s="598"/>
      <c r="M695" s="598"/>
      <c r="N695" s="769" t="str">
        <f t="shared" si="157"/>
        <v/>
      </c>
      <c r="O695" s="609"/>
      <c r="P695" s="604"/>
      <c r="Q695" s="598"/>
      <c r="R695" s="598"/>
      <c r="S695" s="769" t="str">
        <f t="shared" si="158"/>
        <v/>
      </c>
      <c r="T695" s="609"/>
      <c r="U695" s="604"/>
      <c r="V695" s="845"/>
      <c r="W695" s="599"/>
      <c r="X695" s="599"/>
      <c r="Y695" s="598"/>
      <c r="Z695" s="773" t="str">
        <f t="shared" si="159"/>
        <v/>
      </c>
      <c r="AA695" s="598"/>
      <c r="AB695" s="847"/>
      <c r="AC695" s="619"/>
      <c r="AD695" s="619"/>
      <c r="AE695" s="619"/>
      <c r="AF695" s="619"/>
      <c r="AG695" s="777">
        <f t="shared" si="160"/>
        <v>0</v>
      </c>
      <c r="AH695" s="391"/>
    </row>
    <row r="696" spans="1:34" ht="15" customHeight="1" x14ac:dyDescent="0.25">
      <c r="A696" s="164"/>
      <c r="B696" s="840">
        <f t="shared" si="161"/>
        <v>23</v>
      </c>
      <c r="C696" s="2181"/>
      <c r="D696" s="2184"/>
      <c r="E696" s="2156"/>
      <c r="F696" s="1047" t="s">
        <v>591</v>
      </c>
      <c r="G696" s="434"/>
      <c r="H696" s="597"/>
      <c r="I696" s="597"/>
      <c r="J696" s="609"/>
      <c r="K696" s="604"/>
      <c r="L696" s="598"/>
      <c r="M696" s="598"/>
      <c r="N696" s="769" t="str">
        <f t="shared" si="157"/>
        <v/>
      </c>
      <c r="O696" s="609"/>
      <c r="P696" s="604"/>
      <c r="Q696" s="598"/>
      <c r="R696" s="598"/>
      <c r="S696" s="769" t="str">
        <f t="shared" si="158"/>
        <v/>
      </c>
      <c r="T696" s="609"/>
      <c r="U696" s="604"/>
      <c r="V696" s="845"/>
      <c r="W696" s="599"/>
      <c r="X696" s="599"/>
      <c r="Y696" s="598"/>
      <c r="Z696" s="773" t="str">
        <f t="shared" si="159"/>
        <v/>
      </c>
      <c r="AA696" s="598"/>
      <c r="AB696" s="847"/>
      <c r="AC696" s="619"/>
      <c r="AD696" s="619"/>
      <c r="AE696" s="619"/>
      <c r="AF696" s="619"/>
      <c r="AG696" s="777">
        <f t="shared" si="160"/>
        <v>0</v>
      </c>
      <c r="AH696" s="391"/>
    </row>
    <row r="697" spans="1:34" ht="15" customHeight="1" x14ac:dyDescent="0.25">
      <c r="A697" s="164"/>
      <c r="B697" s="840">
        <f t="shared" si="161"/>
        <v>24</v>
      </c>
      <c r="C697" s="2181"/>
      <c r="D697" s="2184"/>
      <c r="E697" s="2156" t="s">
        <v>592</v>
      </c>
      <c r="F697" s="1047" t="s">
        <v>586</v>
      </c>
      <c r="G697" s="434"/>
      <c r="H697" s="597"/>
      <c r="I697" s="597"/>
      <c r="J697" s="609"/>
      <c r="K697" s="604"/>
      <c r="L697" s="598"/>
      <c r="M697" s="598"/>
      <c r="N697" s="769" t="str">
        <f t="shared" si="157"/>
        <v/>
      </c>
      <c r="O697" s="609"/>
      <c r="P697" s="604"/>
      <c r="Q697" s="598"/>
      <c r="R697" s="598"/>
      <c r="S697" s="769" t="str">
        <f t="shared" si="158"/>
        <v/>
      </c>
      <c r="T697" s="609"/>
      <c r="U697" s="604"/>
      <c r="V697" s="845"/>
      <c r="W697" s="599"/>
      <c r="X697" s="599"/>
      <c r="Y697" s="598"/>
      <c r="Z697" s="773" t="str">
        <f t="shared" si="159"/>
        <v/>
      </c>
      <c r="AA697" s="598"/>
      <c r="AB697" s="847"/>
      <c r="AC697" s="619"/>
      <c r="AD697" s="619"/>
      <c r="AE697" s="619"/>
      <c r="AF697" s="619"/>
      <c r="AG697" s="777">
        <f t="shared" si="160"/>
        <v>0</v>
      </c>
      <c r="AH697" s="391"/>
    </row>
    <row r="698" spans="1:34" ht="15" customHeight="1" x14ac:dyDescent="0.25">
      <c r="A698" s="164"/>
      <c r="B698" s="953">
        <f t="shared" si="161"/>
        <v>25</v>
      </c>
      <c r="C698" s="2181"/>
      <c r="D698" s="2184"/>
      <c r="E698" s="2155"/>
      <c r="F698" s="1083" t="s">
        <v>591</v>
      </c>
      <c r="G698" s="511"/>
      <c r="H698" s="948"/>
      <c r="I698" s="948"/>
      <c r="J698" s="853"/>
      <c r="K698" s="616"/>
      <c r="L698" s="598"/>
      <c r="M698" s="598"/>
      <c r="N698" s="769" t="str">
        <f t="shared" si="157"/>
        <v/>
      </c>
      <c r="O698" s="609"/>
      <c r="P698" s="604"/>
      <c r="Q698" s="598"/>
      <c r="R698" s="598"/>
      <c r="S698" s="769" t="str">
        <f t="shared" si="158"/>
        <v/>
      </c>
      <c r="T698" s="609"/>
      <c r="U698" s="604"/>
      <c r="V698" s="845"/>
      <c r="W698" s="599"/>
      <c r="X698" s="599"/>
      <c r="Y698" s="598"/>
      <c r="Z698" s="773" t="str">
        <f t="shared" si="159"/>
        <v/>
      </c>
      <c r="AA698" s="598"/>
      <c r="AB698" s="847"/>
      <c r="AC698" s="619"/>
      <c r="AD698" s="619"/>
      <c r="AE698" s="619"/>
      <c r="AF698" s="619"/>
      <c r="AG698" s="814">
        <f t="shared" si="160"/>
        <v>0</v>
      </c>
      <c r="AH698" s="391"/>
    </row>
    <row r="699" spans="1:34" ht="15" customHeight="1" x14ac:dyDescent="0.25">
      <c r="A699" s="164"/>
      <c r="B699" s="858">
        <f t="shared" si="161"/>
        <v>26</v>
      </c>
      <c r="C699" s="744" t="s">
        <v>507</v>
      </c>
      <c r="D699" s="859"/>
      <c r="E699" s="860"/>
      <c r="F699" s="1084"/>
      <c r="G699" s="817">
        <f t="shared" ref="G699:M699" si="162">SUM(G674:G698)</f>
        <v>0</v>
      </c>
      <c r="H699" s="822">
        <f t="shared" si="162"/>
        <v>0</v>
      </c>
      <c r="I699" s="822">
        <f t="shared" si="162"/>
        <v>0</v>
      </c>
      <c r="J699" s="861">
        <f t="shared" si="162"/>
        <v>0</v>
      </c>
      <c r="K699" s="822">
        <f t="shared" si="162"/>
        <v>0</v>
      </c>
      <c r="L699" s="822">
        <f t="shared" si="162"/>
        <v>0</v>
      </c>
      <c r="M699" s="822">
        <f t="shared" si="162"/>
        <v>0</v>
      </c>
      <c r="N699" s="820" t="str">
        <f t="shared" si="157"/>
        <v/>
      </c>
      <c r="O699" s="861">
        <f>SUM(O674:O698)</f>
        <v>0</v>
      </c>
      <c r="P699" s="822">
        <f>SUM(P674:P698)</f>
        <v>0</v>
      </c>
      <c r="Q699" s="822">
        <f>SUM(Q674:Q698)</f>
        <v>0</v>
      </c>
      <c r="R699" s="822">
        <f>SUM(R674:R698)</f>
        <v>0</v>
      </c>
      <c r="S699" s="820" t="str">
        <f t="shared" si="158"/>
        <v/>
      </c>
      <c r="T699" s="821">
        <f>SUM(T674:T698)</f>
        <v>0</v>
      </c>
      <c r="U699" s="862">
        <f>SUM(U674:U698)</f>
        <v>0</v>
      </c>
      <c r="V699" s="1051" t="str">
        <f>IF(T699&gt;0, SUMPRODUCT(T674:T698,V674:V698)/T699, "")</f>
        <v/>
      </c>
      <c r="W699" s="1065" t="str">
        <f>IF(AG699&gt;0, SUMPRODUCT(AG674:AG698,W674:W698)/AG699, "")</f>
        <v/>
      </c>
      <c r="X699" s="1065" t="str">
        <f>IF(U699&gt;0, SUMPRODUCT(U674:U698,X674:X698)/U699, "")</f>
        <v/>
      </c>
      <c r="Y699" s="822">
        <f>SUM(Y674:Y698)</f>
        <v>0</v>
      </c>
      <c r="Z699" s="825" t="str">
        <f t="shared" si="159"/>
        <v/>
      </c>
      <c r="AA699" s="822">
        <f>SUM(AA674:AA698)</f>
        <v>0</v>
      </c>
      <c r="AB699" s="863">
        <f>SUM(AB674:AB698)</f>
        <v>0</v>
      </c>
      <c r="AC699" s="619"/>
      <c r="AD699" s="619"/>
      <c r="AE699" s="619"/>
      <c r="AF699" s="619"/>
      <c r="AG699" s="826">
        <f t="shared" si="160"/>
        <v>0</v>
      </c>
      <c r="AH699" s="391"/>
    </row>
    <row r="700" spans="1:34" s="282" customFormat="1" ht="45" customHeight="1" x14ac:dyDescent="0.25">
      <c r="A700" s="585" t="s">
        <v>614</v>
      </c>
      <c r="B700" s="829"/>
      <c r="C700" s="603"/>
      <c r="D700" s="410"/>
      <c r="E700" s="410"/>
      <c r="F700" s="410"/>
      <c r="G700" s="406"/>
      <c r="H700" s="410"/>
      <c r="I700" s="410"/>
      <c r="AC700" s="619"/>
      <c r="AD700" s="619"/>
      <c r="AE700" s="619"/>
      <c r="AF700" s="619"/>
      <c r="AH700" s="391"/>
    </row>
    <row r="701" spans="1:34" ht="40.5" customHeight="1" x14ac:dyDescent="0.25">
      <c r="A701" s="737"/>
      <c r="B701" s="939"/>
      <c r="C701" s="727" t="s">
        <v>583</v>
      </c>
      <c r="D701" s="727" t="s">
        <v>584</v>
      </c>
      <c r="E701" s="727" t="s">
        <v>585</v>
      </c>
      <c r="F701" s="727" t="s">
        <v>586</v>
      </c>
      <c r="G701" s="944"/>
      <c r="H701" s="942"/>
      <c r="I701" s="941"/>
      <c r="J701" s="943"/>
      <c r="K701" s="940"/>
      <c r="L701" s="942"/>
      <c r="M701" s="942"/>
      <c r="N701" s="942"/>
      <c r="O701" s="942"/>
      <c r="P701" s="942"/>
      <c r="Q701" s="942"/>
      <c r="R701" s="942"/>
      <c r="S701" s="942"/>
      <c r="T701" s="943"/>
      <c r="U701" s="940"/>
      <c r="V701" s="942"/>
      <c r="W701" s="942"/>
      <c r="X701" s="942"/>
      <c r="Y701" s="942"/>
      <c r="Z701" s="942"/>
      <c r="AA701" s="942"/>
      <c r="AB701" s="941"/>
      <c r="AC701" s="619"/>
      <c r="AD701" s="619"/>
      <c r="AE701" s="619"/>
      <c r="AF701" s="619"/>
      <c r="AG701" s="941"/>
      <c r="AH701" s="391"/>
    </row>
    <row r="702" spans="1:34" ht="15" customHeight="1" x14ac:dyDescent="0.25">
      <c r="A702" s="737"/>
      <c r="B702" s="858">
        <v>1</v>
      </c>
      <c r="C702" s="727"/>
      <c r="D702" s="1037" t="s">
        <v>587</v>
      </c>
      <c r="E702" s="744"/>
      <c r="F702" s="1038"/>
      <c r="G702" s="508"/>
      <c r="H702" s="1039"/>
      <c r="I702" s="1039"/>
      <c r="J702" s="1040"/>
      <c r="K702" s="1041"/>
      <c r="L702" s="1042"/>
      <c r="M702" s="1042"/>
      <c r="N702" s="820" t="str">
        <f t="shared" ref="N702:N727" si="163">IF(K702&gt;0,M702/K702, "")</f>
        <v/>
      </c>
      <c r="O702" s="1040"/>
      <c r="P702" s="1041"/>
      <c r="Q702" s="1042"/>
      <c r="R702" s="1042"/>
      <c r="S702" s="820" t="str">
        <f t="shared" ref="S702:S727" si="164">IF(P702&gt;0,R702/P702, "")</f>
        <v/>
      </c>
      <c r="T702" s="1053"/>
      <c r="U702" s="1054"/>
      <c r="V702" s="1055"/>
      <c r="W702" s="1055"/>
      <c r="X702" s="1055"/>
      <c r="Y702" s="1056"/>
      <c r="Z702" s="1055"/>
      <c r="AA702" s="1057"/>
      <c r="AB702" s="1058"/>
      <c r="AC702" s="619"/>
      <c r="AD702" s="619"/>
      <c r="AE702" s="619"/>
      <c r="AF702" s="619"/>
      <c r="AG702" s="1057"/>
      <c r="AH702" s="391"/>
    </row>
    <row r="703" spans="1:34" ht="15" customHeight="1" x14ac:dyDescent="0.25">
      <c r="A703" s="164"/>
      <c r="B703" s="840">
        <f>B702+1</f>
        <v>2</v>
      </c>
      <c r="C703" s="2180" t="s">
        <v>609</v>
      </c>
      <c r="D703" s="2183" t="s">
        <v>589</v>
      </c>
      <c r="E703" s="2156" t="s">
        <v>590</v>
      </c>
      <c r="F703" s="1047" t="s">
        <v>586</v>
      </c>
      <c r="G703" s="434"/>
      <c r="H703" s="597"/>
      <c r="I703" s="597"/>
      <c r="J703" s="609"/>
      <c r="K703" s="604"/>
      <c r="L703" s="598"/>
      <c r="M703" s="598"/>
      <c r="N703" s="769" t="str">
        <f t="shared" si="163"/>
        <v/>
      </c>
      <c r="O703" s="609"/>
      <c r="P703" s="604"/>
      <c r="Q703" s="598"/>
      <c r="R703" s="598"/>
      <c r="S703" s="769" t="str">
        <f t="shared" si="164"/>
        <v/>
      </c>
      <c r="T703" s="795"/>
      <c r="U703" s="790"/>
      <c r="V703" s="797"/>
      <c r="W703" s="797"/>
      <c r="X703" s="797"/>
      <c r="Y703" s="881"/>
      <c r="Z703" s="797"/>
      <c r="AA703" s="882"/>
      <c r="AB703" s="883"/>
      <c r="AC703" s="619"/>
      <c r="AD703" s="619"/>
      <c r="AE703" s="619"/>
      <c r="AF703" s="619"/>
      <c r="AG703" s="882"/>
      <c r="AH703" s="391"/>
    </row>
    <row r="704" spans="1:34" ht="15" customHeight="1" x14ac:dyDescent="0.25">
      <c r="A704" s="164"/>
      <c r="B704" s="840">
        <f t="shared" ref="B704:B727" si="165">B703+1</f>
        <v>3</v>
      </c>
      <c r="C704" s="2181"/>
      <c r="D704" s="2184"/>
      <c r="E704" s="2156"/>
      <c r="F704" s="1047" t="s">
        <v>591</v>
      </c>
      <c r="G704" s="434"/>
      <c r="H704" s="597"/>
      <c r="I704" s="597"/>
      <c r="J704" s="609"/>
      <c r="K704" s="604"/>
      <c r="L704" s="598"/>
      <c r="M704" s="598"/>
      <c r="N704" s="769" t="str">
        <f t="shared" si="163"/>
        <v/>
      </c>
      <c r="O704" s="609"/>
      <c r="P704" s="604"/>
      <c r="Q704" s="598"/>
      <c r="R704" s="598"/>
      <c r="S704" s="769" t="str">
        <f t="shared" si="164"/>
        <v/>
      </c>
      <c r="T704" s="795"/>
      <c r="U704" s="790"/>
      <c r="V704" s="797"/>
      <c r="W704" s="797"/>
      <c r="X704" s="797"/>
      <c r="Y704" s="881"/>
      <c r="Z704" s="797"/>
      <c r="AA704" s="882"/>
      <c r="AB704" s="883"/>
      <c r="AC704" s="619"/>
      <c r="AD704" s="619"/>
      <c r="AE704" s="619"/>
      <c r="AF704" s="619"/>
      <c r="AG704" s="882"/>
      <c r="AH704" s="391"/>
    </row>
    <row r="705" spans="1:34" ht="15" customHeight="1" x14ac:dyDescent="0.25">
      <c r="A705" s="164"/>
      <c r="B705" s="840">
        <f t="shared" si="165"/>
        <v>4</v>
      </c>
      <c r="C705" s="2181"/>
      <c r="D705" s="2184"/>
      <c r="E705" s="2156" t="s">
        <v>592</v>
      </c>
      <c r="F705" s="1047" t="s">
        <v>586</v>
      </c>
      <c r="G705" s="434"/>
      <c r="H705" s="597"/>
      <c r="I705" s="597"/>
      <c r="J705" s="609"/>
      <c r="K705" s="604"/>
      <c r="L705" s="598"/>
      <c r="M705" s="598"/>
      <c r="N705" s="769" t="str">
        <f t="shared" si="163"/>
        <v/>
      </c>
      <c r="O705" s="609"/>
      <c r="P705" s="604"/>
      <c r="Q705" s="598"/>
      <c r="R705" s="598"/>
      <c r="S705" s="769" t="str">
        <f t="shared" si="164"/>
        <v/>
      </c>
      <c r="T705" s="795"/>
      <c r="U705" s="790"/>
      <c r="V705" s="797"/>
      <c r="W705" s="797"/>
      <c r="X705" s="797"/>
      <c r="Y705" s="881"/>
      <c r="Z705" s="797"/>
      <c r="AA705" s="882"/>
      <c r="AB705" s="883"/>
      <c r="AC705" s="619"/>
      <c r="AD705" s="619"/>
      <c r="AE705" s="619"/>
      <c r="AF705" s="619"/>
      <c r="AG705" s="882"/>
      <c r="AH705" s="391"/>
    </row>
    <row r="706" spans="1:34" ht="15" customHeight="1" x14ac:dyDescent="0.25">
      <c r="A706" s="164"/>
      <c r="B706" s="840">
        <f t="shared" si="165"/>
        <v>5</v>
      </c>
      <c r="C706" s="2182"/>
      <c r="D706" s="2184"/>
      <c r="E706" s="2156"/>
      <c r="F706" s="1047" t="s">
        <v>591</v>
      </c>
      <c r="G706" s="434"/>
      <c r="H706" s="597"/>
      <c r="I706" s="597"/>
      <c r="J706" s="609"/>
      <c r="K706" s="604"/>
      <c r="L706" s="598"/>
      <c r="M706" s="598"/>
      <c r="N706" s="769" t="str">
        <f t="shared" si="163"/>
        <v/>
      </c>
      <c r="O706" s="609"/>
      <c r="P706" s="604"/>
      <c r="Q706" s="598"/>
      <c r="R706" s="598"/>
      <c r="S706" s="769" t="str">
        <f t="shared" si="164"/>
        <v/>
      </c>
      <c r="T706" s="795"/>
      <c r="U706" s="790"/>
      <c r="V706" s="797"/>
      <c r="W706" s="797"/>
      <c r="X706" s="797"/>
      <c r="Y706" s="881"/>
      <c r="Z706" s="797"/>
      <c r="AA706" s="882"/>
      <c r="AB706" s="883"/>
      <c r="AC706" s="619"/>
      <c r="AD706" s="619"/>
      <c r="AE706" s="619"/>
      <c r="AF706" s="619"/>
      <c r="AG706" s="882"/>
      <c r="AH706" s="391"/>
    </row>
    <row r="707" spans="1:34" ht="15" customHeight="1" x14ac:dyDescent="0.25">
      <c r="A707" s="164"/>
      <c r="B707" s="840">
        <f t="shared" si="165"/>
        <v>6</v>
      </c>
      <c r="C707" s="2177" t="s">
        <v>595</v>
      </c>
      <c r="D707" s="2184"/>
      <c r="E707" s="2156" t="s">
        <v>590</v>
      </c>
      <c r="F707" s="1047" t="s">
        <v>586</v>
      </c>
      <c r="G707" s="434"/>
      <c r="H707" s="597"/>
      <c r="I707" s="597"/>
      <c r="J707" s="609"/>
      <c r="K707" s="604"/>
      <c r="L707" s="598"/>
      <c r="M707" s="598"/>
      <c r="N707" s="769" t="str">
        <f t="shared" si="163"/>
        <v/>
      </c>
      <c r="O707" s="609"/>
      <c r="P707" s="604"/>
      <c r="Q707" s="598"/>
      <c r="R707" s="598"/>
      <c r="S707" s="769" t="str">
        <f t="shared" si="164"/>
        <v/>
      </c>
      <c r="T707" s="795"/>
      <c r="U707" s="790"/>
      <c r="V707" s="797"/>
      <c r="W707" s="797"/>
      <c r="X707" s="797"/>
      <c r="Y707" s="881"/>
      <c r="Z707" s="797"/>
      <c r="AA707" s="882"/>
      <c r="AB707" s="883"/>
      <c r="AC707" s="619"/>
      <c r="AD707" s="619"/>
      <c r="AE707" s="619"/>
      <c r="AF707" s="619"/>
      <c r="AG707" s="882"/>
      <c r="AH707" s="391"/>
    </row>
    <row r="708" spans="1:34" ht="15" customHeight="1" x14ac:dyDescent="0.25">
      <c r="A708" s="164"/>
      <c r="B708" s="840">
        <f t="shared" si="165"/>
        <v>7</v>
      </c>
      <c r="C708" s="2177"/>
      <c r="D708" s="2184"/>
      <c r="E708" s="2156"/>
      <c r="F708" s="1047" t="s">
        <v>591</v>
      </c>
      <c r="G708" s="434"/>
      <c r="H708" s="597"/>
      <c r="I708" s="597"/>
      <c r="J708" s="609"/>
      <c r="K708" s="604"/>
      <c r="L708" s="598"/>
      <c r="M708" s="598"/>
      <c r="N708" s="769" t="str">
        <f t="shared" si="163"/>
        <v/>
      </c>
      <c r="O708" s="609"/>
      <c r="P708" s="604"/>
      <c r="Q708" s="598"/>
      <c r="R708" s="598"/>
      <c r="S708" s="769" t="str">
        <f t="shared" si="164"/>
        <v/>
      </c>
      <c r="T708" s="795"/>
      <c r="U708" s="790"/>
      <c r="V708" s="797"/>
      <c r="W708" s="797"/>
      <c r="X708" s="797"/>
      <c r="Y708" s="881"/>
      <c r="Z708" s="797"/>
      <c r="AA708" s="882"/>
      <c r="AB708" s="883"/>
      <c r="AC708" s="619"/>
      <c r="AD708" s="619"/>
      <c r="AE708" s="619"/>
      <c r="AF708" s="619"/>
      <c r="AG708" s="882"/>
      <c r="AH708" s="391"/>
    </row>
    <row r="709" spans="1:34" ht="15" customHeight="1" x14ac:dyDescent="0.25">
      <c r="A709" s="164"/>
      <c r="B709" s="840">
        <f t="shared" si="165"/>
        <v>8</v>
      </c>
      <c r="C709" s="2177"/>
      <c r="D709" s="2184"/>
      <c r="E709" s="2156" t="s">
        <v>592</v>
      </c>
      <c r="F709" s="1047" t="s">
        <v>586</v>
      </c>
      <c r="G709" s="434"/>
      <c r="H709" s="597"/>
      <c r="I709" s="597"/>
      <c r="J709" s="609"/>
      <c r="K709" s="604"/>
      <c r="L709" s="598"/>
      <c r="M709" s="598"/>
      <c r="N709" s="769" t="str">
        <f t="shared" si="163"/>
        <v/>
      </c>
      <c r="O709" s="609"/>
      <c r="P709" s="604"/>
      <c r="Q709" s="598"/>
      <c r="R709" s="598"/>
      <c r="S709" s="769" t="str">
        <f t="shared" si="164"/>
        <v/>
      </c>
      <c r="T709" s="795"/>
      <c r="U709" s="790"/>
      <c r="V709" s="797"/>
      <c r="W709" s="797"/>
      <c r="X709" s="797"/>
      <c r="Y709" s="881"/>
      <c r="Z709" s="797"/>
      <c r="AA709" s="882"/>
      <c r="AB709" s="883"/>
      <c r="AC709" s="619"/>
      <c r="AD709" s="619"/>
      <c r="AE709" s="619"/>
      <c r="AF709" s="619"/>
      <c r="AG709" s="882"/>
      <c r="AH709" s="391"/>
    </row>
    <row r="710" spans="1:34" ht="15" customHeight="1" x14ac:dyDescent="0.25">
      <c r="A710" s="164"/>
      <c r="B710" s="840">
        <f t="shared" si="165"/>
        <v>9</v>
      </c>
      <c r="C710" s="2177"/>
      <c r="D710" s="2184"/>
      <c r="E710" s="2156"/>
      <c r="F710" s="1047" t="s">
        <v>591</v>
      </c>
      <c r="G710" s="434"/>
      <c r="H710" s="597"/>
      <c r="I710" s="597"/>
      <c r="J710" s="609"/>
      <c r="K710" s="604"/>
      <c r="L710" s="598"/>
      <c r="M710" s="598"/>
      <c r="N710" s="769" t="str">
        <f t="shared" si="163"/>
        <v/>
      </c>
      <c r="O710" s="609"/>
      <c r="P710" s="604"/>
      <c r="Q710" s="598"/>
      <c r="R710" s="598"/>
      <c r="S710" s="769" t="str">
        <f t="shared" si="164"/>
        <v/>
      </c>
      <c r="T710" s="795"/>
      <c r="U710" s="790"/>
      <c r="V710" s="797"/>
      <c r="W710" s="797"/>
      <c r="X710" s="797"/>
      <c r="Y710" s="881"/>
      <c r="Z710" s="797"/>
      <c r="AA710" s="882"/>
      <c r="AB710" s="883"/>
      <c r="AC710" s="619"/>
      <c r="AD710" s="619"/>
      <c r="AE710" s="619"/>
      <c r="AF710" s="619"/>
      <c r="AG710" s="882"/>
      <c r="AH710" s="391"/>
    </row>
    <row r="711" spans="1:34" ht="15" customHeight="1" x14ac:dyDescent="0.25">
      <c r="A711" s="164"/>
      <c r="B711" s="840">
        <f t="shared" si="165"/>
        <v>10</v>
      </c>
      <c r="C711" s="2177" t="s">
        <v>596</v>
      </c>
      <c r="D711" s="2184"/>
      <c r="E711" s="2156" t="s">
        <v>590</v>
      </c>
      <c r="F711" s="1047" t="s">
        <v>586</v>
      </c>
      <c r="G711" s="434"/>
      <c r="H711" s="597"/>
      <c r="I711" s="597"/>
      <c r="J711" s="609"/>
      <c r="K711" s="604"/>
      <c r="L711" s="598"/>
      <c r="M711" s="598"/>
      <c r="N711" s="769" t="str">
        <f t="shared" si="163"/>
        <v/>
      </c>
      <c r="O711" s="609"/>
      <c r="P711" s="604"/>
      <c r="Q711" s="598"/>
      <c r="R711" s="598"/>
      <c r="S711" s="769" t="str">
        <f t="shared" si="164"/>
        <v/>
      </c>
      <c r="T711" s="795"/>
      <c r="U711" s="790"/>
      <c r="V711" s="797"/>
      <c r="W711" s="797"/>
      <c r="X711" s="797"/>
      <c r="Y711" s="881"/>
      <c r="Z711" s="797"/>
      <c r="AA711" s="882"/>
      <c r="AB711" s="883"/>
      <c r="AC711" s="619"/>
      <c r="AD711" s="619"/>
      <c r="AE711" s="619"/>
      <c r="AF711" s="619"/>
      <c r="AG711" s="882"/>
      <c r="AH711" s="391"/>
    </row>
    <row r="712" spans="1:34" ht="15" customHeight="1" x14ac:dyDescent="0.25">
      <c r="A712" s="164"/>
      <c r="B712" s="840">
        <f t="shared" si="165"/>
        <v>11</v>
      </c>
      <c r="C712" s="2177"/>
      <c r="D712" s="2184"/>
      <c r="E712" s="2156"/>
      <c r="F712" s="1047" t="s">
        <v>591</v>
      </c>
      <c r="G712" s="434"/>
      <c r="H712" s="597"/>
      <c r="I712" s="597"/>
      <c r="J712" s="609"/>
      <c r="K712" s="604"/>
      <c r="L712" s="598"/>
      <c r="M712" s="598"/>
      <c r="N712" s="769" t="str">
        <f t="shared" si="163"/>
        <v/>
      </c>
      <c r="O712" s="609"/>
      <c r="P712" s="604"/>
      <c r="Q712" s="598"/>
      <c r="R712" s="598"/>
      <c r="S712" s="769" t="str">
        <f t="shared" si="164"/>
        <v/>
      </c>
      <c r="T712" s="795"/>
      <c r="U712" s="790"/>
      <c r="V712" s="797"/>
      <c r="W712" s="797"/>
      <c r="X712" s="797"/>
      <c r="Y712" s="881"/>
      <c r="Z712" s="797"/>
      <c r="AA712" s="882"/>
      <c r="AB712" s="883"/>
      <c r="AC712" s="619"/>
      <c r="AD712" s="619"/>
      <c r="AE712" s="619"/>
      <c r="AF712" s="619"/>
      <c r="AG712" s="882"/>
      <c r="AH712" s="391"/>
    </row>
    <row r="713" spans="1:34" ht="15" customHeight="1" x14ac:dyDescent="0.25">
      <c r="A713" s="164"/>
      <c r="B713" s="840">
        <f t="shared" si="165"/>
        <v>12</v>
      </c>
      <c r="C713" s="2177"/>
      <c r="D713" s="2184"/>
      <c r="E713" s="2156" t="s">
        <v>592</v>
      </c>
      <c r="F713" s="1047" t="s">
        <v>586</v>
      </c>
      <c r="G713" s="434"/>
      <c r="H713" s="597"/>
      <c r="I713" s="597"/>
      <c r="J713" s="609"/>
      <c r="K713" s="604"/>
      <c r="L713" s="598"/>
      <c r="M713" s="598"/>
      <c r="N713" s="769" t="str">
        <f t="shared" si="163"/>
        <v/>
      </c>
      <c r="O713" s="609"/>
      <c r="P713" s="604"/>
      <c r="Q713" s="598"/>
      <c r="R713" s="598"/>
      <c r="S713" s="769" t="str">
        <f t="shared" si="164"/>
        <v/>
      </c>
      <c r="T713" s="795"/>
      <c r="U713" s="790"/>
      <c r="V713" s="797"/>
      <c r="W713" s="797"/>
      <c r="X713" s="797"/>
      <c r="Y713" s="881"/>
      <c r="Z713" s="797"/>
      <c r="AA713" s="882"/>
      <c r="AB713" s="883"/>
      <c r="AC713" s="619"/>
      <c r="AD713" s="619"/>
      <c r="AE713" s="619"/>
      <c r="AF713" s="619"/>
      <c r="AG713" s="882"/>
      <c r="AH713" s="391"/>
    </row>
    <row r="714" spans="1:34" ht="15" customHeight="1" x14ac:dyDescent="0.25">
      <c r="A714" s="164"/>
      <c r="B714" s="840">
        <f t="shared" si="165"/>
        <v>13</v>
      </c>
      <c r="C714" s="2177"/>
      <c r="D714" s="2184"/>
      <c r="E714" s="2156"/>
      <c r="F714" s="1047" t="s">
        <v>591</v>
      </c>
      <c r="G714" s="434"/>
      <c r="H714" s="597"/>
      <c r="I714" s="597"/>
      <c r="J714" s="609"/>
      <c r="K714" s="604"/>
      <c r="L714" s="598"/>
      <c r="M714" s="598"/>
      <c r="N714" s="769" t="str">
        <f t="shared" si="163"/>
        <v/>
      </c>
      <c r="O714" s="609"/>
      <c r="P714" s="604"/>
      <c r="Q714" s="598"/>
      <c r="R714" s="598"/>
      <c r="S714" s="769" t="str">
        <f t="shared" si="164"/>
        <v/>
      </c>
      <c r="T714" s="795"/>
      <c r="U714" s="790"/>
      <c r="V714" s="797"/>
      <c r="W714" s="797"/>
      <c r="X714" s="797"/>
      <c r="Y714" s="881"/>
      <c r="Z714" s="797"/>
      <c r="AA714" s="882"/>
      <c r="AB714" s="883"/>
      <c r="AC714" s="619"/>
      <c r="AD714" s="619"/>
      <c r="AE714" s="619"/>
      <c r="AF714" s="619"/>
      <c r="AG714" s="882"/>
      <c r="AH714" s="391"/>
    </row>
    <row r="715" spans="1:34" ht="15" customHeight="1" x14ac:dyDescent="0.25">
      <c r="A715" s="164"/>
      <c r="B715" s="840">
        <f t="shared" si="165"/>
        <v>14</v>
      </c>
      <c r="C715" s="2177" t="s">
        <v>597</v>
      </c>
      <c r="D715" s="2184"/>
      <c r="E715" s="2156" t="s">
        <v>590</v>
      </c>
      <c r="F715" s="1047" t="s">
        <v>586</v>
      </c>
      <c r="G715" s="434"/>
      <c r="H715" s="597"/>
      <c r="I715" s="597"/>
      <c r="J715" s="609"/>
      <c r="K715" s="604"/>
      <c r="L715" s="598"/>
      <c r="M715" s="598"/>
      <c r="N715" s="769" t="str">
        <f t="shared" si="163"/>
        <v/>
      </c>
      <c r="O715" s="609"/>
      <c r="P715" s="604"/>
      <c r="Q715" s="598"/>
      <c r="R715" s="598"/>
      <c r="S715" s="769" t="str">
        <f t="shared" si="164"/>
        <v/>
      </c>
      <c r="T715" s="795"/>
      <c r="U715" s="790"/>
      <c r="V715" s="797"/>
      <c r="W715" s="797"/>
      <c r="X715" s="797"/>
      <c r="Y715" s="881"/>
      <c r="Z715" s="797"/>
      <c r="AA715" s="882"/>
      <c r="AB715" s="883"/>
      <c r="AC715" s="619"/>
      <c r="AD715" s="619"/>
      <c r="AE715" s="619"/>
      <c r="AF715" s="619"/>
      <c r="AG715" s="882"/>
      <c r="AH715" s="391"/>
    </row>
    <row r="716" spans="1:34" ht="15" customHeight="1" x14ac:dyDescent="0.25">
      <c r="A716" s="164"/>
      <c r="B716" s="840">
        <f t="shared" si="165"/>
        <v>15</v>
      </c>
      <c r="C716" s="2177"/>
      <c r="D716" s="2184"/>
      <c r="E716" s="2156"/>
      <c r="F716" s="1047" t="s">
        <v>591</v>
      </c>
      <c r="G716" s="434"/>
      <c r="H716" s="597"/>
      <c r="I716" s="597"/>
      <c r="J716" s="609"/>
      <c r="K716" s="604"/>
      <c r="L716" s="598"/>
      <c r="M716" s="598"/>
      <c r="N716" s="769" t="str">
        <f t="shared" si="163"/>
        <v/>
      </c>
      <c r="O716" s="609"/>
      <c r="P716" s="604"/>
      <c r="Q716" s="598"/>
      <c r="R716" s="598"/>
      <c r="S716" s="769" t="str">
        <f t="shared" si="164"/>
        <v/>
      </c>
      <c r="T716" s="795"/>
      <c r="U716" s="790"/>
      <c r="V716" s="797"/>
      <c r="W716" s="797"/>
      <c r="X716" s="797"/>
      <c r="Y716" s="881"/>
      <c r="Z716" s="797"/>
      <c r="AA716" s="882"/>
      <c r="AB716" s="883"/>
      <c r="AC716" s="619"/>
      <c r="AD716" s="619"/>
      <c r="AE716" s="619"/>
      <c r="AF716" s="619"/>
      <c r="AG716" s="882"/>
      <c r="AH716" s="391"/>
    </row>
    <row r="717" spans="1:34" ht="15" customHeight="1" x14ac:dyDescent="0.25">
      <c r="A717" s="164"/>
      <c r="B717" s="840">
        <f t="shared" si="165"/>
        <v>16</v>
      </c>
      <c r="C717" s="2177"/>
      <c r="D717" s="2184"/>
      <c r="E717" s="2156" t="s">
        <v>592</v>
      </c>
      <c r="F717" s="1047" t="s">
        <v>586</v>
      </c>
      <c r="G717" s="434"/>
      <c r="H717" s="597"/>
      <c r="I717" s="597"/>
      <c r="J717" s="609"/>
      <c r="K717" s="604"/>
      <c r="L717" s="598"/>
      <c r="M717" s="598"/>
      <c r="N717" s="769" t="str">
        <f t="shared" si="163"/>
        <v/>
      </c>
      <c r="O717" s="609"/>
      <c r="P717" s="604"/>
      <c r="Q717" s="598"/>
      <c r="R717" s="598"/>
      <c r="S717" s="769" t="str">
        <f t="shared" si="164"/>
        <v/>
      </c>
      <c r="T717" s="795"/>
      <c r="U717" s="790"/>
      <c r="V717" s="797"/>
      <c r="W717" s="797"/>
      <c r="X717" s="797"/>
      <c r="Y717" s="881"/>
      <c r="Z717" s="797"/>
      <c r="AA717" s="882"/>
      <c r="AB717" s="883"/>
      <c r="AC717" s="619"/>
      <c r="AD717" s="619"/>
      <c r="AE717" s="619"/>
      <c r="AF717" s="619"/>
      <c r="AG717" s="882"/>
      <c r="AH717" s="391"/>
    </row>
    <row r="718" spans="1:34" ht="15" customHeight="1" x14ac:dyDescent="0.25">
      <c r="A718" s="164"/>
      <c r="B718" s="840">
        <f t="shared" si="165"/>
        <v>17</v>
      </c>
      <c r="C718" s="2177"/>
      <c r="D718" s="2184"/>
      <c r="E718" s="2156"/>
      <c r="F718" s="1047" t="s">
        <v>591</v>
      </c>
      <c r="G718" s="434"/>
      <c r="H718" s="597"/>
      <c r="I718" s="597"/>
      <c r="J718" s="609"/>
      <c r="K718" s="604"/>
      <c r="L718" s="598"/>
      <c r="M718" s="598"/>
      <c r="N718" s="769" t="str">
        <f t="shared" si="163"/>
        <v/>
      </c>
      <c r="O718" s="609"/>
      <c r="P718" s="604"/>
      <c r="Q718" s="598"/>
      <c r="R718" s="598"/>
      <c r="S718" s="769" t="str">
        <f t="shared" si="164"/>
        <v/>
      </c>
      <c r="T718" s="795"/>
      <c r="U718" s="790"/>
      <c r="V718" s="797"/>
      <c r="W718" s="797"/>
      <c r="X718" s="797"/>
      <c r="Y718" s="881"/>
      <c r="Z718" s="797"/>
      <c r="AA718" s="882"/>
      <c r="AB718" s="883"/>
      <c r="AC718" s="619"/>
      <c r="AD718" s="619"/>
      <c r="AE718" s="619"/>
      <c r="AF718" s="619"/>
      <c r="AG718" s="882"/>
      <c r="AH718" s="391"/>
    </row>
    <row r="719" spans="1:34" ht="15" customHeight="1" x14ac:dyDescent="0.25">
      <c r="A719" s="164"/>
      <c r="B719" s="840">
        <f t="shared" si="165"/>
        <v>18</v>
      </c>
      <c r="C719" s="2177" t="s">
        <v>598</v>
      </c>
      <c r="D719" s="2184"/>
      <c r="E719" s="2156" t="s">
        <v>590</v>
      </c>
      <c r="F719" s="1047" t="s">
        <v>586</v>
      </c>
      <c r="G719" s="434"/>
      <c r="H719" s="597"/>
      <c r="I719" s="597"/>
      <c r="J719" s="609"/>
      <c r="K719" s="604"/>
      <c r="L719" s="598"/>
      <c r="M719" s="598"/>
      <c r="N719" s="769" t="str">
        <f t="shared" si="163"/>
        <v/>
      </c>
      <c r="O719" s="609"/>
      <c r="P719" s="604"/>
      <c r="Q719" s="598"/>
      <c r="R719" s="598"/>
      <c r="S719" s="769" t="str">
        <f t="shared" si="164"/>
        <v/>
      </c>
      <c r="T719" s="795"/>
      <c r="U719" s="790"/>
      <c r="V719" s="797"/>
      <c r="W719" s="797"/>
      <c r="X719" s="797"/>
      <c r="Y719" s="881"/>
      <c r="Z719" s="797"/>
      <c r="AA719" s="882"/>
      <c r="AB719" s="883"/>
      <c r="AC719" s="619"/>
      <c r="AD719" s="619"/>
      <c r="AE719" s="619"/>
      <c r="AF719" s="619"/>
      <c r="AG719" s="882"/>
      <c r="AH719" s="391"/>
    </row>
    <row r="720" spans="1:34" ht="15" customHeight="1" x14ac:dyDescent="0.25">
      <c r="A720" s="164"/>
      <c r="B720" s="840">
        <f t="shared" si="165"/>
        <v>19</v>
      </c>
      <c r="C720" s="2177"/>
      <c r="D720" s="2184"/>
      <c r="E720" s="2156"/>
      <c r="F720" s="1047" t="s">
        <v>591</v>
      </c>
      <c r="G720" s="434"/>
      <c r="H720" s="597"/>
      <c r="I720" s="597"/>
      <c r="J720" s="609"/>
      <c r="K720" s="604"/>
      <c r="L720" s="598"/>
      <c r="M720" s="598"/>
      <c r="N720" s="769" t="str">
        <f t="shared" si="163"/>
        <v/>
      </c>
      <c r="O720" s="609"/>
      <c r="P720" s="604"/>
      <c r="Q720" s="598"/>
      <c r="R720" s="598"/>
      <c r="S720" s="769" t="str">
        <f t="shared" si="164"/>
        <v/>
      </c>
      <c r="T720" s="795"/>
      <c r="U720" s="790"/>
      <c r="V720" s="797"/>
      <c r="W720" s="797"/>
      <c r="X720" s="797"/>
      <c r="Y720" s="881"/>
      <c r="Z720" s="797"/>
      <c r="AA720" s="882"/>
      <c r="AB720" s="883"/>
      <c r="AC720" s="619"/>
      <c r="AD720" s="619"/>
      <c r="AE720" s="619"/>
      <c r="AF720" s="619"/>
      <c r="AG720" s="882"/>
      <c r="AH720" s="391"/>
    </row>
    <row r="721" spans="1:34" ht="15" customHeight="1" x14ac:dyDescent="0.25">
      <c r="A721" s="164"/>
      <c r="B721" s="840">
        <f t="shared" si="165"/>
        <v>20</v>
      </c>
      <c r="C721" s="2177"/>
      <c r="D721" s="2184"/>
      <c r="E721" s="2156" t="s">
        <v>592</v>
      </c>
      <c r="F721" s="1047" t="s">
        <v>586</v>
      </c>
      <c r="G721" s="434"/>
      <c r="H721" s="597"/>
      <c r="I721" s="597"/>
      <c r="J721" s="609"/>
      <c r="K721" s="604"/>
      <c r="L721" s="598"/>
      <c r="M721" s="598"/>
      <c r="N721" s="769" t="str">
        <f t="shared" si="163"/>
        <v/>
      </c>
      <c r="O721" s="609"/>
      <c r="P721" s="604"/>
      <c r="Q721" s="598"/>
      <c r="R721" s="598"/>
      <c r="S721" s="769" t="str">
        <f t="shared" si="164"/>
        <v/>
      </c>
      <c r="T721" s="795"/>
      <c r="U721" s="790"/>
      <c r="V721" s="797"/>
      <c r="W721" s="797"/>
      <c r="X721" s="797"/>
      <c r="Y721" s="881"/>
      <c r="Z721" s="797"/>
      <c r="AA721" s="882"/>
      <c r="AB721" s="883"/>
      <c r="AC721" s="619"/>
      <c r="AD721" s="619"/>
      <c r="AE721" s="619"/>
      <c r="AF721" s="619"/>
      <c r="AG721" s="882"/>
      <c r="AH721" s="391"/>
    </row>
    <row r="722" spans="1:34" ht="15" customHeight="1" x14ac:dyDescent="0.25">
      <c r="A722" s="164"/>
      <c r="B722" s="840">
        <f t="shared" si="165"/>
        <v>21</v>
      </c>
      <c r="C722" s="2177"/>
      <c r="D722" s="2184"/>
      <c r="E722" s="2156"/>
      <c r="F722" s="1047" t="s">
        <v>591</v>
      </c>
      <c r="G722" s="434"/>
      <c r="H722" s="597"/>
      <c r="I722" s="597"/>
      <c r="J722" s="609"/>
      <c r="K722" s="604"/>
      <c r="L722" s="598"/>
      <c r="M722" s="598"/>
      <c r="N722" s="769" t="str">
        <f t="shared" si="163"/>
        <v/>
      </c>
      <c r="O722" s="609"/>
      <c r="P722" s="604"/>
      <c r="Q722" s="598"/>
      <c r="R722" s="598"/>
      <c r="S722" s="769" t="str">
        <f t="shared" si="164"/>
        <v/>
      </c>
      <c r="T722" s="795"/>
      <c r="U722" s="790"/>
      <c r="V722" s="797"/>
      <c r="W722" s="797"/>
      <c r="X722" s="797"/>
      <c r="Y722" s="881"/>
      <c r="Z722" s="797"/>
      <c r="AA722" s="882"/>
      <c r="AB722" s="883"/>
      <c r="AC722" s="619"/>
      <c r="AD722" s="619"/>
      <c r="AE722" s="619"/>
      <c r="AF722" s="619"/>
      <c r="AG722" s="882"/>
      <c r="AH722" s="391"/>
    </row>
    <row r="723" spans="1:34" ht="15" customHeight="1" x14ac:dyDescent="0.25">
      <c r="A723" s="164"/>
      <c r="B723" s="840">
        <f t="shared" si="165"/>
        <v>22</v>
      </c>
      <c r="C723" s="2185" t="s">
        <v>613</v>
      </c>
      <c r="D723" s="2184"/>
      <c r="E723" s="2156" t="s">
        <v>590</v>
      </c>
      <c r="F723" s="1047" t="s">
        <v>586</v>
      </c>
      <c r="G723" s="434"/>
      <c r="H723" s="597"/>
      <c r="I723" s="597"/>
      <c r="J723" s="609"/>
      <c r="K723" s="604"/>
      <c r="L723" s="598"/>
      <c r="M723" s="598"/>
      <c r="N723" s="769" t="str">
        <f t="shared" si="163"/>
        <v/>
      </c>
      <c r="O723" s="609"/>
      <c r="P723" s="604"/>
      <c r="Q723" s="598"/>
      <c r="R723" s="598"/>
      <c r="S723" s="769" t="str">
        <f t="shared" si="164"/>
        <v/>
      </c>
      <c r="T723" s="795"/>
      <c r="U723" s="790"/>
      <c r="V723" s="797"/>
      <c r="W723" s="797"/>
      <c r="X723" s="797"/>
      <c r="Y723" s="881"/>
      <c r="Z723" s="797"/>
      <c r="AA723" s="882"/>
      <c r="AB723" s="883"/>
      <c r="AC723" s="619"/>
      <c r="AD723" s="619"/>
      <c r="AE723" s="619"/>
      <c r="AF723" s="619"/>
      <c r="AG723" s="882"/>
      <c r="AH723" s="391"/>
    </row>
    <row r="724" spans="1:34" ht="15" customHeight="1" x14ac:dyDescent="0.25">
      <c r="A724" s="164"/>
      <c r="B724" s="840">
        <f t="shared" si="165"/>
        <v>23</v>
      </c>
      <c r="C724" s="2181"/>
      <c r="D724" s="2184"/>
      <c r="E724" s="2156"/>
      <c r="F724" s="1047" t="s">
        <v>591</v>
      </c>
      <c r="G724" s="434"/>
      <c r="H724" s="597"/>
      <c r="I724" s="597"/>
      <c r="J724" s="609"/>
      <c r="K724" s="604"/>
      <c r="L724" s="598"/>
      <c r="M724" s="598"/>
      <c r="N724" s="769" t="str">
        <f t="shared" si="163"/>
        <v/>
      </c>
      <c r="O724" s="609"/>
      <c r="P724" s="604"/>
      <c r="Q724" s="598"/>
      <c r="R724" s="598"/>
      <c r="S724" s="769" t="str">
        <f t="shared" si="164"/>
        <v/>
      </c>
      <c r="T724" s="795"/>
      <c r="U724" s="790"/>
      <c r="V724" s="797"/>
      <c r="W724" s="797"/>
      <c r="X724" s="797"/>
      <c r="Y724" s="881"/>
      <c r="Z724" s="797"/>
      <c r="AA724" s="882"/>
      <c r="AB724" s="883"/>
      <c r="AC724" s="619"/>
      <c r="AD724" s="619"/>
      <c r="AE724" s="619"/>
      <c r="AF724" s="619"/>
      <c r="AG724" s="882"/>
      <c r="AH724" s="391"/>
    </row>
    <row r="725" spans="1:34" ht="15" customHeight="1" x14ac:dyDescent="0.25">
      <c r="A725" s="164"/>
      <c r="B725" s="840">
        <f t="shared" si="165"/>
        <v>24</v>
      </c>
      <c r="C725" s="2181"/>
      <c r="D725" s="2184"/>
      <c r="E725" s="2156" t="s">
        <v>592</v>
      </c>
      <c r="F725" s="1047" t="s">
        <v>586</v>
      </c>
      <c r="G725" s="434"/>
      <c r="H725" s="597"/>
      <c r="I725" s="597"/>
      <c r="J725" s="609"/>
      <c r="K725" s="604"/>
      <c r="L725" s="598"/>
      <c r="M725" s="598"/>
      <c r="N725" s="769" t="str">
        <f t="shared" si="163"/>
        <v/>
      </c>
      <c r="O725" s="609"/>
      <c r="P725" s="604"/>
      <c r="Q725" s="598"/>
      <c r="R725" s="598"/>
      <c r="S725" s="769" t="str">
        <f t="shared" si="164"/>
        <v/>
      </c>
      <c r="T725" s="795"/>
      <c r="U725" s="790"/>
      <c r="V725" s="797"/>
      <c r="W725" s="797"/>
      <c r="X725" s="797"/>
      <c r="Y725" s="881"/>
      <c r="Z725" s="797"/>
      <c r="AA725" s="882"/>
      <c r="AB725" s="883"/>
      <c r="AC725" s="619"/>
      <c r="AD725" s="619"/>
      <c r="AE725" s="619"/>
      <c r="AF725" s="619"/>
      <c r="AG725" s="882"/>
      <c r="AH725" s="391"/>
    </row>
    <row r="726" spans="1:34" ht="15" customHeight="1" x14ac:dyDescent="0.25">
      <c r="A726" s="164"/>
      <c r="B726" s="840">
        <f t="shared" si="165"/>
        <v>25</v>
      </c>
      <c r="C726" s="2181"/>
      <c r="D726" s="2186"/>
      <c r="E726" s="2156"/>
      <c r="F726" s="1047" t="s">
        <v>591</v>
      </c>
      <c r="G726" s="434"/>
      <c r="H726" s="597"/>
      <c r="I726" s="597"/>
      <c r="J726" s="609"/>
      <c r="K726" s="604"/>
      <c r="L726" s="598"/>
      <c r="M726" s="598"/>
      <c r="N726" s="769" t="str">
        <f t="shared" si="163"/>
        <v/>
      </c>
      <c r="O726" s="609"/>
      <c r="P726" s="604"/>
      <c r="Q726" s="598"/>
      <c r="R726" s="598"/>
      <c r="S726" s="769" t="str">
        <f t="shared" si="164"/>
        <v/>
      </c>
      <c r="T726" s="795"/>
      <c r="U726" s="790"/>
      <c r="V726" s="797"/>
      <c r="W726" s="797"/>
      <c r="X726" s="797"/>
      <c r="Y726" s="881"/>
      <c r="Z726" s="797"/>
      <c r="AA726" s="882"/>
      <c r="AB726" s="883"/>
      <c r="AC726" s="619"/>
      <c r="AD726" s="619"/>
      <c r="AE726" s="619"/>
      <c r="AF726" s="619"/>
      <c r="AG726" s="882"/>
      <c r="AH726" s="391"/>
    </row>
    <row r="727" spans="1:34" ht="15" customHeight="1" x14ac:dyDescent="0.25">
      <c r="A727" s="164"/>
      <c r="B727" s="858">
        <f t="shared" si="165"/>
        <v>26</v>
      </c>
      <c r="C727" s="744" t="s">
        <v>507</v>
      </c>
      <c r="D727" s="859"/>
      <c r="E727" s="860"/>
      <c r="F727" s="1084"/>
      <c r="G727" s="817">
        <f t="shared" ref="G727:M727" si="166">SUM(G702:G726)</f>
        <v>0</v>
      </c>
      <c r="H727" s="822">
        <f t="shared" si="166"/>
        <v>0</v>
      </c>
      <c r="I727" s="822">
        <f t="shared" si="166"/>
        <v>0</v>
      </c>
      <c r="J727" s="861">
        <f t="shared" si="166"/>
        <v>0</v>
      </c>
      <c r="K727" s="822">
        <f t="shared" si="166"/>
        <v>0</v>
      </c>
      <c r="L727" s="822">
        <f t="shared" si="166"/>
        <v>0</v>
      </c>
      <c r="M727" s="822">
        <f t="shared" si="166"/>
        <v>0</v>
      </c>
      <c r="N727" s="820" t="str">
        <f t="shared" si="163"/>
        <v/>
      </c>
      <c r="O727" s="861">
        <f>SUM(O702:O726)</f>
        <v>0</v>
      </c>
      <c r="P727" s="822">
        <f>SUM(P702:P726)</f>
        <v>0</v>
      </c>
      <c r="Q727" s="822">
        <f>SUM(Q702:Q726)</f>
        <v>0</v>
      </c>
      <c r="R727" s="822">
        <f>SUM(R702:R726)</f>
        <v>0</v>
      </c>
      <c r="S727" s="820" t="str">
        <f t="shared" si="164"/>
        <v/>
      </c>
      <c r="T727" s="933"/>
      <c r="U727" s="934"/>
      <c r="V727" s="935"/>
      <c r="W727" s="935"/>
      <c r="X727" s="935"/>
      <c r="Y727" s="936"/>
      <c r="Z727" s="935"/>
      <c r="AA727" s="918"/>
      <c r="AB727" s="937"/>
      <c r="AC727" s="619"/>
      <c r="AD727" s="619"/>
      <c r="AE727" s="619"/>
      <c r="AF727" s="619"/>
      <c r="AG727" s="918"/>
      <c r="AH727" s="391"/>
    </row>
    <row r="728" spans="1:34" s="282" customFormat="1" ht="45" customHeight="1" x14ac:dyDescent="0.25">
      <c r="A728" s="585" t="s">
        <v>615</v>
      </c>
      <c r="B728" s="829"/>
      <c r="C728" s="603"/>
      <c r="D728" s="410"/>
      <c r="E728" s="410"/>
      <c r="F728" s="410"/>
      <c r="G728" s="406"/>
      <c r="H728" s="410"/>
      <c r="I728" s="410"/>
      <c r="AC728" s="619"/>
      <c r="AD728" s="619"/>
      <c r="AE728" s="619"/>
      <c r="AF728" s="619"/>
      <c r="AH728" s="391"/>
    </row>
    <row r="729" spans="1:34" ht="42.75" customHeight="1" x14ac:dyDescent="0.25">
      <c r="A729" s="737"/>
      <c r="B729" s="939"/>
      <c r="C729" s="727" t="s">
        <v>583</v>
      </c>
      <c r="D729" s="727" t="s">
        <v>584</v>
      </c>
      <c r="E729" s="727" t="s">
        <v>585</v>
      </c>
      <c r="F729" s="727" t="s">
        <v>586</v>
      </c>
      <c r="G729" s="944"/>
      <c r="H729" s="942"/>
      <c r="I729" s="941"/>
      <c r="J729" s="943"/>
      <c r="K729" s="940"/>
      <c r="L729" s="942"/>
      <c r="M729" s="942"/>
      <c r="N729" s="941"/>
      <c r="O729" s="943"/>
      <c r="P729" s="940"/>
      <c r="Q729" s="942"/>
      <c r="R729" s="942"/>
      <c r="S729" s="941"/>
      <c r="T729" s="943"/>
      <c r="U729" s="940"/>
      <c r="V729" s="942"/>
      <c r="W729" s="942"/>
      <c r="X729" s="942"/>
      <c r="Y729" s="942"/>
      <c r="Z729" s="942"/>
      <c r="AA729" s="942"/>
      <c r="AB729" s="941"/>
      <c r="AC729" s="619"/>
      <c r="AD729" s="619"/>
      <c r="AE729" s="619"/>
      <c r="AF729" s="619"/>
      <c r="AG729" s="941"/>
      <c r="AH729" s="391"/>
    </row>
    <row r="730" spans="1:34" ht="15" customHeight="1" x14ac:dyDescent="0.25">
      <c r="A730" s="737"/>
      <c r="B730" s="858">
        <v>1</v>
      </c>
      <c r="C730" s="727"/>
      <c r="D730" s="1037" t="s">
        <v>587</v>
      </c>
      <c r="E730" s="744"/>
      <c r="F730" s="1038"/>
      <c r="G730" s="508"/>
      <c r="H730" s="1039"/>
      <c r="I730" s="1039"/>
      <c r="J730" s="1040"/>
      <c r="K730" s="1041"/>
      <c r="L730" s="1042"/>
      <c r="M730" s="1042"/>
      <c r="N730" s="820" t="str">
        <f t="shared" ref="N730:N755" si="167">IF(K730&gt;0,M730/K730, "")</f>
        <v/>
      </c>
      <c r="O730" s="1040"/>
      <c r="P730" s="1041"/>
      <c r="Q730" s="1042"/>
      <c r="R730" s="1042"/>
      <c r="S730" s="820" t="str">
        <f t="shared" ref="S730:S755" si="168">IF(P730&gt;0,R730/P730, "")</f>
        <v/>
      </c>
      <c r="T730" s="1040"/>
      <c r="U730" s="1041"/>
      <c r="V730" s="1043"/>
      <c r="W730" s="1044"/>
      <c r="X730" s="1044"/>
      <c r="Y730" s="1042"/>
      <c r="Z730" s="825" t="str">
        <f t="shared" ref="Z730:Z755" si="169">IF(T730&gt;0,Y730/T730, "")</f>
        <v/>
      </c>
      <c r="AA730" s="1042"/>
      <c r="AB730" s="1045"/>
      <c r="AC730" s="619"/>
      <c r="AD730" s="619"/>
      <c r="AE730" s="619"/>
      <c r="AF730" s="619"/>
      <c r="AG730" s="1085">
        <f t="shared" ref="AG730:AG755" si="170">T730-U730</f>
        <v>0</v>
      </c>
      <c r="AH730" s="391"/>
    </row>
    <row r="731" spans="1:34" ht="15" customHeight="1" x14ac:dyDescent="0.25">
      <c r="A731" s="164"/>
      <c r="B731" s="840">
        <f>B730+1</f>
        <v>2</v>
      </c>
      <c r="C731" s="2180" t="s">
        <v>609</v>
      </c>
      <c r="D731" s="2183" t="s">
        <v>589</v>
      </c>
      <c r="E731" s="2156" t="s">
        <v>590</v>
      </c>
      <c r="F731" s="1047" t="s">
        <v>586</v>
      </c>
      <c r="G731" s="434"/>
      <c r="H731" s="597"/>
      <c r="I731" s="597"/>
      <c r="J731" s="609"/>
      <c r="K731" s="604"/>
      <c r="L731" s="598"/>
      <c r="M731" s="598"/>
      <c r="N731" s="769" t="str">
        <f t="shared" si="167"/>
        <v/>
      </c>
      <c r="O731" s="609"/>
      <c r="P731" s="604"/>
      <c r="Q731" s="598"/>
      <c r="R731" s="598"/>
      <c r="S731" s="769" t="str">
        <f t="shared" si="168"/>
        <v/>
      </c>
      <c r="T731" s="609"/>
      <c r="U731" s="604"/>
      <c r="V731" s="845"/>
      <c r="W731" s="599"/>
      <c r="X731" s="599"/>
      <c r="Y731" s="598"/>
      <c r="Z731" s="773" t="str">
        <f t="shared" si="169"/>
        <v/>
      </c>
      <c r="AA731" s="598"/>
      <c r="AB731" s="847"/>
      <c r="AC731" s="619"/>
      <c r="AD731" s="619"/>
      <c r="AE731" s="619"/>
      <c r="AF731" s="619"/>
      <c r="AG731" s="839">
        <f t="shared" si="170"/>
        <v>0</v>
      </c>
      <c r="AH731" s="391"/>
    </row>
    <row r="732" spans="1:34" ht="15" customHeight="1" x14ac:dyDescent="0.25">
      <c r="A732" s="164"/>
      <c r="B732" s="840">
        <f t="shared" ref="B732:B755" si="171">B731+1</f>
        <v>3</v>
      </c>
      <c r="C732" s="2181"/>
      <c r="D732" s="2184"/>
      <c r="E732" s="2156"/>
      <c r="F732" s="1047" t="s">
        <v>591</v>
      </c>
      <c r="G732" s="434"/>
      <c r="H732" s="597"/>
      <c r="I732" s="597"/>
      <c r="J732" s="609"/>
      <c r="K732" s="604"/>
      <c r="L732" s="598"/>
      <c r="M732" s="598"/>
      <c r="N732" s="769" t="str">
        <f t="shared" si="167"/>
        <v/>
      </c>
      <c r="O732" s="609"/>
      <c r="P732" s="604"/>
      <c r="Q732" s="598"/>
      <c r="R732" s="598"/>
      <c r="S732" s="769" t="str">
        <f t="shared" si="168"/>
        <v/>
      </c>
      <c r="T732" s="609"/>
      <c r="U732" s="604"/>
      <c r="V732" s="845"/>
      <c r="W732" s="599"/>
      <c r="X732" s="599"/>
      <c r="Y732" s="598"/>
      <c r="Z732" s="773" t="str">
        <f t="shared" si="169"/>
        <v/>
      </c>
      <c r="AA732" s="598"/>
      <c r="AB732" s="847"/>
      <c r="AC732" s="619"/>
      <c r="AD732" s="619"/>
      <c r="AE732" s="619"/>
      <c r="AF732" s="619"/>
      <c r="AG732" s="777">
        <f t="shared" si="170"/>
        <v>0</v>
      </c>
      <c r="AH732" s="391"/>
    </row>
    <row r="733" spans="1:34" ht="15" customHeight="1" x14ac:dyDescent="0.25">
      <c r="A733" s="164"/>
      <c r="B733" s="840">
        <f t="shared" si="171"/>
        <v>4</v>
      </c>
      <c r="C733" s="2181"/>
      <c r="D733" s="2184"/>
      <c r="E733" s="2156" t="s">
        <v>592</v>
      </c>
      <c r="F733" s="1047" t="s">
        <v>586</v>
      </c>
      <c r="G733" s="434"/>
      <c r="H733" s="597"/>
      <c r="I733" s="597"/>
      <c r="J733" s="609"/>
      <c r="K733" s="604"/>
      <c r="L733" s="598"/>
      <c r="M733" s="598"/>
      <c r="N733" s="769" t="str">
        <f t="shared" si="167"/>
        <v/>
      </c>
      <c r="O733" s="609"/>
      <c r="P733" s="604"/>
      <c r="Q733" s="598"/>
      <c r="R733" s="598"/>
      <c r="S733" s="769" t="str">
        <f t="shared" si="168"/>
        <v/>
      </c>
      <c r="T733" s="609"/>
      <c r="U733" s="604"/>
      <c r="V733" s="845"/>
      <c r="W733" s="599"/>
      <c r="X733" s="599"/>
      <c r="Y733" s="598"/>
      <c r="Z733" s="773" t="str">
        <f t="shared" si="169"/>
        <v/>
      </c>
      <c r="AA733" s="598"/>
      <c r="AB733" s="847"/>
      <c r="AC733" s="619"/>
      <c r="AD733" s="619"/>
      <c r="AE733" s="619"/>
      <c r="AF733" s="619"/>
      <c r="AG733" s="777">
        <f t="shared" si="170"/>
        <v>0</v>
      </c>
      <c r="AH733" s="391"/>
    </row>
    <row r="734" spans="1:34" ht="15" customHeight="1" x14ac:dyDescent="0.25">
      <c r="A734" s="164"/>
      <c r="B734" s="840">
        <f t="shared" si="171"/>
        <v>5</v>
      </c>
      <c r="C734" s="2182"/>
      <c r="D734" s="2184"/>
      <c r="E734" s="2156"/>
      <c r="F734" s="1047" t="s">
        <v>591</v>
      </c>
      <c r="G734" s="434"/>
      <c r="H734" s="597"/>
      <c r="I734" s="597"/>
      <c r="J734" s="609"/>
      <c r="K734" s="604"/>
      <c r="L734" s="598"/>
      <c r="M734" s="598"/>
      <c r="N734" s="769" t="str">
        <f t="shared" si="167"/>
        <v/>
      </c>
      <c r="O734" s="609"/>
      <c r="P734" s="604"/>
      <c r="Q734" s="598"/>
      <c r="R734" s="598"/>
      <c r="S734" s="769" t="str">
        <f t="shared" si="168"/>
        <v/>
      </c>
      <c r="T734" s="609"/>
      <c r="U734" s="604"/>
      <c r="V734" s="845"/>
      <c r="W734" s="599"/>
      <c r="X734" s="599"/>
      <c r="Y734" s="598"/>
      <c r="Z734" s="773" t="str">
        <f t="shared" si="169"/>
        <v/>
      </c>
      <c r="AA734" s="598"/>
      <c r="AB734" s="847"/>
      <c r="AC734" s="619"/>
      <c r="AD734" s="619"/>
      <c r="AE734" s="619"/>
      <c r="AF734" s="619"/>
      <c r="AG734" s="777">
        <f t="shared" si="170"/>
        <v>0</v>
      </c>
      <c r="AH734" s="391"/>
    </row>
    <row r="735" spans="1:34" ht="15" customHeight="1" x14ac:dyDescent="0.25">
      <c r="A735" s="164"/>
      <c r="B735" s="840">
        <f t="shared" si="171"/>
        <v>6</v>
      </c>
      <c r="C735" s="2177" t="s">
        <v>595</v>
      </c>
      <c r="D735" s="2184"/>
      <c r="E735" s="2156" t="s">
        <v>590</v>
      </c>
      <c r="F735" s="1047" t="s">
        <v>586</v>
      </c>
      <c r="G735" s="434"/>
      <c r="H735" s="597"/>
      <c r="I735" s="597"/>
      <c r="J735" s="609"/>
      <c r="K735" s="604"/>
      <c r="L735" s="598"/>
      <c r="M735" s="598"/>
      <c r="N735" s="769" t="str">
        <f t="shared" si="167"/>
        <v/>
      </c>
      <c r="O735" s="609"/>
      <c r="P735" s="604"/>
      <c r="Q735" s="598"/>
      <c r="R735" s="598"/>
      <c r="S735" s="769" t="str">
        <f t="shared" si="168"/>
        <v/>
      </c>
      <c r="T735" s="609"/>
      <c r="U735" s="604"/>
      <c r="V735" s="845"/>
      <c r="W735" s="599"/>
      <c r="X735" s="599"/>
      <c r="Y735" s="598"/>
      <c r="Z735" s="773" t="str">
        <f t="shared" si="169"/>
        <v/>
      </c>
      <c r="AA735" s="598"/>
      <c r="AB735" s="847"/>
      <c r="AC735" s="619"/>
      <c r="AD735" s="619"/>
      <c r="AE735" s="619"/>
      <c r="AF735" s="619"/>
      <c r="AG735" s="777">
        <f t="shared" si="170"/>
        <v>0</v>
      </c>
      <c r="AH735" s="391"/>
    </row>
    <row r="736" spans="1:34" ht="15" customHeight="1" x14ac:dyDescent="0.25">
      <c r="A736" s="164"/>
      <c r="B736" s="840">
        <f t="shared" si="171"/>
        <v>7</v>
      </c>
      <c r="C736" s="2177"/>
      <c r="D736" s="2184"/>
      <c r="E736" s="2156"/>
      <c r="F736" s="1047" t="s">
        <v>591</v>
      </c>
      <c r="G736" s="434"/>
      <c r="H736" s="597"/>
      <c r="I736" s="597"/>
      <c r="J736" s="609"/>
      <c r="K736" s="604"/>
      <c r="L736" s="598"/>
      <c r="M736" s="598"/>
      <c r="N736" s="769" t="str">
        <f t="shared" si="167"/>
        <v/>
      </c>
      <c r="O736" s="609"/>
      <c r="P736" s="604"/>
      <c r="Q736" s="598"/>
      <c r="R736" s="598"/>
      <c r="S736" s="769" t="str">
        <f t="shared" si="168"/>
        <v/>
      </c>
      <c r="T736" s="609"/>
      <c r="U736" s="604"/>
      <c r="V736" s="845"/>
      <c r="W736" s="599"/>
      <c r="X736" s="599"/>
      <c r="Y736" s="598"/>
      <c r="Z736" s="773" t="str">
        <f t="shared" si="169"/>
        <v/>
      </c>
      <c r="AA736" s="598"/>
      <c r="AB736" s="847"/>
      <c r="AC736" s="619"/>
      <c r="AD736" s="619"/>
      <c r="AE736" s="619"/>
      <c r="AF736" s="619"/>
      <c r="AG736" s="777">
        <f t="shared" si="170"/>
        <v>0</v>
      </c>
      <c r="AH736" s="391"/>
    </row>
    <row r="737" spans="1:34" ht="15" customHeight="1" x14ac:dyDescent="0.25">
      <c r="A737" s="164"/>
      <c r="B737" s="840">
        <f t="shared" si="171"/>
        <v>8</v>
      </c>
      <c r="C737" s="2177"/>
      <c r="D737" s="2184"/>
      <c r="E737" s="2156" t="s">
        <v>592</v>
      </c>
      <c r="F737" s="1047" t="s">
        <v>586</v>
      </c>
      <c r="G737" s="434"/>
      <c r="H737" s="597"/>
      <c r="I737" s="597"/>
      <c r="J737" s="609"/>
      <c r="K737" s="604"/>
      <c r="L737" s="598"/>
      <c r="M737" s="598"/>
      <c r="N737" s="769" t="str">
        <f t="shared" si="167"/>
        <v/>
      </c>
      <c r="O737" s="609"/>
      <c r="P737" s="604"/>
      <c r="Q737" s="598"/>
      <c r="R737" s="598"/>
      <c r="S737" s="769" t="str">
        <f t="shared" si="168"/>
        <v/>
      </c>
      <c r="T737" s="609"/>
      <c r="U737" s="604"/>
      <c r="V737" s="845"/>
      <c r="W737" s="599"/>
      <c r="X737" s="599"/>
      <c r="Y737" s="598"/>
      <c r="Z737" s="773" t="str">
        <f t="shared" si="169"/>
        <v/>
      </c>
      <c r="AA737" s="598"/>
      <c r="AB737" s="847"/>
      <c r="AC737" s="619"/>
      <c r="AD737" s="619"/>
      <c r="AE737" s="619"/>
      <c r="AF737" s="619"/>
      <c r="AG737" s="777">
        <f t="shared" si="170"/>
        <v>0</v>
      </c>
      <c r="AH737" s="391"/>
    </row>
    <row r="738" spans="1:34" ht="15" customHeight="1" x14ac:dyDescent="0.25">
      <c r="A738" s="164"/>
      <c r="B738" s="840">
        <f t="shared" si="171"/>
        <v>9</v>
      </c>
      <c r="C738" s="2177"/>
      <c r="D738" s="2184"/>
      <c r="E738" s="2156"/>
      <c r="F738" s="1047" t="s">
        <v>591</v>
      </c>
      <c r="G738" s="434"/>
      <c r="H738" s="597"/>
      <c r="I738" s="597"/>
      <c r="J738" s="609"/>
      <c r="K738" s="604"/>
      <c r="L738" s="598"/>
      <c r="M738" s="598"/>
      <c r="N738" s="769" t="str">
        <f t="shared" si="167"/>
        <v/>
      </c>
      <c r="O738" s="609"/>
      <c r="P738" s="604"/>
      <c r="Q738" s="598"/>
      <c r="R738" s="598"/>
      <c r="S738" s="769" t="str">
        <f t="shared" si="168"/>
        <v/>
      </c>
      <c r="T738" s="609"/>
      <c r="U738" s="604"/>
      <c r="V738" s="845"/>
      <c r="W738" s="599"/>
      <c r="X738" s="599"/>
      <c r="Y738" s="598"/>
      <c r="Z738" s="773" t="str">
        <f t="shared" si="169"/>
        <v/>
      </c>
      <c r="AA738" s="598"/>
      <c r="AB738" s="847"/>
      <c r="AC738" s="619"/>
      <c r="AD738" s="619"/>
      <c r="AE738" s="619"/>
      <c r="AF738" s="619"/>
      <c r="AG738" s="777">
        <f t="shared" si="170"/>
        <v>0</v>
      </c>
      <c r="AH738" s="391"/>
    </row>
    <row r="739" spans="1:34" ht="15" customHeight="1" x14ac:dyDescent="0.25">
      <c r="A739" s="164"/>
      <c r="B739" s="840">
        <f t="shared" si="171"/>
        <v>10</v>
      </c>
      <c r="C739" s="2177" t="s">
        <v>596</v>
      </c>
      <c r="D739" s="2184"/>
      <c r="E739" s="2156" t="s">
        <v>590</v>
      </c>
      <c r="F739" s="1047" t="s">
        <v>586</v>
      </c>
      <c r="G739" s="434"/>
      <c r="H739" s="597"/>
      <c r="I739" s="597"/>
      <c r="J739" s="609"/>
      <c r="K739" s="604"/>
      <c r="L739" s="598"/>
      <c r="M739" s="598"/>
      <c r="N739" s="769" t="str">
        <f t="shared" si="167"/>
        <v/>
      </c>
      <c r="O739" s="609"/>
      <c r="P739" s="604"/>
      <c r="Q739" s="598"/>
      <c r="R739" s="598"/>
      <c r="S739" s="769" t="str">
        <f t="shared" si="168"/>
        <v/>
      </c>
      <c r="T739" s="609"/>
      <c r="U739" s="604"/>
      <c r="V739" s="845"/>
      <c r="W739" s="599"/>
      <c r="X739" s="599"/>
      <c r="Y739" s="598"/>
      <c r="Z739" s="773" t="str">
        <f t="shared" si="169"/>
        <v/>
      </c>
      <c r="AA739" s="598"/>
      <c r="AB739" s="847"/>
      <c r="AC739" s="619"/>
      <c r="AD739" s="619"/>
      <c r="AE739" s="619"/>
      <c r="AF739" s="619"/>
      <c r="AG739" s="777">
        <f t="shared" si="170"/>
        <v>0</v>
      </c>
      <c r="AH739" s="391"/>
    </row>
    <row r="740" spans="1:34" ht="15" customHeight="1" x14ac:dyDescent="0.25">
      <c r="A740" s="164"/>
      <c r="B740" s="840">
        <f t="shared" si="171"/>
        <v>11</v>
      </c>
      <c r="C740" s="2177"/>
      <c r="D740" s="2184"/>
      <c r="E740" s="2156"/>
      <c r="F740" s="1047" t="s">
        <v>591</v>
      </c>
      <c r="G740" s="434"/>
      <c r="H740" s="597"/>
      <c r="I740" s="597"/>
      <c r="J740" s="609"/>
      <c r="K740" s="604"/>
      <c r="L740" s="598"/>
      <c r="M740" s="598"/>
      <c r="N740" s="769" t="str">
        <f t="shared" si="167"/>
        <v/>
      </c>
      <c r="O740" s="609"/>
      <c r="P740" s="604"/>
      <c r="Q740" s="598"/>
      <c r="R740" s="598"/>
      <c r="S740" s="769" t="str">
        <f t="shared" si="168"/>
        <v/>
      </c>
      <c r="T740" s="609"/>
      <c r="U740" s="604"/>
      <c r="V740" s="845"/>
      <c r="W740" s="599"/>
      <c r="X740" s="599"/>
      <c r="Y740" s="598"/>
      <c r="Z740" s="773" t="str">
        <f t="shared" si="169"/>
        <v/>
      </c>
      <c r="AA740" s="598"/>
      <c r="AB740" s="847"/>
      <c r="AC740" s="619"/>
      <c r="AD740" s="619"/>
      <c r="AE740" s="619"/>
      <c r="AF740" s="619"/>
      <c r="AG740" s="777">
        <f t="shared" si="170"/>
        <v>0</v>
      </c>
      <c r="AH740" s="391"/>
    </row>
    <row r="741" spans="1:34" ht="15" customHeight="1" x14ac:dyDescent="0.25">
      <c r="A741" s="164"/>
      <c r="B741" s="840">
        <f t="shared" si="171"/>
        <v>12</v>
      </c>
      <c r="C741" s="2177"/>
      <c r="D741" s="2184"/>
      <c r="E741" s="2156" t="s">
        <v>592</v>
      </c>
      <c r="F741" s="1047" t="s">
        <v>586</v>
      </c>
      <c r="G741" s="434"/>
      <c r="H741" s="597"/>
      <c r="I741" s="597"/>
      <c r="J741" s="609"/>
      <c r="K741" s="604"/>
      <c r="L741" s="598"/>
      <c r="M741" s="598"/>
      <c r="N741" s="769" t="str">
        <f t="shared" si="167"/>
        <v/>
      </c>
      <c r="O741" s="609"/>
      <c r="P741" s="604"/>
      <c r="Q741" s="598"/>
      <c r="R741" s="598"/>
      <c r="S741" s="769" t="str">
        <f t="shared" si="168"/>
        <v/>
      </c>
      <c r="T741" s="609"/>
      <c r="U741" s="604"/>
      <c r="V741" s="845"/>
      <c r="W741" s="599"/>
      <c r="X741" s="599"/>
      <c r="Y741" s="598"/>
      <c r="Z741" s="773" t="str">
        <f t="shared" si="169"/>
        <v/>
      </c>
      <c r="AA741" s="598"/>
      <c r="AB741" s="847"/>
      <c r="AC741" s="619"/>
      <c r="AD741" s="619"/>
      <c r="AE741" s="619"/>
      <c r="AF741" s="619"/>
      <c r="AG741" s="777">
        <f t="shared" si="170"/>
        <v>0</v>
      </c>
      <c r="AH741" s="391"/>
    </row>
    <row r="742" spans="1:34" ht="15" customHeight="1" x14ac:dyDescent="0.25">
      <c r="A742" s="164"/>
      <c r="B742" s="840">
        <f t="shared" si="171"/>
        <v>13</v>
      </c>
      <c r="C742" s="2177"/>
      <c r="D742" s="2184"/>
      <c r="E742" s="2156"/>
      <c r="F742" s="1047" t="s">
        <v>591</v>
      </c>
      <c r="G742" s="434"/>
      <c r="H742" s="597"/>
      <c r="I742" s="597"/>
      <c r="J742" s="609"/>
      <c r="K742" s="604"/>
      <c r="L742" s="598"/>
      <c r="M742" s="598"/>
      <c r="N742" s="769" t="str">
        <f t="shared" si="167"/>
        <v/>
      </c>
      <c r="O742" s="609"/>
      <c r="P742" s="604"/>
      <c r="Q742" s="598"/>
      <c r="R742" s="598"/>
      <c r="S742" s="769" t="str">
        <f t="shared" si="168"/>
        <v/>
      </c>
      <c r="T742" s="609"/>
      <c r="U742" s="604"/>
      <c r="V742" s="845"/>
      <c r="W742" s="599"/>
      <c r="X742" s="599"/>
      <c r="Y742" s="598"/>
      <c r="Z742" s="773" t="str">
        <f t="shared" si="169"/>
        <v/>
      </c>
      <c r="AA742" s="598"/>
      <c r="AB742" s="847"/>
      <c r="AC742" s="619"/>
      <c r="AD742" s="619"/>
      <c r="AE742" s="619"/>
      <c r="AF742" s="619"/>
      <c r="AG742" s="777">
        <f t="shared" si="170"/>
        <v>0</v>
      </c>
      <c r="AH742" s="391"/>
    </row>
    <row r="743" spans="1:34" ht="15" customHeight="1" x14ac:dyDescent="0.25">
      <c r="A743" s="164"/>
      <c r="B743" s="840">
        <f t="shared" si="171"/>
        <v>14</v>
      </c>
      <c r="C743" s="2177" t="s">
        <v>597</v>
      </c>
      <c r="D743" s="2184"/>
      <c r="E743" s="2156" t="s">
        <v>590</v>
      </c>
      <c r="F743" s="1047" t="s">
        <v>586</v>
      </c>
      <c r="G743" s="434"/>
      <c r="H743" s="597"/>
      <c r="I743" s="597"/>
      <c r="J743" s="609"/>
      <c r="K743" s="604"/>
      <c r="L743" s="598"/>
      <c r="M743" s="598"/>
      <c r="N743" s="769" t="str">
        <f t="shared" si="167"/>
        <v/>
      </c>
      <c r="O743" s="609"/>
      <c r="P743" s="604"/>
      <c r="Q743" s="598"/>
      <c r="R743" s="598"/>
      <c r="S743" s="769" t="str">
        <f t="shared" si="168"/>
        <v/>
      </c>
      <c r="T743" s="609"/>
      <c r="U743" s="604"/>
      <c r="V743" s="845"/>
      <c r="W743" s="599"/>
      <c r="X743" s="599"/>
      <c r="Y743" s="598"/>
      <c r="Z743" s="773" t="str">
        <f t="shared" si="169"/>
        <v/>
      </c>
      <c r="AA743" s="598"/>
      <c r="AB743" s="847"/>
      <c r="AC743" s="619"/>
      <c r="AD743" s="619"/>
      <c r="AE743" s="619"/>
      <c r="AF743" s="619"/>
      <c r="AG743" s="777">
        <f t="shared" si="170"/>
        <v>0</v>
      </c>
      <c r="AH743" s="391"/>
    </row>
    <row r="744" spans="1:34" ht="15" customHeight="1" x14ac:dyDescent="0.25">
      <c r="A744" s="164"/>
      <c r="B744" s="840">
        <f t="shared" si="171"/>
        <v>15</v>
      </c>
      <c r="C744" s="2177"/>
      <c r="D744" s="2184"/>
      <c r="E744" s="2156"/>
      <c r="F744" s="1047" t="s">
        <v>591</v>
      </c>
      <c r="G744" s="434"/>
      <c r="H744" s="597"/>
      <c r="I744" s="597"/>
      <c r="J744" s="609"/>
      <c r="K744" s="604"/>
      <c r="L744" s="598"/>
      <c r="M744" s="598"/>
      <c r="N744" s="769" t="str">
        <f t="shared" si="167"/>
        <v/>
      </c>
      <c r="O744" s="609"/>
      <c r="P744" s="604"/>
      <c r="Q744" s="598"/>
      <c r="R744" s="598"/>
      <c r="S744" s="769" t="str">
        <f t="shared" si="168"/>
        <v/>
      </c>
      <c r="T744" s="609"/>
      <c r="U744" s="604"/>
      <c r="V744" s="845"/>
      <c r="W744" s="599"/>
      <c r="X744" s="599"/>
      <c r="Y744" s="598"/>
      <c r="Z744" s="773" t="str">
        <f t="shared" si="169"/>
        <v/>
      </c>
      <c r="AA744" s="598"/>
      <c r="AB744" s="847"/>
      <c r="AC744" s="619"/>
      <c r="AD744" s="619"/>
      <c r="AE744" s="619"/>
      <c r="AF744" s="619"/>
      <c r="AG744" s="777">
        <f t="shared" si="170"/>
        <v>0</v>
      </c>
      <c r="AH744" s="391"/>
    </row>
    <row r="745" spans="1:34" ht="15" customHeight="1" x14ac:dyDescent="0.25">
      <c r="A745" s="164"/>
      <c r="B745" s="840">
        <f t="shared" si="171"/>
        <v>16</v>
      </c>
      <c r="C745" s="2177"/>
      <c r="D745" s="2184"/>
      <c r="E745" s="2156" t="s">
        <v>592</v>
      </c>
      <c r="F745" s="1047" t="s">
        <v>586</v>
      </c>
      <c r="G745" s="434"/>
      <c r="H745" s="597"/>
      <c r="I745" s="597"/>
      <c r="J745" s="609"/>
      <c r="K745" s="604"/>
      <c r="L745" s="598"/>
      <c r="M745" s="598"/>
      <c r="N745" s="769" t="str">
        <f t="shared" si="167"/>
        <v/>
      </c>
      <c r="O745" s="609"/>
      <c r="P745" s="604"/>
      <c r="Q745" s="598"/>
      <c r="R745" s="598"/>
      <c r="S745" s="769" t="str">
        <f t="shared" si="168"/>
        <v/>
      </c>
      <c r="T745" s="609"/>
      <c r="U745" s="604"/>
      <c r="V745" s="845"/>
      <c r="W745" s="599"/>
      <c r="X745" s="599"/>
      <c r="Y745" s="598"/>
      <c r="Z745" s="773" t="str">
        <f t="shared" si="169"/>
        <v/>
      </c>
      <c r="AA745" s="598"/>
      <c r="AB745" s="847"/>
      <c r="AC745" s="619"/>
      <c r="AD745" s="619"/>
      <c r="AE745" s="619"/>
      <c r="AF745" s="619"/>
      <c r="AG745" s="777">
        <f t="shared" si="170"/>
        <v>0</v>
      </c>
      <c r="AH745" s="391"/>
    </row>
    <row r="746" spans="1:34" ht="15" customHeight="1" x14ac:dyDescent="0.25">
      <c r="A746" s="164"/>
      <c r="B746" s="840">
        <f t="shared" si="171"/>
        <v>17</v>
      </c>
      <c r="C746" s="2177"/>
      <c r="D746" s="2184"/>
      <c r="E746" s="2156"/>
      <c r="F746" s="1047" t="s">
        <v>591</v>
      </c>
      <c r="G746" s="434"/>
      <c r="H746" s="597"/>
      <c r="I746" s="597"/>
      <c r="J746" s="609"/>
      <c r="K746" s="604"/>
      <c r="L746" s="598"/>
      <c r="M746" s="598"/>
      <c r="N746" s="769" t="str">
        <f t="shared" si="167"/>
        <v/>
      </c>
      <c r="O746" s="609"/>
      <c r="P746" s="604"/>
      <c r="Q746" s="598"/>
      <c r="R746" s="598"/>
      <c r="S746" s="769" t="str">
        <f t="shared" si="168"/>
        <v/>
      </c>
      <c r="T746" s="609"/>
      <c r="U746" s="604"/>
      <c r="V746" s="845"/>
      <c r="W746" s="599"/>
      <c r="X746" s="599"/>
      <c r="Y746" s="598"/>
      <c r="Z746" s="773" t="str">
        <f t="shared" si="169"/>
        <v/>
      </c>
      <c r="AA746" s="598"/>
      <c r="AB746" s="847"/>
      <c r="AC746" s="619"/>
      <c r="AD746" s="619"/>
      <c r="AE746" s="619"/>
      <c r="AF746" s="619"/>
      <c r="AG746" s="777">
        <f t="shared" si="170"/>
        <v>0</v>
      </c>
      <c r="AH746" s="391"/>
    </row>
    <row r="747" spans="1:34" ht="15" customHeight="1" x14ac:dyDescent="0.25">
      <c r="A747" s="164"/>
      <c r="B747" s="840">
        <f t="shared" si="171"/>
        <v>18</v>
      </c>
      <c r="C747" s="2177" t="s">
        <v>598</v>
      </c>
      <c r="D747" s="2184"/>
      <c r="E747" s="2156" t="s">
        <v>590</v>
      </c>
      <c r="F747" s="1047" t="s">
        <v>586</v>
      </c>
      <c r="G747" s="434"/>
      <c r="H747" s="597"/>
      <c r="I747" s="597"/>
      <c r="J747" s="609"/>
      <c r="K747" s="604"/>
      <c r="L747" s="598"/>
      <c r="M747" s="598"/>
      <c r="N747" s="769" t="str">
        <f t="shared" si="167"/>
        <v/>
      </c>
      <c r="O747" s="609"/>
      <c r="P747" s="604"/>
      <c r="Q747" s="598"/>
      <c r="R747" s="598"/>
      <c r="S747" s="769" t="str">
        <f t="shared" si="168"/>
        <v/>
      </c>
      <c r="T747" s="609"/>
      <c r="U747" s="604"/>
      <c r="V747" s="845"/>
      <c r="W747" s="599"/>
      <c r="X747" s="599"/>
      <c r="Y747" s="598"/>
      <c r="Z747" s="773" t="str">
        <f t="shared" si="169"/>
        <v/>
      </c>
      <c r="AA747" s="598"/>
      <c r="AB747" s="847"/>
      <c r="AC747" s="619"/>
      <c r="AD747" s="619"/>
      <c r="AE747" s="619"/>
      <c r="AF747" s="619"/>
      <c r="AG747" s="777">
        <f t="shared" si="170"/>
        <v>0</v>
      </c>
      <c r="AH747" s="391"/>
    </row>
    <row r="748" spans="1:34" ht="15" customHeight="1" x14ac:dyDescent="0.25">
      <c r="A748" s="164"/>
      <c r="B748" s="840">
        <f t="shared" si="171"/>
        <v>19</v>
      </c>
      <c r="C748" s="2177"/>
      <c r="D748" s="2184"/>
      <c r="E748" s="2156"/>
      <c r="F748" s="1047" t="s">
        <v>591</v>
      </c>
      <c r="G748" s="434"/>
      <c r="H748" s="597"/>
      <c r="I748" s="597"/>
      <c r="J748" s="609"/>
      <c r="K748" s="604"/>
      <c r="L748" s="598"/>
      <c r="M748" s="598"/>
      <c r="N748" s="769" t="str">
        <f t="shared" si="167"/>
        <v/>
      </c>
      <c r="O748" s="609"/>
      <c r="P748" s="604"/>
      <c r="Q748" s="598"/>
      <c r="R748" s="598"/>
      <c r="S748" s="769" t="str">
        <f t="shared" si="168"/>
        <v/>
      </c>
      <c r="T748" s="609"/>
      <c r="U748" s="604"/>
      <c r="V748" s="845"/>
      <c r="W748" s="599"/>
      <c r="X748" s="599"/>
      <c r="Y748" s="598"/>
      <c r="Z748" s="773" t="str">
        <f t="shared" si="169"/>
        <v/>
      </c>
      <c r="AA748" s="598"/>
      <c r="AB748" s="847"/>
      <c r="AC748" s="619"/>
      <c r="AD748" s="619"/>
      <c r="AE748" s="619"/>
      <c r="AF748" s="619"/>
      <c r="AG748" s="777">
        <f t="shared" si="170"/>
        <v>0</v>
      </c>
      <c r="AH748" s="391"/>
    </row>
    <row r="749" spans="1:34" ht="15" customHeight="1" x14ac:dyDescent="0.25">
      <c r="A749" s="164"/>
      <c r="B749" s="840">
        <f t="shared" si="171"/>
        <v>20</v>
      </c>
      <c r="C749" s="2177"/>
      <c r="D749" s="2184"/>
      <c r="E749" s="2156" t="s">
        <v>592</v>
      </c>
      <c r="F749" s="1047" t="s">
        <v>586</v>
      </c>
      <c r="G749" s="434"/>
      <c r="H749" s="597"/>
      <c r="I749" s="597"/>
      <c r="J749" s="609"/>
      <c r="K749" s="604"/>
      <c r="L749" s="598"/>
      <c r="M749" s="598"/>
      <c r="N749" s="769" t="str">
        <f t="shared" si="167"/>
        <v/>
      </c>
      <c r="O749" s="609"/>
      <c r="P749" s="604"/>
      <c r="Q749" s="598"/>
      <c r="R749" s="598"/>
      <c r="S749" s="769" t="str">
        <f t="shared" si="168"/>
        <v/>
      </c>
      <c r="T749" s="609"/>
      <c r="U749" s="604"/>
      <c r="V749" s="845"/>
      <c r="W749" s="599"/>
      <c r="X749" s="599"/>
      <c r="Y749" s="598"/>
      <c r="Z749" s="773" t="str">
        <f t="shared" si="169"/>
        <v/>
      </c>
      <c r="AA749" s="598"/>
      <c r="AB749" s="847"/>
      <c r="AC749" s="619"/>
      <c r="AD749" s="619"/>
      <c r="AE749" s="619"/>
      <c r="AF749" s="619"/>
      <c r="AG749" s="777">
        <f t="shared" si="170"/>
        <v>0</v>
      </c>
      <c r="AH749" s="391"/>
    </row>
    <row r="750" spans="1:34" ht="15" customHeight="1" x14ac:dyDescent="0.25">
      <c r="A750" s="164"/>
      <c r="B750" s="840">
        <f t="shared" si="171"/>
        <v>21</v>
      </c>
      <c r="C750" s="2177"/>
      <c r="D750" s="2184"/>
      <c r="E750" s="2156"/>
      <c r="F750" s="1047" t="s">
        <v>591</v>
      </c>
      <c r="G750" s="434"/>
      <c r="H750" s="597"/>
      <c r="I750" s="597"/>
      <c r="J750" s="609"/>
      <c r="K750" s="604"/>
      <c r="L750" s="598"/>
      <c r="M750" s="598"/>
      <c r="N750" s="769" t="str">
        <f t="shared" si="167"/>
        <v/>
      </c>
      <c r="O750" s="609"/>
      <c r="P750" s="604"/>
      <c r="Q750" s="598"/>
      <c r="R750" s="598"/>
      <c r="S750" s="769" t="str">
        <f t="shared" si="168"/>
        <v/>
      </c>
      <c r="T750" s="609"/>
      <c r="U750" s="604"/>
      <c r="V750" s="845"/>
      <c r="W750" s="599"/>
      <c r="X750" s="599"/>
      <c r="Y750" s="598"/>
      <c r="Z750" s="773" t="str">
        <f t="shared" si="169"/>
        <v/>
      </c>
      <c r="AA750" s="598"/>
      <c r="AB750" s="847"/>
      <c r="AC750" s="619"/>
      <c r="AD750" s="619"/>
      <c r="AE750" s="619"/>
      <c r="AF750" s="619"/>
      <c r="AG750" s="777">
        <f t="shared" si="170"/>
        <v>0</v>
      </c>
      <c r="AH750" s="391"/>
    </row>
    <row r="751" spans="1:34" ht="15" customHeight="1" x14ac:dyDescent="0.25">
      <c r="A751" s="164"/>
      <c r="B751" s="840">
        <f t="shared" si="171"/>
        <v>22</v>
      </c>
      <c r="C751" s="2185" t="s">
        <v>613</v>
      </c>
      <c r="D751" s="2184"/>
      <c r="E751" s="2156" t="s">
        <v>590</v>
      </c>
      <c r="F751" s="1047" t="s">
        <v>586</v>
      </c>
      <c r="G751" s="434"/>
      <c r="H751" s="597"/>
      <c r="I751" s="597"/>
      <c r="J751" s="609"/>
      <c r="K751" s="604"/>
      <c r="L751" s="598"/>
      <c r="M751" s="598"/>
      <c r="N751" s="769" t="str">
        <f t="shared" si="167"/>
        <v/>
      </c>
      <c r="O751" s="609"/>
      <c r="P751" s="604"/>
      <c r="Q751" s="598"/>
      <c r="R751" s="598"/>
      <c r="S751" s="769" t="str">
        <f t="shared" si="168"/>
        <v/>
      </c>
      <c r="T751" s="609"/>
      <c r="U751" s="604"/>
      <c r="V751" s="845"/>
      <c r="W751" s="599"/>
      <c r="X751" s="599"/>
      <c r="Y751" s="598"/>
      <c r="Z751" s="773" t="str">
        <f t="shared" si="169"/>
        <v/>
      </c>
      <c r="AA751" s="598"/>
      <c r="AB751" s="847"/>
      <c r="AC751" s="619"/>
      <c r="AD751" s="619"/>
      <c r="AE751" s="619"/>
      <c r="AF751" s="619"/>
      <c r="AG751" s="777">
        <f t="shared" si="170"/>
        <v>0</v>
      </c>
      <c r="AH751" s="391"/>
    </row>
    <row r="752" spans="1:34" ht="15" customHeight="1" x14ac:dyDescent="0.25">
      <c r="A752" s="164"/>
      <c r="B752" s="840">
        <f t="shared" si="171"/>
        <v>23</v>
      </c>
      <c r="C752" s="2181"/>
      <c r="D752" s="2184"/>
      <c r="E752" s="2156"/>
      <c r="F752" s="1047" t="s">
        <v>591</v>
      </c>
      <c r="G752" s="434"/>
      <c r="H752" s="597"/>
      <c r="I752" s="597"/>
      <c r="J752" s="609"/>
      <c r="K752" s="604"/>
      <c r="L752" s="598"/>
      <c r="M752" s="598"/>
      <c r="N752" s="769" t="str">
        <f t="shared" si="167"/>
        <v/>
      </c>
      <c r="O752" s="609"/>
      <c r="P752" s="604"/>
      <c r="Q752" s="598"/>
      <c r="R752" s="598"/>
      <c r="S752" s="769" t="str">
        <f t="shared" si="168"/>
        <v/>
      </c>
      <c r="T752" s="609"/>
      <c r="U752" s="604"/>
      <c r="V752" s="845"/>
      <c r="W752" s="599"/>
      <c r="X752" s="599"/>
      <c r="Y752" s="598"/>
      <c r="Z752" s="773" t="str">
        <f t="shared" si="169"/>
        <v/>
      </c>
      <c r="AA752" s="598"/>
      <c r="AB752" s="847"/>
      <c r="AC752" s="619"/>
      <c r="AD752" s="619"/>
      <c r="AE752" s="619"/>
      <c r="AF752" s="619"/>
      <c r="AG752" s="777">
        <f t="shared" si="170"/>
        <v>0</v>
      </c>
      <c r="AH752" s="391"/>
    </row>
    <row r="753" spans="1:34" ht="15" customHeight="1" x14ac:dyDescent="0.25">
      <c r="A753" s="164"/>
      <c r="B753" s="840">
        <f t="shared" si="171"/>
        <v>24</v>
      </c>
      <c r="C753" s="2181"/>
      <c r="D753" s="2184"/>
      <c r="E753" s="2156" t="s">
        <v>592</v>
      </c>
      <c r="F753" s="1047" t="s">
        <v>586</v>
      </c>
      <c r="G753" s="434"/>
      <c r="H753" s="597"/>
      <c r="I753" s="597"/>
      <c r="J753" s="609"/>
      <c r="K753" s="604"/>
      <c r="L753" s="598"/>
      <c r="M753" s="598"/>
      <c r="N753" s="769" t="str">
        <f t="shared" si="167"/>
        <v/>
      </c>
      <c r="O753" s="609"/>
      <c r="P753" s="604"/>
      <c r="Q753" s="598"/>
      <c r="R753" s="598"/>
      <c r="S753" s="769" t="str">
        <f t="shared" si="168"/>
        <v/>
      </c>
      <c r="T753" s="609"/>
      <c r="U753" s="604"/>
      <c r="V753" s="845"/>
      <c r="W753" s="599"/>
      <c r="X753" s="599"/>
      <c r="Y753" s="598"/>
      <c r="Z753" s="773" t="str">
        <f t="shared" si="169"/>
        <v/>
      </c>
      <c r="AA753" s="598"/>
      <c r="AB753" s="847"/>
      <c r="AC753" s="619"/>
      <c r="AD753" s="619"/>
      <c r="AE753" s="619"/>
      <c r="AF753" s="619"/>
      <c r="AG753" s="777">
        <f t="shared" si="170"/>
        <v>0</v>
      </c>
      <c r="AH753" s="391"/>
    </row>
    <row r="754" spans="1:34" ht="15" customHeight="1" x14ac:dyDescent="0.25">
      <c r="A754" s="164"/>
      <c r="B754" s="953">
        <f t="shared" si="171"/>
        <v>25</v>
      </c>
      <c r="C754" s="2181"/>
      <c r="D754" s="2184"/>
      <c r="E754" s="2155"/>
      <c r="F754" s="1083" t="s">
        <v>591</v>
      </c>
      <c r="G754" s="511"/>
      <c r="H754" s="948"/>
      <c r="I754" s="948"/>
      <c r="J754" s="853"/>
      <c r="K754" s="616"/>
      <c r="L754" s="611"/>
      <c r="M754" s="611"/>
      <c r="N754" s="854" t="str">
        <f t="shared" si="167"/>
        <v/>
      </c>
      <c r="O754" s="853"/>
      <c r="P754" s="616"/>
      <c r="Q754" s="611"/>
      <c r="R754" s="611"/>
      <c r="S754" s="854" t="str">
        <f t="shared" si="168"/>
        <v/>
      </c>
      <c r="T754" s="853"/>
      <c r="U754" s="616"/>
      <c r="V754" s="949"/>
      <c r="W754" s="950"/>
      <c r="X754" s="950"/>
      <c r="Y754" s="611"/>
      <c r="Z754" s="810" t="str">
        <f t="shared" si="169"/>
        <v/>
      </c>
      <c r="AA754" s="611"/>
      <c r="AB754" s="951"/>
      <c r="AC754" s="619"/>
      <c r="AD754" s="619"/>
      <c r="AE754" s="619"/>
      <c r="AF754" s="619"/>
      <c r="AG754" s="857">
        <f t="shared" si="170"/>
        <v>0</v>
      </c>
      <c r="AH754" s="391"/>
    </row>
    <row r="755" spans="1:34" ht="15" customHeight="1" x14ac:dyDescent="0.25">
      <c r="A755" s="164"/>
      <c r="B755" s="858">
        <f t="shared" si="171"/>
        <v>26</v>
      </c>
      <c r="C755" s="744" t="s">
        <v>507</v>
      </c>
      <c r="D755" s="859"/>
      <c r="E755" s="860"/>
      <c r="F755" s="1084"/>
      <c r="G755" s="817">
        <f t="shared" ref="G755:M755" si="172">SUM(G730:G754)</f>
        <v>0</v>
      </c>
      <c r="H755" s="822">
        <f t="shared" si="172"/>
        <v>0</v>
      </c>
      <c r="I755" s="822">
        <f t="shared" si="172"/>
        <v>0</v>
      </c>
      <c r="J755" s="861">
        <f t="shared" si="172"/>
        <v>0</v>
      </c>
      <c r="K755" s="822">
        <f t="shared" si="172"/>
        <v>0</v>
      </c>
      <c r="L755" s="822">
        <f t="shared" si="172"/>
        <v>0</v>
      </c>
      <c r="M755" s="822">
        <f t="shared" si="172"/>
        <v>0</v>
      </c>
      <c r="N755" s="820" t="str">
        <f t="shared" si="167"/>
        <v/>
      </c>
      <c r="O755" s="861">
        <f>SUM(O730:O754)</f>
        <v>0</v>
      </c>
      <c r="P755" s="822">
        <f>SUM(P730:P754)</f>
        <v>0</v>
      </c>
      <c r="Q755" s="822">
        <f>SUM(Q730:Q754)</f>
        <v>0</v>
      </c>
      <c r="R755" s="822">
        <f>SUM(R730:R754)</f>
        <v>0</v>
      </c>
      <c r="S755" s="820" t="str">
        <f t="shared" si="168"/>
        <v/>
      </c>
      <c r="T755" s="821">
        <f>SUM(T730:T754)</f>
        <v>0</v>
      </c>
      <c r="U755" s="862">
        <f>SUM(U730:U754)</f>
        <v>0</v>
      </c>
      <c r="V755" s="1051" t="str">
        <f>IF(T755&gt;0, SUMPRODUCT(T730:T754,V730:V754)/T755, "")</f>
        <v/>
      </c>
      <c r="W755" s="1065" t="str">
        <f>IF(AG755&gt;0, SUMPRODUCT(AG730:AG754,W730:W754)/AG755, "")</f>
        <v/>
      </c>
      <c r="X755" s="1065" t="str">
        <f>IF(U755&gt;0, SUMPRODUCT(U730:U754,X730:X754)/U755, "")</f>
        <v/>
      </c>
      <c r="Y755" s="822">
        <f>SUM(Y730:Y754)</f>
        <v>0</v>
      </c>
      <c r="Z755" s="825" t="str">
        <f t="shared" si="169"/>
        <v/>
      </c>
      <c r="AA755" s="822">
        <f>SUM(AA730:AA754)</f>
        <v>0</v>
      </c>
      <c r="AB755" s="863">
        <f>SUM(AB730:AB754)</f>
        <v>0</v>
      </c>
      <c r="AC755" s="619"/>
      <c r="AD755" s="619"/>
      <c r="AE755" s="619"/>
      <c r="AF755" s="619"/>
      <c r="AG755" s="1086">
        <f t="shared" si="170"/>
        <v>0</v>
      </c>
      <c r="AH755" s="391"/>
    </row>
    <row r="756" spans="1:34" s="282" customFormat="1" ht="45" customHeight="1" x14ac:dyDescent="0.25">
      <c r="A756" s="585" t="s">
        <v>616</v>
      </c>
      <c r="B756" s="829"/>
      <c r="C756" s="603"/>
      <c r="D756" s="410"/>
      <c r="E756" s="410"/>
      <c r="F756" s="410"/>
      <c r="G756" s="406"/>
      <c r="H756" s="410"/>
      <c r="I756" s="410"/>
      <c r="AC756" s="619"/>
      <c r="AD756" s="619"/>
      <c r="AE756" s="619"/>
      <c r="AF756" s="619"/>
      <c r="AH756" s="391"/>
    </row>
    <row r="757" spans="1:34" ht="42.75" customHeight="1" x14ac:dyDescent="0.25">
      <c r="A757" s="737"/>
      <c r="B757" s="939"/>
      <c r="C757" s="727" t="s">
        <v>583</v>
      </c>
      <c r="D757" s="727" t="s">
        <v>584</v>
      </c>
      <c r="E757" s="727" t="s">
        <v>585</v>
      </c>
      <c r="F757" s="727" t="s">
        <v>586</v>
      </c>
      <c r="G757" s="944"/>
      <c r="H757" s="942"/>
      <c r="I757" s="941"/>
      <c r="J757" s="943"/>
      <c r="K757" s="940"/>
      <c r="L757" s="942"/>
      <c r="M757" s="942"/>
      <c r="N757" s="942"/>
      <c r="O757" s="942"/>
      <c r="P757" s="942"/>
      <c r="Q757" s="942"/>
      <c r="R757" s="942"/>
      <c r="S757" s="942"/>
      <c r="T757" s="943"/>
      <c r="U757" s="940"/>
      <c r="V757" s="942"/>
      <c r="W757" s="942"/>
      <c r="X757" s="942"/>
      <c r="Y757" s="942"/>
      <c r="Z757" s="942"/>
      <c r="AA757" s="942"/>
      <c r="AB757" s="941"/>
      <c r="AC757" s="619"/>
      <c r="AD757" s="619"/>
      <c r="AE757" s="619"/>
      <c r="AF757" s="619"/>
      <c r="AG757" s="941"/>
      <c r="AH757" s="391"/>
    </row>
    <row r="758" spans="1:34" ht="15" customHeight="1" x14ac:dyDescent="0.25">
      <c r="A758" s="737"/>
      <c r="B758" s="858">
        <v>1</v>
      </c>
      <c r="C758" s="727"/>
      <c r="D758" s="1037" t="s">
        <v>587</v>
      </c>
      <c r="E758" s="744"/>
      <c r="F758" s="1038"/>
      <c r="G758" s="508"/>
      <c r="H758" s="1039"/>
      <c r="I758" s="1039"/>
      <c r="J758" s="1040"/>
      <c r="K758" s="1041"/>
      <c r="L758" s="1042"/>
      <c r="M758" s="1042"/>
      <c r="N758" s="820" t="str">
        <f t="shared" ref="N758:N783" si="173">IF(K758&gt;0,M758/K758, "")</f>
        <v/>
      </c>
      <c r="O758" s="1040"/>
      <c r="P758" s="1041"/>
      <c r="Q758" s="1042"/>
      <c r="R758" s="1042"/>
      <c r="S758" s="820" t="str">
        <f t="shared" ref="S758:S783" si="174">IF(P758&gt;0,R758/P758, "")</f>
        <v/>
      </c>
      <c r="T758" s="1053"/>
      <c r="U758" s="1054"/>
      <c r="V758" s="1055"/>
      <c r="W758" s="1055"/>
      <c r="X758" s="1055"/>
      <c r="Y758" s="1056"/>
      <c r="Z758" s="1055"/>
      <c r="AA758" s="1057"/>
      <c r="AB758" s="1058"/>
      <c r="AC758" s="619"/>
      <c r="AD758" s="619"/>
      <c r="AE758" s="619"/>
      <c r="AF758" s="619"/>
      <c r="AG758" s="1057"/>
      <c r="AH758" s="391"/>
    </row>
    <row r="759" spans="1:34" ht="15" customHeight="1" x14ac:dyDescent="0.25">
      <c r="A759" s="164"/>
      <c r="B759" s="840">
        <f>B758+1</f>
        <v>2</v>
      </c>
      <c r="C759" s="2180" t="s">
        <v>609</v>
      </c>
      <c r="D759" s="2183" t="s">
        <v>589</v>
      </c>
      <c r="E759" s="2156" t="s">
        <v>590</v>
      </c>
      <c r="F759" s="1047" t="s">
        <v>586</v>
      </c>
      <c r="G759" s="434"/>
      <c r="H759" s="597"/>
      <c r="I759" s="597"/>
      <c r="J759" s="609"/>
      <c r="K759" s="604"/>
      <c r="L759" s="598"/>
      <c r="M759" s="598"/>
      <c r="N759" s="769" t="str">
        <f t="shared" si="173"/>
        <v/>
      </c>
      <c r="O759" s="609"/>
      <c r="P759" s="604"/>
      <c r="Q759" s="598"/>
      <c r="R759" s="598"/>
      <c r="S759" s="769" t="str">
        <f t="shared" si="174"/>
        <v/>
      </c>
      <c r="T759" s="795"/>
      <c r="U759" s="790"/>
      <c r="V759" s="797"/>
      <c r="W759" s="797"/>
      <c r="X759" s="797"/>
      <c r="Y759" s="881"/>
      <c r="Z759" s="797"/>
      <c r="AA759" s="882"/>
      <c r="AB759" s="883"/>
      <c r="AC759" s="619"/>
      <c r="AD759" s="619"/>
      <c r="AE759" s="619"/>
      <c r="AF759" s="619"/>
      <c r="AG759" s="882"/>
      <c r="AH759" s="391"/>
    </row>
    <row r="760" spans="1:34" ht="15" customHeight="1" x14ac:dyDescent="0.25">
      <c r="A760" s="164"/>
      <c r="B760" s="840">
        <f t="shared" ref="B760:B783" si="175">B759+1</f>
        <v>3</v>
      </c>
      <c r="C760" s="2181"/>
      <c r="D760" s="2184"/>
      <c r="E760" s="2156"/>
      <c r="F760" s="1047" t="s">
        <v>591</v>
      </c>
      <c r="G760" s="434"/>
      <c r="H760" s="597"/>
      <c r="I760" s="597"/>
      <c r="J760" s="609"/>
      <c r="K760" s="604"/>
      <c r="L760" s="598"/>
      <c r="M760" s="598"/>
      <c r="N760" s="769" t="str">
        <f t="shared" si="173"/>
        <v/>
      </c>
      <c r="O760" s="609"/>
      <c r="P760" s="604"/>
      <c r="Q760" s="598"/>
      <c r="R760" s="598"/>
      <c r="S760" s="769" t="str">
        <f t="shared" si="174"/>
        <v/>
      </c>
      <c r="T760" s="795"/>
      <c r="U760" s="790"/>
      <c r="V760" s="797"/>
      <c r="W760" s="797"/>
      <c r="X760" s="797"/>
      <c r="Y760" s="881"/>
      <c r="Z760" s="797"/>
      <c r="AA760" s="882"/>
      <c r="AB760" s="883"/>
      <c r="AC760" s="619"/>
      <c r="AD760" s="619"/>
      <c r="AE760" s="619"/>
      <c r="AF760" s="619"/>
      <c r="AG760" s="882"/>
      <c r="AH760" s="391"/>
    </row>
    <row r="761" spans="1:34" ht="15" customHeight="1" x14ac:dyDescent="0.25">
      <c r="A761" s="164"/>
      <c r="B761" s="840">
        <f t="shared" si="175"/>
        <v>4</v>
      </c>
      <c r="C761" s="2181"/>
      <c r="D761" s="2184"/>
      <c r="E761" s="2156" t="s">
        <v>592</v>
      </c>
      <c r="F761" s="1047" t="s">
        <v>586</v>
      </c>
      <c r="G761" s="434"/>
      <c r="H761" s="597"/>
      <c r="I761" s="597"/>
      <c r="J761" s="609"/>
      <c r="K761" s="604"/>
      <c r="L761" s="598"/>
      <c r="M761" s="598"/>
      <c r="N761" s="769" t="str">
        <f t="shared" si="173"/>
        <v/>
      </c>
      <c r="O761" s="609"/>
      <c r="P761" s="604"/>
      <c r="Q761" s="598"/>
      <c r="R761" s="598"/>
      <c r="S761" s="769" t="str">
        <f t="shared" si="174"/>
        <v/>
      </c>
      <c r="T761" s="795"/>
      <c r="U761" s="790"/>
      <c r="V761" s="797"/>
      <c r="W761" s="797"/>
      <c r="X761" s="797"/>
      <c r="Y761" s="881"/>
      <c r="Z761" s="797"/>
      <c r="AA761" s="882"/>
      <c r="AB761" s="883"/>
      <c r="AC761" s="619"/>
      <c r="AD761" s="619"/>
      <c r="AE761" s="619"/>
      <c r="AF761" s="619"/>
      <c r="AG761" s="882"/>
      <c r="AH761" s="391"/>
    </row>
    <row r="762" spans="1:34" ht="15" customHeight="1" x14ac:dyDescent="0.25">
      <c r="A762" s="164"/>
      <c r="B762" s="840">
        <f t="shared" si="175"/>
        <v>5</v>
      </c>
      <c r="C762" s="2182"/>
      <c r="D762" s="2184"/>
      <c r="E762" s="2156"/>
      <c r="F762" s="1047" t="s">
        <v>591</v>
      </c>
      <c r="G762" s="434"/>
      <c r="H762" s="597"/>
      <c r="I762" s="597"/>
      <c r="J762" s="609"/>
      <c r="K762" s="604"/>
      <c r="L762" s="598"/>
      <c r="M762" s="598"/>
      <c r="N762" s="769" t="str">
        <f t="shared" si="173"/>
        <v/>
      </c>
      <c r="O762" s="609"/>
      <c r="P762" s="604"/>
      <c r="Q762" s="598"/>
      <c r="R762" s="598"/>
      <c r="S762" s="769" t="str">
        <f t="shared" si="174"/>
        <v/>
      </c>
      <c r="T762" s="795"/>
      <c r="U762" s="790"/>
      <c r="V762" s="797"/>
      <c r="W762" s="797"/>
      <c r="X762" s="797"/>
      <c r="Y762" s="881"/>
      <c r="Z762" s="797"/>
      <c r="AA762" s="882"/>
      <c r="AB762" s="883"/>
      <c r="AC762" s="619"/>
      <c r="AD762" s="619"/>
      <c r="AE762" s="619"/>
      <c r="AF762" s="619"/>
      <c r="AG762" s="882"/>
      <c r="AH762" s="391"/>
    </row>
    <row r="763" spans="1:34" ht="15" customHeight="1" x14ac:dyDescent="0.25">
      <c r="A763" s="164"/>
      <c r="B763" s="840">
        <f t="shared" si="175"/>
        <v>6</v>
      </c>
      <c r="C763" s="2177" t="s">
        <v>595</v>
      </c>
      <c r="D763" s="2184"/>
      <c r="E763" s="2156" t="s">
        <v>590</v>
      </c>
      <c r="F763" s="1047" t="s">
        <v>586</v>
      </c>
      <c r="G763" s="434"/>
      <c r="H763" s="597"/>
      <c r="I763" s="597"/>
      <c r="J763" s="609"/>
      <c r="K763" s="604"/>
      <c r="L763" s="598"/>
      <c r="M763" s="598"/>
      <c r="N763" s="769" t="str">
        <f t="shared" si="173"/>
        <v/>
      </c>
      <c r="O763" s="609"/>
      <c r="P763" s="604"/>
      <c r="Q763" s="598"/>
      <c r="R763" s="598"/>
      <c r="S763" s="769" t="str">
        <f t="shared" si="174"/>
        <v/>
      </c>
      <c r="T763" s="795"/>
      <c r="U763" s="790"/>
      <c r="V763" s="797"/>
      <c r="W763" s="797"/>
      <c r="X763" s="797"/>
      <c r="Y763" s="881"/>
      <c r="Z763" s="797"/>
      <c r="AA763" s="882"/>
      <c r="AB763" s="883"/>
      <c r="AC763" s="619"/>
      <c r="AD763" s="619"/>
      <c r="AE763" s="619"/>
      <c r="AF763" s="619"/>
      <c r="AG763" s="882"/>
      <c r="AH763" s="391"/>
    </row>
    <row r="764" spans="1:34" ht="15" customHeight="1" x14ac:dyDescent="0.25">
      <c r="A764" s="164"/>
      <c r="B764" s="840">
        <f t="shared" si="175"/>
        <v>7</v>
      </c>
      <c r="C764" s="2177"/>
      <c r="D764" s="2184"/>
      <c r="E764" s="2156"/>
      <c r="F764" s="1047" t="s">
        <v>591</v>
      </c>
      <c r="G764" s="434"/>
      <c r="H764" s="597"/>
      <c r="I764" s="597"/>
      <c r="J764" s="609"/>
      <c r="K764" s="604"/>
      <c r="L764" s="598"/>
      <c r="M764" s="598"/>
      <c r="N764" s="769" t="str">
        <f t="shared" si="173"/>
        <v/>
      </c>
      <c r="O764" s="609"/>
      <c r="P764" s="604"/>
      <c r="Q764" s="598"/>
      <c r="R764" s="598"/>
      <c r="S764" s="769" t="str">
        <f t="shared" si="174"/>
        <v/>
      </c>
      <c r="T764" s="795"/>
      <c r="U764" s="790"/>
      <c r="V764" s="797"/>
      <c r="W764" s="797"/>
      <c r="X764" s="797"/>
      <c r="Y764" s="881"/>
      <c r="Z764" s="797"/>
      <c r="AA764" s="882"/>
      <c r="AB764" s="883"/>
      <c r="AC764" s="619"/>
      <c r="AD764" s="619"/>
      <c r="AE764" s="619"/>
      <c r="AF764" s="619"/>
      <c r="AG764" s="882"/>
      <c r="AH764" s="391"/>
    </row>
    <row r="765" spans="1:34" ht="15" customHeight="1" x14ac:dyDescent="0.25">
      <c r="A765" s="164"/>
      <c r="B765" s="840">
        <f t="shared" si="175"/>
        <v>8</v>
      </c>
      <c r="C765" s="2177"/>
      <c r="D765" s="2184"/>
      <c r="E765" s="2156" t="s">
        <v>592</v>
      </c>
      <c r="F765" s="1047" t="s">
        <v>586</v>
      </c>
      <c r="G765" s="434"/>
      <c r="H765" s="597"/>
      <c r="I765" s="597"/>
      <c r="J765" s="609"/>
      <c r="K765" s="604"/>
      <c r="L765" s="598"/>
      <c r="M765" s="598"/>
      <c r="N765" s="769" t="str">
        <f t="shared" si="173"/>
        <v/>
      </c>
      <c r="O765" s="609"/>
      <c r="P765" s="604"/>
      <c r="Q765" s="598"/>
      <c r="R765" s="598"/>
      <c r="S765" s="769" t="str">
        <f t="shared" si="174"/>
        <v/>
      </c>
      <c r="T765" s="795"/>
      <c r="U765" s="790"/>
      <c r="V765" s="797"/>
      <c r="W765" s="797"/>
      <c r="X765" s="797"/>
      <c r="Y765" s="881"/>
      <c r="Z765" s="797"/>
      <c r="AA765" s="882"/>
      <c r="AB765" s="883"/>
      <c r="AC765" s="619"/>
      <c r="AD765" s="619"/>
      <c r="AE765" s="619"/>
      <c r="AF765" s="619"/>
      <c r="AG765" s="882"/>
      <c r="AH765" s="391"/>
    </row>
    <row r="766" spans="1:34" ht="15" customHeight="1" x14ac:dyDescent="0.25">
      <c r="A766" s="164"/>
      <c r="B766" s="840">
        <f t="shared" si="175"/>
        <v>9</v>
      </c>
      <c r="C766" s="2177"/>
      <c r="D766" s="2184"/>
      <c r="E766" s="2156"/>
      <c r="F766" s="1047" t="s">
        <v>591</v>
      </c>
      <c r="G766" s="434"/>
      <c r="H766" s="597"/>
      <c r="I766" s="597"/>
      <c r="J766" s="609"/>
      <c r="K766" s="604"/>
      <c r="L766" s="598"/>
      <c r="M766" s="598"/>
      <c r="N766" s="769" t="str">
        <f t="shared" si="173"/>
        <v/>
      </c>
      <c r="O766" s="609"/>
      <c r="P766" s="604"/>
      <c r="Q766" s="598"/>
      <c r="R766" s="598"/>
      <c r="S766" s="769" t="str">
        <f t="shared" si="174"/>
        <v/>
      </c>
      <c r="T766" s="795"/>
      <c r="U766" s="790"/>
      <c r="V766" s="797"/>
      <c r="W766" s="797"/>
      <c r="X766" s="797"/>
      <c r="Y766" s="881"/>
      <c r="Z766" s="797"/>
      <c r="AA766" s="882"/>
      <c r="AB766" s="883"/>
      <c r="AC766" s="619"/>
      <c r="AD766" s="619"/>
      <c r="AE766" s="619"/>
      <c r="AF766" s="619"/>
      <c r="AG766" s="882"/>
      <c r="AH766" s="391"/>
    </row>
    <row r="767" spans="1:34" ht="15" customHeight="1" x14ac:dyDescent="0.25">
      <c r="A767" s="164"/>
      <c r="B767" s="840">
        <f t="shared" si="175"/>
        <v>10</v>
      </c>
      <c r="C767" s="2177" t="s">
        <v>596</v>
      </c>
      <c r="D767" s="2184"/>
      <c r="E767" s="2156" t="s">
        <v>590</v>
      </c>
      <c r="F767" s="1047" t="s">
        <v>586</v>
      </c>
      <c r="G767" s="434"/>
      <c r="H767" s="597"/>
      <c r="I767" s="597"/>
      <c r="J767" s="609"/>
      <c r="K767" s="604"/>
      <c r="L767" s="598"/>
      <c r="M767" s="598"/>
      <c r="N767" s="769" t="str">
        <f t="shared" si="173"/>
        <v/>
      </c>
      <c r="O767" s="609"/>
      <c r="P767" s="604"/>
      <c r="Q767" s="598"/>
      <c r="R767" s="598"/>
      <c r="S767" s="769" t="str">
        <f t="shared" si="174"/>
        <v/>
      </c>
      <c r="T767" s="795"/>
      <c r="U767" s="790"/>
      <c r="V767" s="797"/>
      <c r="W767" s="797"/>
      <c r="X767" s="797"/>
      <c r="Y767" s="881"/>
      <c r="Z767" s="797"/>
      <c r="AA767" s="882"/>
      <c r="AB767" s="883"/>
      <c r="AC767" s="619"/>
      <c r="AD767" s="619"/>
      <c r="AE767" s="619"/>
      <c r="AF767" s="619"/>
      <c r="AG767" s="882"/>
      <c r="AH767" s="391"/>
    </row>
    <row r="768" spans="1:34" ht="15" customHeight="1" x14ac:dyDescent="0.25">
      <c r="A768" s="164"/>
      <c r="B768" s="840">
        <f t="shared" si="175"/>
        <v>11</v>
      </c>
      <c r="C768" s="2177"/>
      <c r="D768" s="2184"/>
      <c r="E768" s="2156"/>
      <c r="F768" s="1047" t="s">
        <v>591</v>
      </c>
      <c r="G768" s="434"/>
      <c r="H768" s="597"/>
      <c r="I768" s="597"/>
      <c r="J768" s="609"/>
      <c r="K768" s="604"/>
      <c r="L768" s="598"/>
      <c r="M768" s="598"/>
      <c r="N768" s="769" t="str">
        <f t="shared" si="173"/>
        <v/>
      </c>
      <c r="O768" s="609"/>
      <c r="P768" s="604"/>
      <c r="Q768" s="598"/>
      <c r="R768" s="598"/>
      <c r="S768" s="769" t="str">
        <f t="shared" si="174"/>
        <v/>
      </c>
      <c r="T768" s="795"/>
      <c r="U768" s="790"/>
      <c r="V768" s="797"/>
      <c r="W768" s="797"/>
      <c r="X768" s="797"/>
      <c r="Y768" s="881"/>
      <c r="Z768" s="797"/>
      <c r="AA768" s="882"/>
      <c r="AB768" s="883"/>
      <c r="AC768" s="619"/>
      <c r="AD768" s="619"/>
      <c r="AE768" s="619"/>
      <c r="AF768" s="619"/>
      <c r="AG768" s="882"/>
      <c r="AH768" s="391"/>
    </row>
    <row r="769" spans="1:34" ht="15" customHeight="1" x14ac:dyDescent="0.25">
      <c r="A769" s="164"/>
      <c r="B769" s="840">
        <f t="shared" si="175"/>
        <v>12</v>
      </c>
      <c r="C769" s="2177"/>
      <c r="D769" s="2184"/>
      <c r="E769" s="2156" t="s">
        <v>592</v>
      </c>
      <c r="F769" s="1047" t="s">
        <v>586</v>
      </c>
      <c r="G769" s="434"/>
      <c r="H769" s="597"/>
      <c r="I769" s="597"/>
      <c r="J769" s="609"/>
      <c r="K769" s="604"/>
      <c r="L769" s="598"/>
      <c r="M769" s="598"/>
      <c r="N769" s="769" t="str">
        <f t="shared" si="173"/>
        <v/>
      </c>
      <c r="O769" s="609"/>
      <c r="P769" s="604"/>
      <c r="Q769" s="598"/>
      <c r="R769" s="598"/>
      <c r="S769" s="769" t="str">
        <f t="shared" si="174"/>
        <v/>
      </c>
      <c r="T769" s="795"/>
      <c r="U769" s="790"/>
      <c r="V769" s="797"/>
      <c r="W769" s="797"/>
      <c r="X769" s="797"/>
      <c r="Y769" s="881"/>
      <c r="Z769" s="797"/>
      <c r="AA769" s="882"/>
      <c r="AB769" s="883"/>
      <c r="AC769" s="619"/>
      <c r="AD769" s="619"/>
      <c r="AE769" s="619"/>
      <c r="AF769" s="619"/>
      <c r="AG769" s="882"/>
      <c r="AH769" s="391"/>
    </row>
    <row r="770" spans="1:34" ht="15" customHeight="1" x14ac:dyDescent="0.25">
      <c r="A770" s="164"/>
      <c r="B770" s="840">
        <f t="shared" si="175"/>
        <v>13</v>
      </c>
      <c r="C770" s="2177"/>
      <c r="D770" s="2184"/>
      <c r="E770" s="2156"/>
      <c r="F770" s="1047" t="s">
        <v>591</v>
      </c>
      <c r="G770" s="434"/>
      <c r="H770" s="597"/>
      <c r="I770" s="597"/>
      <c r="J770" s="609"/>
      <c r="K770" s="604"/>
      <c r="L770" s="598"/>
      <c r="M770" s="598"/>
      <c r="N770" s="769" t="str">
        <f t="shared" si="173"/>
        <v/>
      </c>
      <c r="O770" s="609"/>
      <c r="P770" s="604"/>
      <c r="Q770" s="598"/>
      <c r="R770" s="598"/>
      <c r="S770" s="769" t="str">
        <f t="shared" si="174"/>
        <v/>
      </c>
      <c r="T770" s="795"/>
      <c r="U770" s="790"/>
      <c r="V770" s="797"/>
      <c r="W770" s="797"/>
      <c r="X770" s="797"/>
      <c r="Y770" s="881"/>
      <c r="Z770" s="797"/>
      <c r="AA770" s="882"/>
      <c r="AB770" s="883"/>
      <c r="AC770" s="619"/>
      <c r="AD770" s="619"/>
      <c r="AE770" s="619"/>
      <c r="AF770" s="619"/>
      <c r="AG770" s="882"/>
      <c r="AH770" s="391"/>
    </row>
    <row r="771" spans="1:34" ht="15" customHeight="1" x14ac:dyDescent="0.25">
      <c r="A771" s="164"/>
      <c r="B771" s="840">
        <f t="shared" si="175"/>
        <v>14</v>
      </c>
      <c r="C771" s="2177" t="s">
        <v>597</v>
      </c>
      <c r="D771" s="2184"/>
      <c r="E771" s="2156" t="s">
        <v>590</v>
      </c>
      <c r="F771" s="1047" t="s">
        <v>586</v>
      </c>
      <c r="G771" s="434"/>
      <c r="H771" s="597"/>
      <c r="I771" s="597"/>
      <c r="J771" s="609"/>
      <c r="K771" s="604"/>
      <c r="L771" s="598"/>
      <c r="M771" s="598"/>
      <c r="N771" s="769" t="str">
        <f t="shared" si="173"/>
        <v/>
      </c>
      <c r="O771" s="609"/>
      <c r="P771" s="604"/>
      <c r="Q771" s="598"/>
      <c r="R771" s="598"/>
      <c r="S771" s="769" t="str">
        <f t="shared" si="174"/>
        <v/>
      </c>
      <c r="T771" s="795"/>
      <c r="U771" s="790"/>
      <c r="V771" s="797"/>
      <c r="W771" s="797"/>
      <c r="X771" s="797"/>
      <c r="Y771" s="881"/>
      <c r="Z771" s="797"/>
      <c r="AA771" s="882"/>
      <c r="AB771" s="883"/>
      <c r="AC771" s="619"/>
      <c r="AD771" s="619"/>
      <c r="AE771" s="619"/>
      <c r="AF771" s="619"/>
      <c r="AG771" s="882"/>
      <c r="AH771" s="391"/>
    </row>
    <row r="772" spans="1:34" ht="15" customHeight="1" x14ac:dyDescent="0.25">
      <c r="A772" s="164"/>
      <c r="B772" s="840">
        <f t="shared" si="175"/>
        <v>15</v>
      </c>
      <c r="C772" s="2177"/>
      <c r="D772" s="2184"/>
      <c r="E772" s="2156"/>
      <c r="F772" s="1047" t="s">
        <v>591</v>
      </c>
      <c r="G772" s="434"/>
      <c r="H772" s="597"/>
      <c r="I772" s="597"/>
      <c r="J772" s="609"/>
      <c r="K772" s="604"/>
      <c r="L772" s="598"/>
      <c r="M772" s="598"/>
      <c r="N772" s="769" t="str">
        <f t="shared" si="173"/>
        <v/>
      </c>
      <c r="O772" s="609"/>
      <c r="P772" s="604"/>
      <c r="Q772" s="598"/>
      <c r="R772" s="598"/>
      <c r="S772" s="769" t="str">
        <f t="shared" si="174"/>
        <v/>
      </c>
      <c r="T772" s="795"/>
      <c r="U772" s="790"/>
      <c r="V772" s="797"/>
      <c r="W772" s="797"/>
      <c r="X772" s="797"/>
      <c r="Y772" s="881"/>
      <c r="Z772" s="797"/>
      <c r="AA772" s="882"/>
      <c r="AB772" s="883"/>
      <c r="AC772" s="619"/>
      <c r="AD772" s="619"/>
      <c r="AE772" s="619"/>
      <c r="AF772" s="619"/>
      <c r="AG772" s="882"/>
      <c r="AH772" s="391"/>
    </row>
    <row r="773" spans="1:34" ht="15" customHeight="1" x14ac:dyDescent="0.25">
      <c r="A773" s="164"/>
      <c r="B773" s="840">
        <f t="shared" si="175"/>
        <v>16</v>
      </c>
      <c r="C773" s="2177"/>
      <c r="D773" s="2184"/>
      <c r="E773" s="2156" t="s">
        <v>592</v>
      </c>
      <c r="F773" s="1047" t="s">
        <v>586</v>
      </c>
      <c r="G773" s="434"/>
      <c r="H773" s="597"/>
      <c r="I773" s="597"/>
      <c r="J773" s="609"/>
      <c r="K773" s="604"/>
      <c r="L773" s="598"/>
      <c r="M773" s="598"/>
      <c r="N773" s="769" t="str">
        <f t="shared" si="173"/>
        <v/>
      </c>
      <c r="O773" s="609"/>
      <c r="P773" s="604"/>
      <c r="Q773" s="598"/>
      <c r="R773" s="598"/>
      <c r="S773" s="769" t="str">
        <f t="shared" si="174"/>
        <v/>
      </c>
      <c r="T773" s="795"/>
      <c r="U773" s="790"/>
      <c r="V773" s="797"/>
      <c r="W773" s="797"/>
      <c r="X773" s="797"/>
      <c r="Y773" s="881"/>
      <c r="Z773" s="797"/>
      <c r="AA773" s="882"/>
      <c r="AB773" s="883"/>
      <c r="AC773" s="619"/>
      <c r="AD773" s="619"/>
      <c r="AE773" s="619"/>
      <c r="AF773" s="619"/>
      <c r="AG773" s="882"/>
      <c r="AH773" s="391"/>
    </row>
    <row r="774" spans="1:34" ht="15" customHeight="1" x14ac:dyDescent="0.25">
      <c r="A774" s="164"/>
      <c r="B774" s="840">
        <f t="shared" si="175"/>
        <v>17</v>
      </c>
      <c r="C774" s="2177"/>
      <c r="D774" s="2184"/>
      <c r="E774" s="2156"/>
      <c r="F774" s="1047" t="s">
        <v>591</v>
      </c>
      <c r="G774" s="434"/>
      <c r="H774" s="597"/>
      <c r="I774" s="597"/>
      <c r="J774" s="609"/>
      <c r="K774" s="604"/>
      <c r="L774" s="598"/>
      <c r="M774" s="598"/>
      <c r="N774" s="769" t="str">
        <f t="shared" si="173"/>
        <v/>
      </c>
      <c r="O774" s="609"/>
      <c r="P774" s="604"/>
      <c r="Q774" s="598"/>
      <c r="R774" s="598"/>
      <c r="S774" s="769" t="str">
        <f t="shared" si="174"/>
        <v/>
      </c>
      <c r="T774" s="795"/>
      <c r="U774" s="790"/>
      <c r="V774" s="797"/>
      <c r="W774" s="797"/>
      <c r="X774" s="797"/>
      <c r="Y774" s="881"/>
      <c r="Z774" s="797"/>
      <c r="AA774" s="882"/>
      <c r="AB774" s="883"/>
      <c r="AC774" s="619"/>
      <c r="AD774" s="619"/>
      <c r="AE774" s="619"/>
      <c r="AF774" s="619"/>
      <c r="AG774" s="882"/>
      <c r="AH774" s="391"/>
    </row>
    <row r="775" spans="1:34" ht="15" customHeight="1" x14ac:dyDescent="0.25">
      <c r="A775" s="164"/>
      <c r="B775" s="840">
        <f t="shared" si="175"/>
        <v>18</v>
      </c>
      <c r="C775" s="2177" t="s">
        <v>598</v>
      </c>
      <c r="D775" s="2184"/>
      <c r="E775" s="2156" t="s">
        <v>590</v>
      </c>
      <c r="F775" s="1047" t="s">
        <v>586</v>
      </c>
      <c r="G775" s="434"/>
      <c r="H775" s="597"/>
      <c r="I775" s="597"/>
      <c r="J775" s="609"/>
      <c r="K775" s="604"/>
      <c r="L775" s="598"/>
      <c r="M775" s="598"/>
      <c r="N775" s="769" t="str">
        <f t="shared" si="173"/>
        <v/>
      </c>
      <c r="O775" s="609"/>
      <c r="P775" s="604"/>
      <c r="Q775" s="598"/>
      <c r="R775" s="598"/>
      <c r="S775" s="769" t="str">
        <f t="shared" si="174"/>
        <v/>
      </c>
      <c r="T775" s="795"/>
      <c r="U775" s="790"/>
      <c r="V775" s="797"/>
      <c r="W775" s="797"/>
      <c r="X775" s="797"/>
      <c r="Y775" s="881"/>
      <c r="Z775" s="797"/>
      <c r="AA775" s="882"/>
      <c r="AB775" s="883"/>
      <c r="AC775" s="619"/>
      <c r="AD775" s="619"/>
      <c r="AE775" s="619"/>
      <c r="AF775" s="619"/>
      <c r="AG775" s="882"/>
      <c r="AH775" s="391"/>
    </row>
    <row r="776" spans="1:34" ht="15" customHeight="1" x14ac:dyDescent="0.25">
      <c r="A776" s="164"/>
      <c r="B776" s="840">
        <f t="shared" si="175"/>
        <v>19</v>
      </c>
      <c r="C776" s="2177"/>
      <c r="D776" s="2184"/>
      <c r="E776" s="2156"/>
      <c r="F776" s="1047" t="s">
        <v>591</v>
      </c>
      <c r="G776" s="434"/>
      <c r="H776" s="597"/>
      <c r="I776" s="597"/>
      <c r="J776" s="609"/>
      <c r="K776" s="604"/>
      <c r="L776" s="598"/>
      <c r="M776" s="598"/>
      <c r="N776" s="769" t="str">
        <f t="shared" si="173"/>
        <v/>
      </c>
      <c r="O776" s="609"/>
      <c r="P776" s="604"/>
      <c r="Q776" s="598"/>
      <c r="R776" s="598"/>
      <c r="S776" s="769" t="str">
        <f t="shared" si="174"/>
        <v/>
      </c>
      <c r="T776" s="795"/>
      <c r="U776" s="790"/>
      <c r="V776" s="797"/>
      <c r="W776" s="797"/>
      <c r="X776" s="797"/>
      <c r="Y776" s="881"/>
      <c r="Z776" s="797"/>
      <c r="AA776" s="882"/>
      <c r="AB776" s="883"/>
      <c r="AC776" s="619"/>
      <c r="AD776" s="619"/>
      <c r="AE776" s="619"/>
      <c r="AF776" s="619"/>
      <c r="AG776" s="882"/>
      <c r="AH776" s="391"/>
    </row>
    <row r="777" spans="1:34" ht="15" customHeight="1" x14ac:dyDescent="0.25">
      <c r="A777" s="164"/>
      <c r="B777" s="840">
        <f t="shared" si="175"/>
        <v>20</v>
      </c>
      <c r="C777" s="2177"/>
      <c r="D777" s="2184"/>
      <c r="E777" s="2156" t="s">
        <v>592</v>
      </c>
      <c r="F777" s="1047" t="s">
        <v>586</v>
      </c>
      <c r="G777" s="434"/>
      <c r="H777" s="597"/>
      <c r="I777" s="597"/>
      <c r="J777" s="609"/>
      <c r="K777" s="604"/>
      <c r="L777" s="598"/>
      <c r="M777" s="598"/>
      <c r="N777" s="769" t="str">
        <f t="shared" si="173"/>
        <v/>
      </c>
      <c r="O777" s="609"/>
      <c r="P777" s="604"/>
      <c r="Q777" s="598"/>
      <c r="R777" s="598"/>
      <c r="S777" s="769" t="str">
        <f t="shared" si="174"/>
        <v/>
      </c>
      <c r="T777" s="795"/>
      <c r="U777" s="790"/>
      <c r="V777" s="797"/>
      <c r="W777" s="797"/>
      <c r="X777" s="797"/>
      <c r="Y777" s="881"/>
      <c r="Z777" s="797"/>
      <c r="AA777" s="882"/>
      <c r="AB777" s="883"/>
      <c r="AC777" s="619"/>
      <c r="AD777" s="619"/>
      <c r="AE777" s="619"/>
      <c r="AF777" s="619"/>
      <c r="AG777" s="882"/>
      <c r="AH777" s="391"/>
    </row>
    <row r="778" spans="1:34" ht="15" customHeight="1" x14ac:dyDescent="0.25">
      <c r="A778" s="164"/>
      <c r="B778" s="840">
        <f t="shared" si="175"/>
        <v>21</v>
      </c>
      <c r="C778" s="2177"/>
      <c r="D778" s="2184"/>
      <c r="E778" s="2156"/>
      <c r="F778" s="1047" t="s">
        <v>591</v>
      </c>
      <c r="G778" s="434"/>
      <c r="H778" s="597"/>
      <c r="I778" s="597"/>
      <c r="J778" s="609"/>
      <c r="K778" s="604"/>
      <c r="L778" s="598"/>
      <c r="M778" s="598"/>
      <c r="N778" s="769" t="str">
        <f t="shared" si="173"/>
        <v/>
      </c>
      <c r="O778" s="609"/>
      <c r="P778" s="604"/>
      <c r="Q778" s="598"/>
      <c r="R778" s="598"/>
      <c r="S778" s="769" t="str">
        <f t="shared" si="174"/>
        <v/>
      </c>
      <c r="T778" s="795"/>
      <c r="U778" s="790"/>
      <c r="V778" s="797"/>
      <c r="W778" s="797"/>
      <c r="X778" s="797"/>
      <c r="Y778" s="881"/>
      <c r="Z778" s="797"/>
      <c r="AA778" s="882"/>
      <c r="AB778" s="883"/>
      <c r="AC778" s="619"/>
      <c r="AD778" s="619"/>
      <c r="AE778" s="619"/>
      <c r="AF778" s="619"/>
      <c r="AG778" s="882"/>
      <c r="AH778" s="391"/>
    </row>
    <row r="779" spans="1:34" ht="15" customHeight="1" x14ac:dyDescent="0.25">
      <c r="A779" s="164"/>
      <c r="B779" s="840">
        <f t="shared" si="175"/>
        <v>22</v>
      </c>
      <c r="C779" s="2185" t="s">
        <v>613</v>
      </c>
      <c r="D779" s="2184"/>
      <c r="E779" s="2156" t="s">
        <v>590</v>
      </c>
      <c r="F779" s="1047" t="s">
        <v>586</v>
      </c>
      <c r="G779" s="434"/>
      <c r="H779" s="597"/>
      <c r="I779" s="597"/>
      <c r="J779" s="609"/>
      <c r="K779" s="604"/>
      <c r="L779" s="598"/>
      <c r="M779" s="598"/>
      <c r="N779" s="769" t="str">
        <f t="shared" si="173"/>
        <v/>
      </c>
      <c r="O779" s="609"/>
      <c r="P779" s="604"/>
      <c r="Q779" s="598"/>
      <c r="R779" s="598"/>
      <c r="S779" s="769" t="str">
        <f t="shared" si="174"/>
        <v/>
      </c>
      <c r="T779" s="795"/>
      <c r="U779" s="790"/>
      <c r="V779" s="797"/>
      <c r="W779" s="797"/>
      <c r="X779" s="797"/>
      <c r="Y779" s="881"/>
      <c r="Z779" s="797"/>
      <c r="AA779" s="882"/>
      <c r="AB779" s="883"/>
      <c r="AC779" s="619"/>
      <c r="AD779" s="619"/>
      <c r="AE779" s="619"/>
      <c r="AF779" s="619"/>
      <c r="AG779" s="882"/>
      <c r="AH779" s="391"/>
    </row>
    <row r="780" spans="1:34" ht="15" customHeight="1" x14ac:dyDescent="0.25">
      <c r="A780" s="164"/>
      <c r="B780" s="840">
        <f t="shared" si="175"/>
        <v>23</v>
      </c>
      <c r="C780" s="2181"/>
      <c r="D780" s="2184"/>
      <c r="E780" s="2156"/>
      <c r="F780" s="1047" t="s">
        <v>591</v>
      </c>
      <c r="G780" s="434"/>
      <c r="H780" s="597"/>
      <c r="I780" s="597"/>
      <c r="J780" s="609"/>
      <c r="K780" s="604"/>
      <c r="L780" s="598"/>
      <c r="M780" s="598"/>
      <c r="N780" s="769" t="str">
        <f t="shared" si="173"/>
        <v/>
      </c>
      <c r="O780" s="609"/>
      <c r="P780" s="604"/>
      <c r="Q780" s="598"/>
      <c r="R780" s="598"/>
      <c r="S780" s="769" t="str">
        <f t="shared" si="174"/>
        <v/>
      </c>
      <c r="T780" s="795"/>
      <c r="U780" s="790"/>
      <c r="V780" s="797"/>
      <c r="W780" s="797"/>
      <c r="X780" s="797"/>
      <c r="Y780" s="881"/>
      <c r="Z780" s="797"/>
      <c r="AA780" s="882"/>
      <c r="AB780" s="883"/>
      <c r="AC780" s="619"/>
      <c r="AD780" s="619"/>
      <c r="AE780" s="619"/>
      <c r="AF780" s="619"/>
      <c r="AG780" s="882"/>
      <c r="AH780" s="391"/>
    </row>
    <row r="781" spans="1:34" ht="15" customHeight="1" x14ac:dyDescent="0.25">
      <c r="A781" s="164"/>
      <c r="B781" s="840">
        <f t="shared" si="175"/>
        <v>24</v>
      </c>
      <c r="C781" s="2181"/>
      <c r="D781" s="2184"/>
      <c r="E781" s="2156" t="s">
        <v>592</v>
      </c>
      <c r="F781" s="1047" t="s">
        <v>586</v>
      </c>
      <c r="G781" s="434"/>
      <c r="H781" s="597"/>
      <c r="I781" s="597"/>
      <c r="J781" s="609"/>
      <c r="K781" s="604"/>
      <c r="L781" s="598"/>
      <c r="M781" s="598"/>
      <c r="N781" s="769" t="str">
        <f t="shared" si="173"/>
        <v/>
      </c>
      <c r="O781" s="609"/>
      <c r="P781" s="604"/>
      <c r="Q781" s="598"/>
      <c r="R781" s="598"/>
      <c r="S781" s="769" t="str">
        <f t="shared" si="174"/>
        <v/>
      </c>
      <c r="T781" s="795"/>
      <c r="U781" s="790"/>
      <c r="V781" s="797"/>
      <c r="W781" s="797"/>
      <c r="X781" s="797"/>
      <c r="Y781" s="881"/>
      <c r="Z781" s="797"/>
      <c r="AA781" s="882"/>
      <c r="AB781" s="883"/>
      <c r="AC781" s="619"/>
      <c r="AD781" s="619"/>
      <c r="AE781" s="619"/>
      <c r="AF781" s="619"/>
      <c r="AG781" s="882"/>
      <c r="AH781" s="391"/>
    </row>
    <row r="782" spans="1:34" ht="15" customHeight="1" x14ac:dyDescent="0.25">
      <c r="A782" s="164"/>
      <c r="B782" s="953">
        <f t="shared" si="175"/>
        <v>25</v>
      </c>
      <c r="C782" s="2181"/>
      <c r="D782" s="2184"/>
      <c r="E782" s="2155"/>
      <c r="F782" s="1083" t="s">
        <v>591</v>
      </c>
      <c r="G782" s="434"/>
      <c r="H782" s="597"/>
      <c r="I782" s="597"/>
      <c r="J782" s="609"/>
      <c r="K782" s="604"/>
      <c r="L782" s="598"/>
      <c r="M782" s="598"/>
      <c r="N782" s="769" t="str">
        <f t="shared" si="173"/>
        <v/>
      </c>
      <c r="O782" s="609"/>
      <c r="P782" s="604"/>
      <c r="Q782" s="598"/>
      <c r="R782" s="598"/>
      <c r="S782" s="769" t="str">
        <f t="shared" si="174"/>
        <v/>
      </c>
      <c r="T782" s="795"/>
      <c r="U782" s="790"/>
      <c r="V782" s="797"/>
      <c r="W782" s="797"/>
      <c r="X782" s="797"/>
      <c r="Y782" s="881"/>
      <c r="Z782" s="797"/>
      <c r="AA782" s="882"/>
      <c r="AB782" s="883"/>
      <c r="AC782" s="619"/>
      <c r="AD782" s="619"/>
      <c r="AE782" s="619"/>
      <c r="AF782" s="619"/>
      <c r="AG782" s="882"/>
      <c r="AH782" s="391"/>
    </row>
    <row r="783" spans="1:34" ht="15" customHeight="1" x14ac:dyDescent="0.25">
      <c r="A783" s="164"/>
      <c r="B783" s="858">
        <f t="shared" si="175"/>
        <v>26</v>
      </c>
      <c r="C783" s="744" t="s">
        <v>507</v>
      </c>
      <c r="D783" s="859"/>
      <c r="E783" s="860"/>
      <c r="F783" s="1084"/>
      <c r="G783" s="817">
        <f t="shared" ref="G783:M783" si="176">SUM(G758:G782)</f>
        <v>0</v>
      </c>
      <c r="H783" s="822">
        <f t="shared" si="176"/>
        <v>0</v>
      </c>
      <c r="I783" s="822">
        <f t="shared" si="176"/>
        <v>0</v>
      </c>
      <c r="J783" s="861">
        <f t="shared" si="176"/>
        <v>0</v>
      </c>
      <c r="K783" s="822">
        <f t="shared" si="176"/>
        <v>0</v>
      </c>
      <c r="L783" s="822">
        <f t="shared" si="176"/>
        <v>0</v>
      </c>
      <c r="M783" s="822">
        <f t="shared" si="176"/>
        <v>0</v>
      </c>
      <c r="N783" s="820" t="str">
        <f t="shared" si="173"/>
        <v/>
      </c>
      <c r="O783" s="861">
        <f>SUM(O758:O782)</f>
        <v>0</v>
      </c>
      <c r="P783" s="822">
        <f>SUM(P758:P782)</f>
        <v>0</v>
      </c>
      <c r="Q783" s="822">
        <f>SUM(Q758:Q782)</f>
        <v>0</v>
      </c>
      <c r="R783" s="822">
        <f>SUM(R758:R782)</f>
        <v>0</v>
      </c>
      <c r="S783" s="820" t="str">
        <f t="shared" si="174"/>
        <v/>
      </c>
      <c r="T783" s="933"/>
      <c r="U783" s="934"/>
      <c r="V783" s="935"/>
      <c r="W783" s="935"/>
      <c r="X783" s="935"/>
      <c r="Y783" s="936"/>
      <c r="Z783" s="935"/>
      <c r="AA783" s="918"/>
      <c r="AB783" s="937"/>
      <c r="AC783" s="619"/>
      <c r="AD783" s="619"/>
      <c r="AE783" s="619"/>
      <c r="AF783" s="619"/>
      <c r="AG783" s="918"/>
      <c r="AH783" s="391"/>
    </row>
    <row r="784" spans="1:34" s="619" customFormat="1" ht="45" customHeight="1" x14ac:dyDescent="0.35">
      <c r="A784" s="584" t="s">
        <v>617</v>
      </c>
      <c r="B784" s="827"/>
      <c r="C784" s="828"/>
      <c r="D784" s="618"/>
      <c r="E784" s="618"/>
      <c r="F784" s="618"/>
      <c r="G784" s="675"/>
      <c r="H784" s="618"/>
      <c r="I784" s="618"/>
      <c r="AH784" s="620"/>
    </row>
    <row r="785" spans="1:34" s="282" customFormat="1" ht="45" customHeight="1" x14ac:dyDescent="0.25">
      <c r="A785" s="585" t="s">
        <v>618</v>
      </c>
      <c r="B785" s="829"/>
      <c r="C785" s="603"/>
      <c r="D785" s="410"/>
      <c r="E785" s="410"/>
      <c r="F785" s="410"/>
      <c r="G785" s="406"/>
      <c r="H785" s="410"/>
      <c r="I785" s="410"/>
      <c r="AC785" s="619"/>
      <c r="AD785" s="619"/>
      <c r="AE785" s="619"/>
      <c r="AF785" s="619"/>
      <c r="AH785" s="391"/>
    </row>
    <row r="786" spans="1:34" ht="39.75" customHeight="1" x14ac:dyDescent="0.25">
      <c r="A786" s="737"/>
      <c r="B786" s="686"/>
      <c r="C786" s="727" t="s">
        <v>583</v>
      </c>
      <c r="D786" s="727" t="s">
        <v>584</v>
      </c>
      <c r="E786" s="727" t="s">
        <v>585</v>
      </c>
      <c r="F786" s="940"/>
      <c r="G786" s="941"/>
      <c r="H786" s="942"/>
      <c r="I786" s="941"/>
      <c r="J786" s="943"/>
      <c r="K786" s="940"/>
      <c r="L786" s="942"/>
      <c r="M786" s="942"/>
      <c r="N786" s="944"/>
      <c r="O786" s="940"/>
      <c r="P786" s="940"/>
      <c r="Q786" s="942"/>
      <c r="R786" s="942"/>
      <c r="S786" s="944"/>
      <c r="T786" s="943"/>
      <c r="U786" s="940"/>
      <c r="V786" s="942"/>
      <c r="W786" s="942"/>
      <c r="X786" s="942"/>
      <c r="Y786" s="942"/>
      <c r="Z786" s="942"/>
      <c r="AA786" s="942"/>
      <c r="AB786" s="941"/>
      <c r="AC786" s="619"/>
      <c r="AD786" s="619"/>
      <c r="AE786" s="619"/>
      <c r="AF786" s="619"/>
      <c r="AG786" s="941"/>
      <c r="AH786" s="391"/>
    </row>
    <row r="787" spans="1:34" ht="15" customHeight="1" x14ac:dyDescent="0.25">
      <c r="A787" s="737"/>
      <c r="B787" s="858">
        <v>1</v>
      </c>
      <c r="C787" s="727"/>
      <c r="D787" s="1037" t="s">
        <v>587</v>
      </c>
      <c r="E787" s="727"/>
      <c r="F787" s="940"/>
      <c r="G787" s="508"/>
      <c r="H787" s="1039"/>
      <c r="I787" s="1039"/>
      <c r="J787" s="1040"/>
      <c r="K787" s="1041"/>
      <c r="L787" s="1042"/>
      <c r="M787" s="1042"/>
      <c r="N787" s="820" t="str">
        <f t="shared" ref="N787:N808" si="177">IF(K787&gt;0,M787/K787, "")</f>
        <v/>
      </c>
      <c r="O787" s="1040"/>
      <c r="P787" s="1041"/>
      <c r="Q787" s="1042"/>
      <c r="R787" s="1042"/>
      <c r="S787" s="820" t="str">
        <f t="shared" ref="S787:S808" si="178">IF(P787&gt;0,R787/P787, "")</f>
        <v/>
      </c>
      <c r="T787" s="1040"/>
      <c r="U787" s="1041"/>
      <c r="V787" s="1043"/>
      <c r="W787" s="1044"/>
      <c r="X787" s="1044"/>
      <c r="Y787" s="1042"/>
      <c r="Z787" s="825" t="str">
        <f t="shared" ref="Z787:Z808" si="179">IF(T787&gt;0,Y787/T787, "")</f>
        <v/>
      </c>
      <c r="AA787" s="1042"/>
      <c r="AB787" s="1045"/>
      <c r="AC787" s="619"/>
      <c r="AD787" s="619"/>
      <c r="AE787" s="619"/>
      <c r="AF787" s="619"/>
      <c r="AG787" s="814">
        <f t="shared" ref="AG787:AG808" si="180">T787-U787</f>
        <v>0</v>
      </c>
      <c r="AH787" s="391"/>
    </row>
    <row r="788" spans="1:34" ht="15" customHeight="1" x14ac:dyDescent="0.25">
      <c r="A788" s="164"/>
      <c r="B788" s="830">
        <f>B787+1</f>
        <v>2</v>
      </c>
      <c r="C788" s="2176" t="s">
        <v>609</v>
      </c>
      <c r="D788" s="2178" t="s">
        <v>589</v>
      </c>
      <c r="E788" s="1066" t="s">
        <v>590</v>
      </c>
      <c r="F788" s="1067"/>
      <c r="G788" s="504"/>
      <c r="H788" s="1068"/>
      <c r="I788" s="1068"/>
      <c r="J788" s="722"/>
      <c r="K788" s="1069"/>
      <c r="L788" s="723"/>
      <c r="M788" s="723"/>
      <c r="N788" s="1070" t="str">
        <f t="shared" si="177"/>
        <v/>
      </c>
      <c r="O788" s="722"/>
      <c r="P788" s="1069"/>
      <c r="Q788" s="723"/>
      <c r="R788" s="723"/>
      <c r="S788" s="1070" t="str">
        <f t="shared" si="178"/>
        <v/>
      </c>
      <c r="T788" s="722"/>
      <c r="U788" s="1069"/>
      <c r="V788" s="1071"/>
      <c r="W788" s="1072"/>
      <c r="X788" s="1072"/>
      <c r="Y788" s="723"/>
      <c r="Z788" s="776" t="str">
        <f t="shared" si="179"/>
        <v/>
      </c>
      <c r="AA788" s="723"/>
      <c r="AB788" s="1073"/>
      <c r="AC788" s="619"/>
      <c r="AD788" s="619"/>
      <c r="AE788" s="619"/>
      <c r="AF788" s="619"/>
      <c r="AG788" s="839">
        <f t="shared" si="180"/>
        <v>0</v>
      </c>
      <c r="AH788" s="391"/>
    </row>
    <row r="789" spans="1:34" ht="15" customHeight="1" x14ac:dyDescent="0.25">
      <c r="A789" s="164"/>
      <c r="B789" s="840">
        <f>B788+1</f>
        <v>3</v>
      </c>
      <c r="C789" s="2177"/>
      <c r="D789" s="2167"/>
      <c r="E789" s="1074" t="s">
        <v>592</v>
      </c>
      <c r="F789" s="1067"/>
      <c r="G789" s="434"/>
      <c r="H789" s="597"/>
      <c r="I789" s="597"/>
      <c r="J789" s="609"/>
      <c r="K789" s="604"/>
      <c r="L789" s="598"/>
      <c r="M789" s="598"/>
      <c r="N789" s="769" t="str">
        <f t="shared" si="177"/>
        <v/>
      </c>
      <c r="O789" s="609"/>
      <c r="P789" s="604"/>
      <c r="Q789" s="598"/>
      <c r="R789" s="598"/>
      <c r="S789" s="769" t="str">
        <f t="shared" si="178"/>
        <v/>
      </c>
      <c r="T789" s="609"/>
      <c r="U789" s="604"/>
      <c r="V789" s="845"/>
      <c r="W789" s="599"/>
      <c r="X789" s="599"/>
      <c r="Y789" s="598"/>
      <c r="Z789" s="773" t="str">
        <f t="shared" si="179"/>
        <v/>
      </c>
      <c r="AA789" s="598"/>
      <c r="AB789" s="847"/>
      <c r="AC789" s="619"/>
      <c r="AD789" s="619"/>
      <c r="AE789" s="619"/>
      <c r="AF789" s="619"/>
      <c r="AG789" s="777">
        <f t="shared" si="180"/>
        <v>0</v>
      </c>
      <c r="AH789" s="391"/>
    </row>
    <row r="790" spans="1:34" ht="15" customHeight="1" x14ac:dyDescent="0.25">
      <c r="A790" s="164"/>
      <c r="B790" s="840">
        <f t="shared" ref="B790:B809" si="181">B789+1</f>
        <v>4</v>
      </c>
      <c r="C790" s="2177" t="s">
        <v>595</v>
      </c>
      <c r="D790" s="2167"/>
      <c r="E790" s="1074" t="s">
        <v>590</v>
      </c>
      <c r="F790" s="1075"/>
      <c r="G790" s="434"/>
      <c r="H790" s="597"/>
      <c r="I790" s="597"/>
      <c r="J790" s="609"/>
      <c r="K790" s="604"/>
      <c r="L790" s="598"/>
      <c r="M790" s="598"/>
      <c r="N790" s="769" t="str">
        <f t="shared" si="177"/>
        <v/>
      </c>
      <c r="O790" s="609"/>
      <c r="P790" s="604"/>
      <c r="Q790" s="598"/>
      <c r="R790" s="598"/>
      <c r="S790" s="769" t="str">
        <f t="shared" si="178"/>
        <v/>
      </c>
      <c r="T790" s="609"/>
      <c r="U790" s="604"/>
      <c r="V790" s="845"/>
      <c r="W790" s="599"/>
      <c r="X790" s="599"/>
      <c r="Y790" s="598"/>
      <c r="Z790" s="773" t="str">
        <f t="shared" si="179"/>
        <v/>
      </c>
      <c r="AA790" s="598"/>
      <c r="AB790" s="847"/>
      <c r="AC790" s="619"/>
      <c r="AD790" s="619"/>
      <c r="AE790" s="619"/>
      <c r="AF790" s="619"/>
      <c r="AG790" s="777">
        <f t="shared" si="180"/>
        <v>0</v>
      </c>
      <c r="AH790" s="391"/>
    </row>
    <row r="791" spans="1:34" ht="15" customHeight="1" x14ac:dyDescent="0.25">
      <c r="A791" s="164"/>
      <c r="B791" s="840">
        <f t="shared" si="181"/>
        <v>5</v>
      </c>
      <c r="C791" s="2177"/>
      <c r="D791" s="2167"/>
      <c r="E791" s="1074" t="s">
        <v>592</v>
      </c>
      <c r="F791" s="1075"/>
      <c r="G791" s="434"/>
      <c r="H791" s="597"/>
      <c r="I791" s="597"/>
      <c r="J791" s="609"/>
      <c r="K791" s="604"/>
      <c r="L791" s="598"/>
      <c r="M791" s="598"/>
      <c r="N791" s="769" t="str">
        <f t="shared" si="177"/>
        <v/>
      </c>
      <c r="O791" s="609"/>
      <c r="P791" s="604"/>
      <c r="Q791" s="598"/>
      <c r="R791" s="598"/>
      <c r="S791" s="769" t="str">
        <f t="shared" si="178"/>
        <v/>
      </c>
      <c r="T791" s="609"/>
      <c r="U791" s="604"/>
      <c r="V791" s="845"/>
      <c r="W791" s="599"/>
      <c r="X791" s="599"/>
      <c r="Y791" s="598"/>
      <c r="Z791" s="773" t="str">
        <f t="shared" si="179"/>
        <v/>
      </c>
      <c r="AA791" s="598"/>
      <c r="AB791" s="847"/>
      <c r="AC791" s="619"/>
      <c r="AD791" s="619"/>
      <c r="AE791" s="619"/>
      <c r="AF791" s="619"/>
      <c r="AG791" s="777">
        <f t="shared" si="180"/>
        <v>0</v>
      </c>
      <c r="AH791" s="391"/>
    </row>
    <row r="792" spans="1:34" ht="15" customHeight="1" x14ac:dyDescent="0.25">
      <c r="A792" s="164"/>
      <c r="B792" s="840">
        <f t="shared" si="181"/>
        <v>6</v>
      </c>
      <c r="C792" s="2177" t="s">
        <v>596</v>
      </c>
      <c r="D792" s="2167"/>
      <c r="E792" s="1074" t="s">
        <v>590</v>
      </c>
      <c r="F792" s="1075"/>
      <c r="G792" s="434"/>
      <c r="H792" s="597"/>
      <c r="I792" s="597"/>
      <c r="J792" s="609"/>
      <c r="K792" s="604"/>
      <c r="L792" s="598"/>
      <c r="M792" s="598"/>
      <c r="N792" s="769" t="str">
        <f t="shared" si="177"/>
        <v/>
      </c>
      <c r="O792" s="609"/>
      <c r="P792" s="604"/>
      <c r="Q792" s="598"/>
      <c r="R792" s="598"/>
      <c r="S792" s="769" t="str">
        <f t="shared" si="178"/>
        <v/>
      </c>
      <c r="T792" s="609"/>
      <c r="U792" s="604"/>
      <c r="V792" s="845"/>
      <c r="W792" s="599"/>
      <c r="X792" s="599"/>
      <c r="Y792" s="598"/>
      <c r="Z792" s="773" t="str">
        <f t="shared" si="179"/>
        <v/>
      </c>
      <c r="AA792" s="598"/>
      <c r="AB792" s="847"/>
      <c r="AC792" s="619"/>
      <c r="AD792" s="619"/>
      <c r="AE792" s="619"/>
      <c r="AF792" s="619"/>
      <c r="AG792" s="777">
        <f t="shared" si="180"/>
        <v>0</v>
      </c>
      <c r="AH792" s="391"/>
    </row>
    <row r="793" spans="1:34" ht="15" customHeight="1" x14ac:dyDescent="0.25">
      <c r="A793" s="164"/>
      <c r="B793" s="840">
        <f t="shared" si="181"/>
        <v>7</v>
      </c>
      <c r="C793" s="2177"/>
      <c r="D793" s="2167"/>
      <c r="E793" s="1074" t="s">
        <v>592</v>
      </c>
      <c r="F793" s="1075"/>
      <c r="G793" s="434"/>
      <c r="H793" s="597"/>
      <c r="I793" s="597"/>
      <c r="J793" s="609"/>
      <c r="K793" s="604"/>
      <c r="L793" s="598"/>
      <c r="M793" s="598"/>
      <c r="N793" s="769" t="str">
        <f t="shared" si="177"/>
        <v/>
      </c>
      <c r="O793" s="609"/>
      <c r="P793" s="604"/>
      <c r="Q793" s="598"/>
      <c r="R793" s="598"/>
      <c r="S793" s="769" t="str">
        <f t="shared" si="178"/>
        <v/>
      </c>
      <c r="T793" s="609"/>
      <c r="U793" s="604"/>
      <c r="V793" s="845"/>
      <c r="W793" s="599"/>
      <c r="X793" s="599"/>
      <c r="Y793" s="598"/>
      <c r="Z793" s="773" t="str">
        <f t="shared" si="179"/>
        <v/>
      </c>
      <c r="AA793" s="598"/>
      <c r="AB793" s="847"/>
      <c r="AC793" s="619"/>
      <c r="AD793" s="619"/>
      <c r="AE793" s="619"/>
      <c r="AF793" s="619"/>
      <c r="AG793" s="777">
        <f t="shared" si="180"/>
        <v>0</v>
      </c>
      <c r="AH793" s="391"/>
    </row>
    <row r="794" spans="1:34" ht="15" customHeight="1" x14ac:dyDescent="0.25">
      <c r="A794" s="164"/>
      <c r="B794" s="840">
        <f t="shared" si="181"/>
        <v>8</v>
      </c>
      <c r="C794" s="2177" t="s">
        <v>597</v>
      </c>
      <c r="D794" s="2167"/>
      <c r="E794" s="1074" t="s">
        <v>590</v>
      </c>
      <c r="F794" s="1075"/>
      <c r="G794" s="434"/>
      <c r="H794" s="597"/>
      <c r="I794" s="597"/>
      <c r="J794" s="609"/>
      <c r="K794" s="604"/>
      <c r="L794" s="598"/>
      <c r="M794" s="598"/>
      <c r="N794" s="769" t="str">
        <f t="shared" si="177"/>
        <v/>
      </c>
      <c r="O794" s="609"/>
      <c r="P794" s="604"/>
      <c r="Q794" s="598"/>
      <c r="R794" s="598"/>
      <c r="S794" s="769" t="str">
        <f t="shared" si="178"/>
        <v/>
      </c>
      <c r="T794" s="609"/>
      <c r="U794" s="604"/>
      <c r="V794" s="845"/>
      <c r="W794" s="599"/>
      <c r="X794" s="599"/>
      <c r="Y794" s="598"/>
      <c r="Z794" s="773" t="str">
        <f t="shared" si="179"/>
        <v/>
      </c>
      <c r="AA794" s="598"/>
      <c r="AB794" s="847"/>
      <c r="AC794" s="619"/>
      <c r="AD794" s="619"/>
      <c r="AE794" s="619"/>
      <c r="AF794" s="619"/>
      <c r="AG794" s="777">
        <f t="shared" si="180"/>
        <v>0</v>
      </c>
      <c r="AH794" s="391"/>
    </row>
    <row r="795" spans="1:34" ht="15" customHeight="1" x14ac:dyDescent="0.25">
      <c r="A795" s="164"/>
      <c r="B795" s="840">
        <f t="shared" si="181"/>
        <v>9</v>
      </c>
      <c r="C795" s="2177"/>
      <c r="D795" s="2167"/>
      <c r="E795" s="1074" t="s">
        <v>592</v>
      </c>
      <c r="F795" s="1075"/>
      <c r="G795" s="434"/>
      <c r="H795" s="597"/>
      <c r="I795" s="597"/>
      <c r="J795" s="609"/>
      <c r="K795" s="604"/>
      <c r="L795" s="598"/>
      <c r="M795" s="598"/>
      <c r="N795" s="769" t="str">
        <f t="shared" si="177"/>
        <v/>
      </c>
      <c r="O795" s="609"/>
      <c r="P795" s="604"/>
      <c r="Q795" s="598"/>
      <c r="R795" s="598"/>
      <c r="S795" s="769" t="str">
        <f t="shared" si="178"/>
        <v/>
      </c>
      <c r="T795" s="609"/>
      <c r="U795" s="604"/>
      <c r="V795" s="845"/>
      <c r="W795" s="599"/>
      <c r="X795" s="599"/>
      <c r="Y795" s="598"/>
      <c r="Z795" s="773" t="str">
        <f t="shared" si="179"/>
        <v/>
      </c>
      <c r="AA795" s="598"/>
      <c r="AB795" s="847"/>
      <c r="AC795" s="619"/>
      <c r="AD795" s="619"/>
      <c r="AE795" s="619"/>
      <c r="AF795" s="619"/>
      <c r="AG795" s="777">
        <f t="shared" si="180"/>
        <v>0</v>
      </c>
      <c r="AH795" s="391"/>
    </row>
    <row r="796" spans="1:34" ht="15" customHeight="1" x14ac:dyDescent="0.25">
      <c r="A796" s="164"/>
      <c r="B796" s="840">
        <f t="shared" si="181"/>
        <v>10</v>
      </c>
      <c r="C796" s="2177" t="s">
        <v>598</v>
      </c>
      <c r="D796" s="2167"/>
      <c r="E796" s="1074" t="s">
        <v>590</v>
      </c>
      <c r="F796" s="1075"/>
      <c r="G796" s="434"/>
      <c r="H796" s="597"/>
      <c r="I796" s="597"/>
      <c r="J796" s="609"/>
      <c r="K796" s="604"/>
      <c r="L796" s="598"/>
      <c r="M796" s="598"/>
      <c r="N796" s="769" t="str">
        <f t="shared" si="177"/>
        <v/>
      </c>
      <c r="O796" s="609"/>
      <c r="P796" s="604"/>
      <c r="Q796" s="598"/>
      <c r="R796" s="598"/>
      <c r="S796" s="769" t="str">
        <f t="shared" si="178"/>
        <v/>
      </c>
      <c r="T796" s="609"/>
      <c r="U796" s="604"/>
      <c r="V796" s="845"/>
      <c r="W796" s="599"/>
      <c r="X796" s="599"/>
      <c r="Y796" s="598"/>
      <c r="Z796" s="773" t="str">
        <f t="shared" si="179"/>
        <v/>
      </c>
      <c r="AA796" s="598"/>
      <c r="AB796" s="847"/>
      <c r="AC796" s="619"/>
      <c r="AD796" s="619"/>
      <c r="AE796" s="619"/>
      <c r="AF796" s="619"/>
      <c r="AG796" s="777">
        <f t="shared" si="180"/>
        <v>0</v>
      </c>
      <c r="AH796" s="391"/>
    </row>
    <row r="797" spans="1:34" ht="15" customHeight="1" x14ac:dyDescent="0.25">
      <c r="A797" s="164"/>
      <c r="B797" s="840">
        <f t="shared" si="181"/>
        <v>11</v>
      </c>
      <c r="C797" s="2177"/>
      <c r="D797" s="2167"/>
      <c r="E797" s="1074" t="s">
        <v>592</v>
      </c>
      <c r="F797" s="1075"/>
      <c r="G797" s="434"/>
      <c r="H797" s="597"/>
      <c r="I797" s="597"/>
      <c r="J797" s="609"/>
      <c r="K797" s="604"/>
      <c r="L797" s="598"/>
      <c r="M797" s="598"/>
      <c r="N797" s="769" t="str">
        <f t="shared" si="177"/>
        <v/>
      </c>
      <c r="O797" s="609"/>
      <c r="P797" s="604"/>
      <c r="Q797" s="598"/>
      <c r="R797" s="598"/>
      <c r="S797" s="769" t="str">
        <f t="shared" si="178"/>
        <v/>
      </c>
      <c r="T797" s="609"/>
      <c r="U797" s="604"/>
      <c r="V797" s="845"/>
      <c r="W797" s="599"/>
      <c r="X797" s="599"/>
      <c r="Y797" s="598"/>
      <c r="Z797" s="773" t="str">
        <f t="shared" si="179"/>
        <v/>
      </c>
      <c r="AA797" s="598"/>
      <c r="AB797" s="847"/>
      <c r="AC797" s="619"/>
      <c r="AD797" s="619"/>
      <c r="AE797" s="619"/>
      <c r="AF797" s="619"/>
      <c r="AG797" s="777">
        <f t="shared" si="180"/>
        <v>0</v>
      </c>
      <c r="AH797" s="391"/>
    </row>
    <row r="798" spans="1:34" ht="15" customHeight="1" x14ac:dyDescent="0.25">
      <c r="A798" s="164"/>
      <c r="B798" s="840">
        <f t="shared" si="181"/>
        <v>12</v>
      </c>
      <c r="C798" s="2177" t="s">
        <v>599</v>
      </c>
      <c r="D798" s="2167"/>
      <c r="E798" s="1074" t="s">
        <v>590</v>
      </c>
      <c r="F798" s="1075"/>
      <c r="G798" s="434"/>
      <c r="H798" s="597"/>
      <c r="I798" s="597"/>
      <c r="J798" s="609"/>
      <c r="K798" s="604"/>
      <c r="L798" s="598"/>
      <c r="M798" s="598"/>
      <c r="N798" s="769" t="str">
        <f t="shared" si="177"/>
        <v/>
      </c>
      <c r="O798" s="609"/>
      <c r="P798" s="604"/>
      <c r="Q798" s="598"/>
      <c r="R798" s="598"/>
      <c r="S798" s="769" t="str">
        <f t="shared" si="178"/>
        <v/>
      </c>
      <c r="T798" s="609"/>
      <c r="U798" s="604"/>
      <c r="V798" s="845"/>
      <c r="W798" s="599"/>
      <c r="X798" s="599"/>
      <c r="Y798" s="598"/>
      <c r="Z798" s="773" t="str">
        <f t="shared" si="179"/>
        <v/>
      </c>
      <c r="AA798" s="598"/>
      <c r="AB798" s="847"/>
      <c r="AC798" s="619"/>
      <c r="AD798" s="619"/>
      <c r="AE798" s="619"/>
      <c r="AF798" s="619"/>
      <c r="AG798" s="777">
        <f t="shared" si="180"/>
        <v>0</v>
      </c>
      <c r="AH798" s="391"/>
    </row>
    <row r="799" spans="1:34" ht="15" customHeight="1" x14ac:dyDescent="0.25">
      <c r="A799" s="164"/>
      <c r="B799" s="840">
        <f t="shared" si="181"/>
        <v>13</v>
      </c>
      <c r="C799" s="2177"/>
      <c r="D799" s="2167"/>
      <c r="E799" s="1074" t="s">
        <v>592</v>
      </c>
      <c r="F799" s="1075"/>
      <c r="G799" s="434"/>
      <c r="H799" s="597"/>
      <c r="I799" s="597"/>
      <c r="J799" s="609"/>
      <c r="K799" s="604"/>
      <c r="L799" s="598"/>
      <c r="M799" s="598"/>
      <c r="N799" s="769" t="str">
        <f t="shared" si="177"/>
        <v/>
      </c>
      <c r="O799" s="609"/>
      <c r="P799" s="604"/>
      <c r="Q799" s="598"/>
      <c r="R799" s="598"/>
      <c r="S799" s="769" t="str">
        <f t="shared" si="178"/>
        <v/>
      </c>
      <c r="T799" s="609"/>
      <c r="U799" s="604"/>
      <c r="V799" s="845"/>
      <c r="W799" s="599"/>
      <c r="X799" s="599"/>
      <c r="Y799" s="598"/>
      <c r="Z799" s="773" t="str">
        <f t="shared" si="179"/>
        <v/>
      </c>
      <c r="AA799" s="598"/>
      <c r="AB799" s="847"/>
      <c r="AC799" s="619"/>
      <c r="AD799" s="619"/>
      <c r="AE799" s="619"/>
      <c r="AF799" s="619"/>
      <c r="AG799" s="777">
        <f t="shared" si="180"/>
        <v>0</v>
      </c>
      <c r="AH799" s="391"/>
    </row>
    <row r="800" spans="1:34" ht="15" customHeight="1" x14ac:dyDescent="0.25">
      <c r="A800" s="164"/>
      <c r="B800" s="840">
        <f t="shared" si="181"/>
        <v>14</v>
      </c>
      <c r="C800" s="2177" t="s">
        <v>600</v>
      </c>
      <c r="D800" s="2167"/>
      <c r="E800" s="1074" t="s">
        <v>590</v>
      </c>
      <c r="F800" s="1075"/>
      <c r="G800" s="434"/>
      <c r="H800" s="597"/>
      <c r="I800" s="597"/>
      <c r="J800" s="609"/>
      <c r="K800" s="604"/>
      <c r="L800" s="598"/>
      <c r="M800" s="598"/>
      <c r="N800" s="769" t="str">
        <f t="shared" si="177"/>
        <v/>
      </c>
      <c r="O800" s="609"/>
      <c r="P800" s="604"/>
      <c r="Q800" s="598"/>
      <c r="R800" s="598"/>
      <c r="S800" s="769" t="str">
        <f t="shared" si="178"/>
        <v/>
      </c>
      <c r="T800" s="609"/>
      <c r="U800" s="604"/>
      <c r="V800" s="845"/>
      <c r="W800" s="599"/>
      <c r="X800" s="599"/>
      <c r="Y800" s="598"/>
      <c r="Z800" s="773" t="str">
        <f t="shared" si="179"/>
        <v/>
      </c>
      <c r="AA800" s="598"/>
      <c r="AB800" s="847"/>
      <c r="AC800" s="619"/>
      <c r="AD800" s="619"/>
      <c r="AE800" s="619"/>
      <c r="AF800" s="619"/>
      <c r="AG800" s="777">
        <f t="shared" si="180"/>
        <v>0</v>
      </c>
      <c r="AH800" s="391"/>
    </row>
    <row r="801" spans="1:34" ht="15" customHeight="1" x14ac:dyDescent="0.25">
      <c r="A801" s="164"/>
      <c r="B801" s="840">
        <f t="shared" si="181"/>
        <v>15</v>
      </c>
      <c r="C801" s="2177"/>
      <c r="D801" s="2167"/>
      <c r="E801" s="1074" t="s">
        <v>592</v>
      </c>
      <c r="F801" s="1075"/>
      <c r="G801" s="434"/>
      <c r="H801" s="597"/>
      <c r="I801" s="597"/>
      <c r="J801" s="609"/>
      <c r="K801" s="604"/>
      <c r="L801" s="598"/>
      <c r="M801" s="598"/>
      <c r="N801" s="769" t="str">
        <f t="shared" si="177"/>
        <v/>
      </c>
      <c r="O801" s="609"/>
      <c r="P801" s="604"/>
      <c r="Q801" s="598"/>
      <c r="R801" s="598"/>
      <c r="S801" s="769" t="str">
        <f t="shared" si="178"/>
        <v/>
      </c>
      <c r="T801" s="609"/>
      <c r="U801" s="604"/>
      <c r="V801" s="845"/>
      <c r="W801" s="599"/>
      <c r="X801" s="599"/>
      <c r="Y801" s="598"/>
      <c r="Z801" s="773" t="str">
        <f t="shared" si="179"/>
        <v/>
      </c>
      <c r="AA801" s="598"/>
      <c r="AB801" s="847"/>
      <c r="AC801" s="619"/>
      <c r="AD801" s="619"/>
      <c r="AE801" s="619"/>
      <c r="AF801" s="619"/>
      <c r="AG801" s="777">
        <f t="shared" si="180"/>
        <v>0</v>
      </c>
      <c r="AH801" s="391"/>
    </row>
    <row r="802" spans="1:34" ht="15" customHeight="1" x14ac:dyDescent="0.25">
      <c r="A802" s="164"/>
      <c r="B802" s="840">
        <f t="shared" si="181"/>
        <v>16</v>
      </c>
      <c r="C802" s="2177" t="s">
        <v>601</v>
      </c>
      <c r="D802" s="2167"/>
      <c r="E802" s="1074" t="s">
        <v>590</v>
      </c>
      <c r="F802" s="1075"/>
      <c r="G802" s="434"/>
      <c r="H802" s="597"/>
      <c r="I802" s="597"/>
      <c r="J802" s="609"/>
      <c r="K802" s="604"/>
      <c r="L802" s="598"/>
      <c r="M802" s="598"/>
      <c r="N802" s="769" t="str">
        <f t="shared" si="177"/>
        <v/>
      </c>
      <c r="O802" s="609"/>
      <c r="P802" s="604"/>
      <c r="Q802" s="598"/>
      <c r="R802" s="598"/>
      <c r="S802" s="769" t="str">
        <f t="shared" si="178"/>
        <v/>
      </c>
      <c r="T802" s="609"/>
      <c r="U802" s="604"/>
      <c r="V802" s="845"/>
      <c r="W802" s="599"/>
      <c r="X802" s="599"/>
      <c r="Y802" s="598"/>
      <c r="Z802" s="773" t="str">
        <f t="shared" si="179"/>
        <v/>
      </c>
      <c r="AA802" s="598"/>
      <c r="AB802" s="847"/>
      <c r="AC802" s="619"/>
      <c r="AD802" s="619"/>
      <c r="AE802" s="619"/>
      <c r="AF802" s="619"/>
      <c r="AG802" s="777">
        <f t="shared" si="180"/>
        <v>0</v>
      </c>
      <c r="AH802" s="391"/>
    </row>
    <row r="803" spans="1:34" ht="15" customHeight="1" x14ac:dyDescent="0.25">
      <c r="A803" s="164"/>
      <c r="B803" s="840">
        <f t="shared" si="181"/>
        <v>17</v>
      </c>
      <c r="C803" s="2177"/>
      <c r="D803" s="2167"/>
      <c r="E803" s="1074" t="s">
        <v>592</v>
      </c>
      <c r="F803" s="1075"/>
      <c r="G803" s="434"/>
      <c r="H803" s="597"/>
      <c r="I803" s="597"/>
      <c r="J803" s="609"/>
      <c r="K803" s="604"/>
      <c r="L803" s="598"/>
      <c r="M803" s="598"/>
      <c r="N803" s="769" t="str">
        <f t="shared" si="177"/>
        <v/>
      </c>
      <c r="O803" s="609"/>
      <c r="P803" s="604"/>
      <c r="Q803" s="598"/>
      <c r="R803" s="598"/>
      <c r="S803" s="769" t="str">
        <f t="shared" si="178"/>
        <v/>
      </c>
      <c r="T803" s="609"/>
      <c r="U803" s="604"/>
      <c r="V803" s="845"/>
      <c r="W803" s="599"/>
      <c r="X803" s="599"/>
      <c r="Y803" s="598"/>
      <c r="Z803" s="773" t="str">
        <f t="shared" si="179"/>
        <v/>
      </c>
      <c r="AA803" s="598"/>
      <c r="AB803" s="847"/>
      <c r="AC803" s="619"/>
      <c r="AD803" s="619"/>
      <c r="AE803" s="619"/>
      <c r="AF803" s="619"/>
      <c r="AG803" s="777">
        <f t="shared" si="180"/>
        <v>0</v>
      </c>
      <c r="AH803" s="391"/>
    </row>
    <row r="804" spans="1:34" ht="15" customHeight="1" x14ac:dyDescent="0.25">
      <c r="A804" s="164"/>
      <c r="B804" s="840">
        <f t="shared" si="181"/>
        <v>18</v>
      </c>
      <c r="C804" s="2177" t="s">
        <v>602</v>
      </c>
      <c r="D804" s="2167"/>
      <c r="E804" s="1074" t="s">
        <v>590</v>
      </c>
      <c r="F804" s="1075"/>
      <c r="G804" s="434"/>
      <c r="H804" s="597"/>
      <c r="I804" s="597"/>
      <c r="J804" s="609"/>
      <c r="K804" s="604"/>
      <c r="L804" s="598"/>
      <c r="M804" s="598"/>
      <c r="N804" s="769" t="str">
        <f t="shared" si="177"/>
        <v/>
      </c>
      <c r="O804" s="609"/>
      <c r="P804" s="604"/>
      <c r="Q804" s="598"/>
      <c r="R804" s="598"/>
      <c r="S804" s="769" t="str">
        <f t="shared" si="178"/>
        <v/>
      </c>
      <c r="T804" s="609"/>
      <c r="U804" s="604"/>
      <c r="V804" s="845"/>
      <c r="W804" s="599"/>
      <c r="X804" s="599"/>
      <c r="Y804" s="598"/>
      <c r="Z804" s="773" t="str">
        <f t="shared" si="179"/>
        <v/>
      </c>
      <c r="AA804" s="598"/>
      <c r="AB804" s="847"/>
      <c r="AC804" s="619"/>
      <c r="AD804" s="619"/>
      <c r="AE804" s="619"/>
      <c r="AF804" s="619"/>
      <c r="AG804" s="777">
        <f t="shared" si="180"/>
        <v>0</v>
      </c>
      <c r="AH804" s="391"/>
    </row>
    <row r="805" spans="1:34" ht="15" customHeight="1" x14ac:dyDescent="0.25">
      <c r="A805" s="164"/>
      <c r="B805" s="840">
        <f t="shared" si="181"/>
        <v>19</v>
      </c>
      <c r="C805" s="2177"/>
      <c r="D805" s="2167"/>
      <c r="E805" s="1074" t="s">
        <v>592</v>
      </c>
      <c r="F805" s="1075"/>
      <c r="G805" s="434"/>
      <c r="H805" s="597"/>
      <c r="I805" s="597"/>
      <c r="J805" s="609"/>
      <c r="K805" s="604"/>
      <c r="L805" s="598"/>
      <c r="M805" s="598"/>
      <c r="N805" s="769" t="str">
        <f t="shared" si="177"/>
        <v/>
      </c>
      <c r="O805" s="609"/>
      <c r="P805" s="604"/>
      <c r="Q805" s="598"/>
      <c r="R805" s="598"/>
      <c r="S805" s="769" t="str">
        <f t="shared" si="178"/>
        <v/>
      </c>
      <c r="T805" s="609"/>
      <c r="U805" s="604"/>
      <c r="V805" s="845"/>
      <c r="W805" s="599"/>
      <c r="X805" s="599"/>
      <c r="Y805" s="598"/>
      <c r="Z805" s="773" t="str">
        <f t="shared" si="179"/>
        <v/>
      </c>
      <c r="AA805" s="598"/>
      <c r="AB805" s="847"/>
      <c r="AC805" s="619"/>
      <c r="AD805" s="619"/>
      <c r="AE805" s="619"/>
      <c r="AF805" s="619"/>
      <c r="AG805" s="777">
        <f t="shared" si="180"/>
        <v>0</v>
      </c>
      <c r="AH805" s="391"/>
    </row>
    <row r="806" spans="1:34" ht="15" customHeight="1" x14ac:dyDescent="0.25">
      <c r="A806" s="164"/>
      <c r="B806" s="840">
        <f t="shared" si="181"/>
        <v>20</v>
      </c>
      <c r="C806" s="2177" t="s">
        <v>603</v>
      </c>
      <c r="D806" s="2167"/>
      <c r="E806" s="1074" t="s">
        <v>590</v>
      </c>
      <c r="F806" s="1075"/>
      <c r="G806" s="434"/>
      <c r="H806" s="597"/>
      <c r="I806" s="597"/>
      <c r="J806" s="609"/>
      <c r="K806" s="604"/>
      <c r="L806" s="598"/>
      <c r="M806" s="598"/>
      <c r="N806" s="769" t="str">
        <f t="shared" si="177"/>
        <v/>
      </c>
      <c r="O806" s="609"/>
      <c r="P806" s="604"/>
      <c r="Q806" s="598"/>
      <c r="R806" s="598"/>
      <c r="S806" s="769" t="str">
        <f t="shared" si="178"/>
        <v/>
      </c>
      <c r="T806" s="609"/>
      <c r="U806" s="604"/>
      <c r="V806" s="845"/>
      <c r="W806" s="599"/>
      <c r="X806" s="599"/>
      <c r="Y806" s="598"/>
      <c r="Z806" s="773" t="str">
        <f t="shared" si="179"/>
        <v/>
      </c>
      <c r="AA806" s="598"/>
      <c r="AB806" s="847"/>
      <c r="AC806" s="619"/>
      <c r="AD806" s="619"/>
      <c r="AE806" s="619"/>
      <c r="AF806" s="619"/>
      <c r="AG806" s="777">
        <f t="shared" si="180"/>
        <v>0</v>
      </c>
      <c r="AH806" s="391"/>
    </row>
    <row r="807" spans="1:34" ht="15" customHeight="1" x14ac:dyDescent="0.25">
      <c r="A807" s="164"/>
      <c r="B807" s="849">
        <f t="shared" si="181"/>
        <v>21</v>
      </c>
      <c r="C807" s="2179"/>
      <c r="D807" s="2168"/>
      <c r="E807" s="978" t="s">
        <v>592</v>
      </c>
      <c r="F807" s="1076"/>
      <c r="G807" s="926"/>
      <c r="H807" s="601"/>
      <c r="I807" s="601"/>
      <c r="J807" s="610"/>
      <c r="K807" s="607"/>
      <c r="L807" s="717"/>
      <c r="M807" s="717"/>
      <c r="N807" s="804" t="str">
        <f t="shared" si="177"/>
        <v/>
      </c>
      <c r="O807" s="610"/>
      <c r="P807" s="607"/>
      <c r="Q807" s="717"/>
      <c r="R807" s="717"/>
      <c r="S807" s="804" t="str">
        <f t="shared" si="178"/>
        <v/>
      </c>
      <c r="T807" s="610"/>
      <c r="U807" s="607"/>
      <c r="V807" s="855"/>
      <c r="W807" s="602"/>
      <c r="X807" s="602"/>
      <c r="Y807" s="717"/>
      <c r="Z807" s="968" t="str">
        <f t="shared" si="179"/>
        <v/>
      </c>
      <c r="AA807" s="717"/>
      <c r="AB807" s="856"/>
      <c r="AC807" s="619"/>
      <c r="AD807" s="619"/>
      <c r="AE807" s="619"/>
      <c r="AF807" s="619"/>
      <c r="AG807" s="857">
        <f t="shared" si="180"/>
        <v>0</v>
      </c>
      <c r="AH807" s="391"/>
    </row>
    <row r="808" spans="1:34" ht="15" customHeight="1" x14ac:dyDescent="0.25">
      <c r="A808" s="164"/>
      <c r="B808" s="945">
        <f t="shared" si="181"/>
        <v>22</v>
      </c>
      <c r="C808" s="1077" t="s">
        <v>507</v>
      </c>
      <c r="D808" s="1078"/>
      <c r="E808" s="1079"/>
      <c r="F808" s="980"/>
      <c r="G808" s="817">
        <f t="shared" ref="G808:M808" si="182">SUM(G787:G807)</f>
        <v>0</v>
      </c>
      <c r="H808" s="822">
        <f t="shared" si="182"/>
        <v>0</v>
      </c>
      <c r="I808" s="822">
        <f t="shared" si="182"/>
        <v>0</v>
      </c>
      <c r="J808" s="861">
        <f t="shared" si="182"/>
        <v>0</v>
      </c>
      <c r="K808" s="822">
        <f t="shared" si="182"/>
        <v>0</v>
      </c>
      <c r="L808" s="822">
        <f t="shared" si="182"/>
        <v>0</v>
      </c>
      <c r="M808" s="822">
        <f t="shared" si="182"/>
        <v>0</v>
      </c>
      <c r="N808" s="820" t="str">
        <f t="shared" si="177"/>
        <v/>
      </c>
      <c r="O808" s="861">
        <f>SUM(O787:O807)</f>
        <v>0</v>
      </c>
      <c r="P808" s="822">
        <f>SUM(P787:P807)</f>
        <v>0</v>
      </c>
      <c r="Q808" s="822">
        <f>SUM(Q787:Q807)</f>
        <v>0</v>
      </c>
      <c r="R808" s="822">
        <f>SUM(R787:R807)</f>
        <v>0</v>
      </c>
      <c r="S808" s="820" t="str">
        <f t="shared" si="178"/>
        <v/>
      </c>
      <c r="T808" s="821">
        <f>SUM(T787:T807)</f>
        <v>0</v>
      </c>
      <c r="U808" s="862">
        <f>SUM(U787:U807)</f>
        <v>0</v>
      </c>
      <c r="V808" s="823" t="str">
        <f>IF(T808&gt;0, SUMPRODUCT(T787:T807,V787:V807)/T808, "")</f>
        <v/>
      </c>
      <c r="W808" s="825" t="str">
        <f>IF(AG808&gt;0, SUMPRODUCT(AG787:AG807,W787:W807)/AG808, "")</f>
        <v/>
      </c>
      <c r="X808" s="825" t="str">
        <f>IF(U808&gt;0, SUMPRODUCT(U787:U807,X787:X807)/U808, "")</f>
        <v/>
      </c>
      <c r="Y808" s="822">
        <f>SUM(Y787:Y807)</f>
        <v>0</v>
      </c>
      <c r="Z808" s="825" t="str">
        <f t="shared" si="179"/>
        <v/>
      </c>
      <c r="AA808" s="822">
        <f>SUM(AA787:AA807)</f>
        <v>0</v>
      </c>
      <c r="AB808" s="863">
        <f>SUM(AB787:AB807)</f>
        <v>0</v>
      </c>
      <c r="AC808" s="619"/>
      <c r="AD808" s="619"/>
      <c r="AE808" s="619"/>
      <c r="AF808" s="619"/>
      <c r="AG808" s="826">
        <f t="shared" si="180"/>
        <v>0</v>
      </c>
      <c r="AH808" s="391"/>
    </row>
    <row r="809" spans="1:34" ht="15" customHeight="1" x14ac:dyDescent="0.25">
      <c r="A809" s="164"/>
      <c r="B809" s="858">
        <f t="shared" si="181"/>
        <v>23</v>
      </c>
      <c r="C809" s="2164" t="s">
        <v>574</v>
      </c>
      <c r="D809" s="2164"/>
      <c r="E809" s="2165"/>
      <c r="F809" s="2165"/>
      <c r="G809" s="406"/>
      <c r="H809" s="410"/>
      <c r="I809" s="410"/>
      <c r="J809" s="410"/>
      <c r="K809" s="410"/>
      <c r="L809" s="410"/>
      <c r="M809" s="410"/>
      <c r="N809" s="410"/>
      <c r="O809" s="410"/>
      <c r="P809" s="410"/>
      <c r="Q809" s="410"/>
      <c r="R809" s="410"/>
      <c r="S809" s="410"/>
      <c r="T809" s="603"/>
      <c r="U809" s="603"/>
      <c r="V809" s="410"/>
      <c r="W809" s="168"/>
      <c r="X809" s="168"/>
      <c r="Y809" s="168"/>
      <c r="Z809" s="603"/>
      <c r="AA809" s="168"/>
      <c r="AB809" s="168"/>
      <c r="AC809" s="619"/>
      <c r="AD809" s="619"/>
      <c r="AE809" s="619"/>
      <c r="AF809" s="619"/>
      <c r="AG809" s="168"/>
      <c r="AH809" s="391"/>
    </row>
    <row r="810" spans="1:34" s="282" customFormat="1" ht="45" customHeight="1" x14ac:dyDescent="0.25">
      <c r="A810" s="585" t="s">
        <v>619</v>
      </c>
      <c r="B810" s="829"/>
      <c r="C810" s="603"/>
      <c r="D810" s="410"/>
      <c r="E810" s="410"/>
      <c r="F810" s="410"/>
      <c r="G810" s="406"/>
      <c r="H810" s="410"/>
      <c r="I810" s="410"/>
      <c r="AC810" s="619"/>
      <c r="AD810" s="619"/>
      <c r="AE810" s="619"/>
      <c r="AF810" s="619"/>
      <c r="AH810" s="391"/>
    </row>
    <row r="811" spans="1:34" ht="42" customHeight="1" x14ac:dyDescent="0.25">
      <c r="A811" s="737"/>
      <c r="B811" s="686"/>
      <c r="C811" s="727" t="s">
        <v>583</v>
      </c>
      <c r="D811" s="727" t="s">
        <v>584</v>
      </c>
      <c r="E811" s="727" t="s">
        <v>585</v>
      </c>
      <c r="F811" s="1087"/>
      <c r="G811" s="1088"/>
      <c r="H811" s="943"/>
      <c r="I811" s="941"/>
      <c r="J811" s="943"/>
      <c r="K811" s="940"/>
      <c r="L811" s="942"/>
      <c r="M811" s="942"/>
      <c r="N811" s="944"/>
      <c r="O811" s="1087"/>
      <c r="P811" s="1087"/>
      <c r="Q811" s="1089"/>
      <c r="R811" s="1089"/>
      <c r="S811" s="944"/>
      <c r="T811" s="1090"/>
      <c r="U811" s="1087"/>
      <c r="V811" s="1089"/>
      <c r="W811" s="1089"/>
      <c r="X811" s="1089"/>
      <c r="Y811" s="1089"/>
      <c r="Z811" s="1089"/>
      <c r="AA811" s="1089"/>
      <c r="AB811" s="1088"/>
      <c r="AC811" s="619"/>
      <c r="AD811" s="619"/>
      <c r="AE811" s="619"/>
      <c r="AF811" s="619"/>
      <c r="AG811" s="1088"/>
      <c r="AH811" s="391"/>
    </row>
    <row r="812" spans="1:34" ht="15" customHeight="1" x14ac:dyDescent="0.25">
      <c r="A812" s="737"/>
      <c r="B812" s="858">
        <v>1</v>
      </c>
      <c r="C812" s="727"/>
      <c r="D812" s="1037" t="s">
        <v>587</v>
      </c>
      <c r="E812" s="727"/>
      <c r="F812" s="1087"/>
      <c r="G812" s="508"/>
      <c r="H812" s="1039"/>
      <c r="I812" s="1039"/>
      <c r="J812" s="1040"/>
      <c r="K812" s="1041"/>
      <c r="L812" s="1042"/>
      <c r="M812" s="1042"/>
      <c r="N812" s="820" t="str">
        <f t="shared" ref="N812:N833" si="183">IF(K812&gt;0,M812/K812, "")</f>
        <v/>
      </c>
      <c r="O812" s="1040"/>
      <c r="P812" s="1041"/>
      <c r="Q812" s="1042"/>
      <c r="R812" s="1042"/>
      <c r="S812" s="820" t="str">
        <f t="shared" ref="S812:S833" si="184">IF(P812&gt;0,R812/P812, "")</f>
        <v/>
      </c>
      <c r="T812" s="1053"/>
      <c r="U812" s="1054"/>
      <c r="V812" s="1055"/>
      <c r="W812" s="1055"/>
      <c r="X812" s="1055"/>
      <c r="Y812" s="1056"/>
      <c r="Z812" s="1055"/>
      <c r="AA812" s="1057"/>
      <c r="AB812" s="1058"/>
      <c r="AC812" s="619"/>
      <c r="AD812" s="619"/>
      <c r="AE812" s="619"/>
      <c r="AF812" s="619"/>
      <c r="AG812" s="1057"/>
      <c r="AH812" s="391"/>
    </row>
    <row r="813" spans="1:34" ht="15" customHeight="1" x14ac:dyDescent="0.25">
      <c r="A813" s="164"/>
      <c r="B813" s="830">
        <f>B812+1</f>
        <v>2</v>
      </c>
      <c r="C813" s="2176" t="s">
        <v>609</v>
      </c>
      <c r="D813" s="2178" t="s">
        <v>589</v>
      </c>
      <c r="E813" s="1066" t="s">
        <v>590</v>
      </c>
      <c r="F813" s="1091"/>
      <c r="G813" s="504"/>
      <c r="H813" s="1068"/>
      <c r="I813" s="1068"/>
      <c r="J813" s="722"/>
      <c r="K813" s="1069"/>
      <c r="L813" s="723"/>
      <c r="M813" s="723"/>
      <c r="N813" s="1070" t="str">
        <f t="shared" si="183"/>
        <v/>
      </c>
      <c r="O813" s="722"/>
      <c r="P813" s="1069"/>
      <c r="Q813" s="723"/>
      <c r="R813" s="723"/>
      <c r="S813" s="1070" t="str">
        <f t="shared" si="184"/>
        <v/>
      </c>
      <c r="T813" s="1059"/>
      <c r="U813" s="1060"/>
      <c r="V813" s="1061"/>
      <c r="W813" s="1061"/>
      <c r="X813" s="1061"/>
      <c r="Y813" s="1062"/>
      <c r="Z813" s="1061"/>
      <c r="AA813" s="1063"/>
      <c r="AB813" s="1064"/>
      <c r="AC813" s="619"/>
      <c r="AD813" s="619"/>
      <c r="AE813" s="619"/>
      <c r="AF813" s="619"/>
      <c r="AG813" s="1063"/>
      <c r="AH813" s="391"/>
    </row>
    <row r="814" spans="1:34" ht="15" customHeight="1" x14ac:dyDescent="0.25">
      <c r="A814" s="164"/>
      <c r="B814" s="840">
        <f>B813+1</f>
        <v>3</v>
      </c>
      <c r="C814" s="2177"/>
      <c r="D814" s="2167"/>
      <c r="E814" s="1074" t="s">
        <v>592</v>
      </c>
      <c r="F814" s="1091"/>
      <c r="G814" s="434"/>
      <c r="H814" s="597"/>
      <c r="I814" s="597"/>
      <c r="J814" s="609"/>
      <c r="K814" s="604"/>
      <c r="L814" s="598"/>
      <c r="M814" s="598"/>
      <c r="N814" s="769" t="str">
        <f t="shared" si="183"/>
        <v/>
      </c>
      <c r="O814" s="609"/>
      <c r="P814" s="604"/>
      <c r="Q814" s="598"/>
      <c r="R814" s="598"/>
      <c r="S814" s="769" t="str">
        <f t="shared" si="184"/>
        <v/>
      </c>
      <c r="T814" s="1059"/>
      <c r="U814" s="1060"/>
      <c r="V814" s="1061"/>
      <c r="W814" s="1061"/>
      <c r="X814" s="1061"/>
      <c r="Y814" s="1062"/>
      <c r="Z814" s="1061"/>
      <c r="AA814" s="1063"/>
      <c r="AB814" s="1064"/>
      <c r="AC814" s="619"/>
      <c r="AD814" s="619"/>
      <c r="AE814" s="619"/>
      <c r="AF814" s="619"/>
      <c r="AG814" s="1063"/>
      <c r="AH814" s="391"/>
    </row>
    <row r="815" spans="1:34" ht="15" customHeight="1" x14ac:dyDescent="0.25">
      <c r="A815" s="164"/>
      <c r="B815" s="840">
        <f t="shared" ref="B815:B833" si="185">B814+1</f>
        <v>4</v>
      </c>
      <c r="C815" s="2177" t="s">
        <v>595</v>
      </c>
      <c r="D815" s="2167"/>
      <c r="E815" s="1074" t="s">
        <v>590</v>
      </c>
      <c r="F815" s="987"/>
      <c r="G815" s="434"/>
      <c r="H815" s="597"/>
      <c r="I815" s="597"/>
      <c r="J815" s="609"/>
      <c r="K815" s="604"/>
      <c r="L815" s="598"/>
      <c r="M815" s="598"/>
      <c r="N815" s="769" t="str">
        <f t="shared" si="183"/>
        <v/>
      </c>
      <c r="O815" s="609"/>
      <c r="P815" s="604"/>
      <c r="Q815" s="598"/>
      <c r="R815" s="598"/>
      <c r="S815" s="769" t="str">
        <f t="shared" si="184"/>
        <v/>
      </c>
      <c r="T815" s="1059"/>
      <c r="U815" s="1060"/>
      <c r="V815" s="1061"/>
      <c r="W815" s="1061"/>
      <c r="X815" s="1061"/>
      <c r="Y815" s="1062"/>
      <c r="Z815" s="1061"/>
      <c r="AA815" s="1063"/>
      <c r="AB815" s="1064"/>
      <c r="AC815" s="619"/>
      <c r="AD815" s="619"/>
      <c r="AE815" s="619"/>
      <c r="AF815" s="619"/>
      <c r="AG815" s="1063"/>
      <c r="AH815" s="391"/>
    </row>
    <row r="816" spans="1:34" ht="15" customHeight="1" x14ac:dyDescent="0.25">
      <c r="A816" s="164"/>
      <c r="B816" s="840">
        <f t="shared" si="185"/>
        <v>5</v>
      </c>
      <c r="C816" s="2177"/>
      <c r="D816" s="2167"/>
      <c r="E816" s="1074" t="s">
        <v>592</v>
      </c>
      <c r="F816" s="987"/>
      <c r="G816" s="434"/>
      <c r="H816" s="597"/>
      <c r="I816" s="597"/>
      <c r="J816" s="609"/>
      <c r="K816" s="604"/>
      <c r="L816" s="598"/>
      <c r="M816" s="598"/>
      <c r="N816" s="769" t="str">
        <f t="shared" si="183"/>
        <v/>
      </c>
      <c r="O816" s="609"/>
      <c r="P816" s="604"/>
      <c r="Q816" s="598"/>
      <c r="R816" s="598"/>
      <c r="S816" s="769" t="str">
        <f t="shared" si="184"/>
        <v/>
      </c>
      <c r="T816" s="1059"/>
      <c r="U816" s="1060"/>
      <c r="V816" s="1061"/>
      <c r="W816" s="1061"/>
      <c r="X816" s="1061"/>
      <c r="Y816" s="1062"/>
      <c r="Z816" s="1061"/>
      <c r="AA816" s="1063"/>
      <c r="AB816" s="1064"/>
      <c r="AC816" s="619"/>
      <c r="AD816" s="619"/>
      <c r="AE816" s="619"/>
      <c r="AF816" s="619"/>
      <c r="AG816" s="1063"/>
      <c r="AH816" s="391"/>
    </row>
    <row r="817" spans="1:34" ht="15" customHeight="1" x14ac:dyDescent="0.25">
      <c r="A817" s="164"/>
      <c r="B817" s="840">
        <f t="shared" si="185"/>
        <v>6</v>
      </c>
      <c r="C817" s="2177" t="s">
        <v>596</v>
      </c>
      <c r="D817" s="2167"/>
      <c r="E817" s="1074" t="s">
        <v>590</v>
      </c>
      <c r="F817" s="987"/>
      <c r="G817" s="434"/>
      <c r="H817" s="597"/>
      <c r="I817" s="597"/>
      <c r="J817" s="609"/>
      <c r="K817" s="604"/>
      <c r="L817" s="598"/>
      <c r="M817" s="598"/>
      <c r="N817" s="769" t="str">
        <f t="shared" si="183"/>
        <v/>
      </c>
      <c r="O817" s="609"/>
      <c r="P817" s="604"/>
      <c r="Q817" s="598"/>
      <c r="R817" s="598"/>
      <c r="S817" s="769" t="str">
        <f t="shared" si="184"/>
        <v/>
      </c>
      <c r="T817" s="1059"/>
      <c r="U817" s="1060"/>
      <c r="V817" s="1061"/>
      <c r="W817" s="1061"/>
      <c r="X817" s="1061"/>
      <c r="Y817" s="1062"/>
      <c r="Z817" s="1061"/>
      <c r="AA817" s="1063"/>
      <c r="AB817" s="1064"/>
      <c r="AC817" s="619"/>
      <c r="AD817" s="619"/>
      <c r="AE817" s="619"/>
      <c r="AF817" s="619"/>
      <c r="AG817" s="1063"/>
      <c r="AH817" s="391"/>
    </row>
    <row r="818" spans="1:34" ht="15" customHeight="1" x14ac:dyDescent="0.25">
      <c r="A818" s="164"/>
      <c r="B818" s="840">
        <f t="shared" si="185"/>
        <v>7</v>
      </c>
      <c r="C818" s="2177"/>
      <c r="D818" s="2167"/>
      <c r="E818" s="1074" t="s">
        <v>592</v>
      </c>
      <c r="F818" s="987"/>
      <c r="G818" s="434"/>
      <c r="H818" s="597"/>
      <c r="I818" s="597"/>
      <c r="J818" s="609"/>
      <c r="K818" s="604"/>
      <c r="L818" s="598"/>
      <c r="M818" s="598"/>
      <c r="N818" s="769" t="str">
        <f t="shared" si="183"/>
        <v/>
      </c>
      <c r="O818" s="609"/>
      <c r="P818" s="604"/>
      <c r="Q818" s="598"/>
      <c r="R818" s="598"/>
      <c r="S818" s="769" t="str">
        <f t="shared" si="184"/>
        <v/>
      </c>
      <c r="T818" s="1059"/>
      <c r="U818" s="1060"/>
      <c r="V818" s="1061"/>
      <c r="W818" s="1061"/>
      <c r="X818" s="1061"/>
      <c r="Y818" s="1062"/>
      <c r="Z818" s="1061"/>
      <c r="AA818" s="1063"/>
      <c r="AB818" s="1064"/>
      <c r="AC818" s="619"/>
      <c r="AD818" s="619"/>
      <c r="AE818" s="619"/>
      <c r="AF818" s="619"/>
      <c r="AG818" s="1063"/>
      <c r="AH818" s="391"/>
    </row>
    <row r="819" spans="1:34" ht="15" customHeight="1" x14ac:dyDescent="0.25">
      <c r="A819" s="164"/>
      <c r="B819" s="840">
        <f t="shared" si="185"/>
        <v>8</v>
      </c>
      <c r="C819" s="2177" t="s">
        <v>597</v>
      </c>
      <c r="D819" s="2167"/>
      <c r="E819" s="1074" t="s">
        <v>590</v>
      </c>
      <c r="F819" s="987"/>
      <c r="G819" s="434"/>
      <c r="H819" s="597"/>
      <c r="I819" s="597"/>
      <c r="J819" s="609"/>
      <c r="K819" s="604"/>
      <c r="L819" s="598"/>
      <c r="M819" s="598"/>
      <c r="N819" s="769" t="str">
        <f t="shared" si="183"/>
        <v/>
      </c>
      <c r="O819" s="609"/>
      <c r="P819" s="604"/>
      <c r="Q819" s="598"/>
      <c r="R819" s="598"/>
      <c r="S819" s="769" t="str">
        <f t="shared" si="184"/>
        <v/>
      </c>
      <c r="T819" s="1059"/>
      <c r="U819" s="1060"/>
      <c r="V819" s="1061"/>
      <c r="W819" s="1061"/>
      <c r="X819" s="1061"/>
      <c r="Y819" s="1062"/>
      <c r="Z819" s="1061"/>
      <c r="AA819" s="1063"/>
      <c r="AB819" s="1064"/>
      <c r="AC819" s="619"/>
      <c r="AD819" s="619"/>
      <c r="AE819" s="619"/>
      <c r="AF819" s="619"/>
      <c r="AG819" s="1063"/>
      <c r="AH819" s="391"/>
    </row>
    <row r="820" spans="1:34" ht="15" customHeight="1" x14ac:dyDescent="0.25">
      <c r="A820" s="164"/>
      <c r="B820" s="840">
        <f t="shared" si="185"/>
        <v>9</v>
      </c>
      <c r="C820" s="2177"/>
      <c r="D820" s="2167"/>
      <c r="E820" s="1074" t="s">
        <v>592</v>
      </c>
      <c r="F820" s="987"/>
      <c r="G820" s="434"/>
      <c r="H820" s="597"/>
      <c r="I820" s="597"/>
      <c r="J820" s="609"/>
      <c r="K820" s="604"/>
      <c r="L820" s="598"/>
      <c r="M820" s="598"/>
      <c r="N820" s="769" t="str">
        <f t="shared" si="183"/>
        <v/>
      </c>
      <c r="O820" s="609"/>
      <c r="P820" s="604"/>
      <c r="Q820" s="598"/>
      <c r="R820" s="598"/>
      <c r="S820" s="769" t="str">
        <f t="shared" si="184"/>
        <v/>
      </c>
      <c r="T820" s="1059"/>
      <c r="U820" s="1060"/>
      <c r="V820" s="1061"/>
      <c r="W820" s="1061"/>
      <c r="X820" s="1061"/>
      <c r="Y820" s="1062"/>
      <c r="Z820" s="1061"/>
      <c r="AA820" s="1063"/>
      <c r="AB820" s="1064"/>
      <c r="AC820" s="619"/>
      <c r="AD820" s="619"/>
      <c r="AE820" s="619"/>
      <c r="AF820" s="619"/>
      <c r="AG820" s="1063"/>
      <c r="AH820" s="391"/>
    </row>
    <row r="821" spans="1:34" ht="15" customHeight="1" x14ac:dyDescent="0.25">
      <c r="A821" s="164"/>
      <c r="B821" s="840">
        <f t="shared" si="185"/>
        <v>10</v>
      </c>
      <c r="C821" s="2177" t="s">
        <v>598</v>
      </c>
      <c r="D821" s="2167"/>
      <c r="E821" s="1074" t="s">
        <v>590</v>
      </c>
      <c r="F821" s="987"/>
      <c r="G821" s="434"/>
      <c r="H821" s="597"/>
      <c r="I821" s="597"/>
      <c r="J821" s="609"/>
      <c r="K821" s="604"/>
      <c r="L821" s="598"/>
      <c r="M821" s="598"/>
      <c r="N821" s="769" t="str">
        <f t="shared" si="183"/>
        <v/>
      </c>
      <c r="O821" s="609"/>
      <c r="P821" s="604"/>
      <c r="Q821" s="598"/>
      <c r="R821" s="598"/>
      <c r="S821" s="769" t="str">
        <f t="shared" si="184"/>
        <v/>
      </c>
      <c r="T821" s="1059"/>
      <c r="U821" s="1060"/>
      <c r="V821" s="1061"/>
      <c r="W821" s="1061"/>
      <c r="X821" s="1061"/>
      <c r="Y821" s="1062"/>
      <c r="Z821" s="1061"/>
      <c r="AA821" s="1063"/>
      <c r="AB821" s="1064"/>
      <c r="AC821" s="619"/>
      <c r="AD821" s="619"/>
      <c r="AE821" s="619"/>
      <c r="AF821" s="619"/>
      <c r="AG821" s="1063"/>
      <c r="AH821" s="391"/>
    </row>
    <row r="822" spans="1:34" ht="15" customHeight="1" x14ac:dyDescent="0.25">
      <c r="A822" s="164"/>
      <c r="B822" s="840">
        <f t="shared" si="185"/>
        <v>11</v>
      </c>
      <c r="C822" s="2177"/>
      <c r="D822" s="2167"/>
      <c r="E822" s="1074" t="s">
        <v>592</v>
      </c>
      <c r="F822" s="987"/>
      <c r="G822" s="434"/>
      <c r="H822" s="597"/>
      <c r="I822" s="597"/>
      <c r="J822" s="609"/>
      <c r="K822" s="604"/>
      <c r="L822" s="598"/>
      <c r="M822" s="598"/>
      <c r="N822" s="769" t="str">
        <f t="shared" si="183"/>
        <v/>
      </c>
      <c r="O822" s="609"/>
      <c r="P822" s="604"/>
      <c r="Q822" s="598"/>
      <c r="R822" s="598"/>
      <c r="S822" s="769" t="str">
        <f t="shared" si="184"/>
        <v/>
      </c>
      <c r="T822" s="1059"/>
      <c r="U822" s="1060"/>
      <c r="V822" s="1061"/>
      <c r="W822" s="1061"/>
      <c r="X822" s="1061"/>
      <c r="Y822" s="1062"/>
      <c r="Z822" s="1061"/>
      <c r="AA822" s="1063"/>
      <c r="AB822" s="1064"/>
      <c r="AC822" s="619"/>
      <c r="AD822" s="619"/>
      <c r="AE822" s="619"/>
      <c r="AF822" s="619"/>
      <c r="AG822" s="1063"/>
      <c r="AH822" s="391"/>
    </row>
    <row r="823" spans="1:34" ht="15" customHeight="1" x14ac:dyDescent="0.25">
      <c r="A823" s="164"/>
      <c r="B823" s="840">
        <f t="shared" si="185"/>
        <v>12</v>
      </c>
      <c r="C823" s="2177" t="s">
        <v>599</v>
      </c>
      <c r="D823" s="2167"/>
      <c r="E823" s="1074" t="s">
        <v>590</v>
      </c>
      <c r="F823" s="987"/>
      <c r="G823" s="434"/>
      <c r="H823" s="597"/>
      <c r="I823" s="597"/>
      <c r="J823" s="609"/>
      <c r="K823" s="604"/>
      <c r="L823" s="598"/>
      <c r="M823" s="598"/>
      <c r="N823" s="769" t="str">
        <f t="shared" si="183"/>
        <v/>
      </c>
      <c r="O823" s="609"/>
      <c r="P823" s="604"/>
      <c r="Q823" s="598"/>
      <c r="R823" s="598"/>
      <c r="S823" s="769" t="str">
        <f t="shared" si="184"/>
        <v/>
      </c>
      <c r="T823" s="1059"/>
      <c r="U823" s="1060"/>
      <c r="V823" s="1061"/>
      <c r="W823" s="1061"/>
      <c r="X823" s="1061"/>
      <c r="Y823" s="1062"/>
      <c r="Z823" s="1061"/>
      <c r="AA823" s="1063"/>
      <c r="AB823" s="1064"/>
      <c r="AC823" s="619"/>
      <c r="AD823" s="619"/>
      <c r="AE823" s="619"/>
      <c r="AF823" s="619"/>
      <c r="AG823" s="1063"/>
      <c r="AH823" s="391"/>
    </row>
    <row r="824" spans="1:34" ht="15" customHeight="1" x14ac:dyDescent="0.25">
      <c r="A824" s="164"/>
      <c r="B824" s="840">
        <f t="shared" si="185"/>
        <v>13</v>
      </c>
      <c r="C824" s="2177"/>
      <c r="D824" s="2167"/>
      <c r="E824" s="1074" t="s">
        <v>592</v>
      </c>
      <c r="F824" s="987"/>
      <c r="G824" s="434"/>
      <c r="H824" s="597"/>
      <c r="I824" s="597"/>
      <c r="J824" s="609"/>
      <c r="K824" s="604"/>
      <c r="L824" s="598"/>
      <c r="M824" s="598"/>
      <c r="N824" s="769" t="str">
        <f t="shared" si="183"/>
        <v/>
      </c>
      <c r="O824" s="609"/>
      <c r="P824" s="604"/>
      <c r="Q824" s="598"/>
      <c r="R824" s="598"/>
      <c r="S824" s="769" t="str">
        <f t="shared" si="184"/>
        <v/>
      </c>
      <c r="T824" s="1059"/>
      <c r="U824" s="1060"/>
      <c r="V824" s="1061"/>
      <c r="W824" s="1061"/>
      <c r="X824" s="1061"/>
      <c r="Y824" s="1062"/>
      <c r="Z824" s="1061"/>
      <c r="AA824" s="1063"/>
      <c r="AB824" s="1064"/>
      <c r="AC824" s="619"/>
      <c r="AD824" s="619"/>
      <c r="AE824" s="619"/>
      <c r="AF824" s="619"/>
      <c r="AG824" s="1063"/>
      <c r="AH824" s="391"/>
    </row>
    <row r="825" spans="1:34" ht="15" customHeight="1" x14ac:dyDescent="0.25">
      <c r="A825" s="164"/>
      <c r="B825" s="840">
        <f t="shared" si="185"/>
        <v>14</v>
      </c>
      <c r="C825" s="2177" t="s">
        <v>600</v>
      </c>
      <c r="D825" s="2167"/>
      <c r="E825" s="1074" t="s">
        <v>590</v>
      </c>
      <c r="F825" s="987"/>
      <c r="G825" s="434"/>
      <c r="H825" s="597"/>
      <c r="I825" s="597"/>
      <c r="J825" s="609"/>
      <c r="K825" s="604"/>
      <c r="L825" s="598"/>
      <c r="M825" s="598"/>
      <c r="N825" s="769" t="str">
        <f t="shared" si="183"/>
        <v/>
      </c>
      <c r="O825" s="609"/>
      <c r="P825" s="604"/>
      <c r="Q825" s="598"/>
      <c r="R825" s="598"/>
      <c r="S825" s="769" t="str">
        <f t="shared" si="184"/>
        <v/>
      </c>
      <c r="T825" s="1059"/>
      <c r="U825" s="1060"/>
      <c r="V825" s="1061"/>
      <c r="W825" s="1061"/>
      <c r="X825" s="1061"/>
      <c r="Y825" s="1062"/>
      <c r="Z825" s="1061"/>
      <c r="AA825" s="1063"/>
      <c r="AB825" s="1064"/>
      <c r="AC825" s="619"/>
      <c r="AD825" s="619"/>
      <c r="AE825" s="619"/>
      <c r="AF825" s="619"/>
      <c r="AG825" s="1063"/>
      <c r="AH825" s="391"/>
    </row>
    <row r="826" spans="1:34" ht="15" customHeight="1" x14ac:dyDescent="0.25">
      <c r="A826" s="164"/>
      <c r="B826" s="840">
        <f t="shared" si="185"/>
        <v>15</v>
      </c>
      <c r="C826" s="2177"/>
      <c r="D826" s="2167"/>
      <c r="E826" s="1074" t="s">
        <v>592</v>
      </c>
      <c r="F826" s="987"/>
      <c r="G826" s="434"/>
      <c r="H826" s="597"/>
      <c r="I826" s="597"/>
      <c r="J826" s="609"/>
      <c r="K826" s="604"/>
      <c r="L826" s="598"/>
      <c r="M826" s="598"/>
      <c r="N826" s="769" t="str">
        <f t="shared" si="183"/>
        <v/>
      </c>
      <c r="O826" s="609"/>
      <c r="P826" s="604"/>
      <c r="Q826" s="598"/>
      <c r="R826" s="598"/>
      <c r="S826" s="769" t="str">
        <f t="shared" si="184"/>
        <v/>
      </c>
      <c r="T826" s="795"/>
      <c r="U826" s="790"/>
      <c r="V826" s="797"/>
      <c r="W826" s="797"/>
      <c r="X826" s="797"/>
      <c r="Y826" s="881"/>
      <c r="Z826" s="797"/>
      <c r="AA826" s="882"/>
      <c r="AB826" s="883"/>
      <c r="AC826" s="619"/>
      <c r="AD826" s="619"/>
      <c r="AE826" s="619"/>
      <c r="AF826" s="619"/>
      <c r="AG826" s="882"/>
      <c r="AH826" s="391"/>
    </row>
    <row r="827" spans="1:34" ht="15" customHeight="1" x14ac:dyDescent="0.25">
      <c r="A827" s="164"/>
      <c r="B827" s="840">
        <f t="shared" si="185"/>
        <v>16</v>
      </c>
      <c r="C827" s="2177" t="s">
        <v>601</v>
      </c>
      <c r="D827" s="2167"/>
      <c r="E827" s="1074" t="s">
        <v>590</v>
      </c>
      <c r="F827" s="987"/>
      <c r="G827" s="434"/>
      <c r="H827" s="597"/>
      <c r="I827" s="597"/>
      <c r="J827" s="609"/>
      <c r="K827" s="604"/>
      <c r="L827" s="598"/>
      <c r="M827" s="598"/>
      <c r="N827" s="769" t="str">
        <f t="shared" si="183"/>
        <v/>
      </c>
      <c r="O827" s="609"/>
      <c r="P827" s="604"/>
      <c r="Q827" s="598"/>
      <c r="R827" s="598"/>
      <c r="S827" s="769" t="str">
        <f t="shared" si="184"/>
        <v/>
      </c>
      <c r="T827" s="795"/>
      <c r="U827" s="790"/>
      <c r="V827" s="797"/>
      <c r="W827" s="797"/>
      <c r="X827" s="797"/>
      <c r="Y827" s="881"/>
      <c r="Z827" s="797"/>
      <c r="AA827" s="882"/>
      <c r="AB827" s="883"/>
      <c r="AC827" s="619"/>
      <c r="AD827" s="619"/>
      <c r="AE827" s="619"/>
      <c r="AF827" s="619"/>
      <c r="AG827" s="882"/>
      <c r="AH827" s="391"/>
    </row>
    <row r="828" spans="1:34" ht="15" customHeight="1" x14ac:dyDescent="0.25">
      <c r="A828" s="164"/>
      <c r="B828" s="840">
        <f t="shared" si="185"/>
        <v>17</v>
      </c>
      <c r="C828" s="2177"/>
      <c r="D828" s="2167"/>
      <c r="E828" s="1074" t="s">
        <v>592</v>
      </c>
      <c r="F828" s="987"/>
      <c r="G828" s="434"/>
      <c r="H828" s="597"/>
      <c r="I828" s="597"/>
      <c r="J828" s="609"/>
      <c r="K828" s="604"/>
      <c r="L828" s="598"/>
      <c r="M828" s="598"/>
      <c r="N828" s="769" t="str">
        <f t="shared" si="183"/>
        <v/>
      </c>
      <c r="O828" s="609"/>
      <c r="P828" s="604"/>
      <c r="Q828" s="598"/>
      <c r="R828" s="598"/>
      <c r="S828" s="769" t="str">
        <f t="shared" si="184"/>
        <v/>
      </c>
      <c r="T828" s="795"/>
      <c r="U828" s="790"/>
      <c r="V828" s="797"/>
      <c r="W828" s="797"/>
      <c r="X828" s="797"/>
      <c r="Y828" s="881"/>
      <c r="Z828" s="797"/>
      <c r="AA828" s="882"/>
      <c r="AB828" s="883"/>
      <c r="AC828" s="619"/>
      <c r="AD828" s="619"/>
      <c r="AE828" s="619"/>
      <c r="AF828" s="619"/>
      <c r="AG828" s="882"/>
      <c r="AH828" s="391"/>
    </row>
    <row r="829" spans="1:34" ht="15" customHeight="1" x14ac:dyDescent="0.25">
      <c r="A829" s="164"/>
      <c r="B829" s="840">
        <f t="shared" si="185"/>
        <v>18</v>
      </c>
      <c r="C829" s="2177" t="s">
        <v>602</v>
      </c>
      <c r="D829" s="2167"/>
      <c r="E829" s="1074" t="s">
        <v>590</v>
      </c>
      <c r="F829" s="987"/>
      <c r="G829" s="434"/>
      <c r="H829" s="597"/>
      <c r="I829" s="597"/>
      <c r="J829" s="609"/>
      <c r="K829" s="604"/>
      <c r="L829" s="598"/>
      <c r="M829" s="598"/>
      <c r="N829" s="769" t="str">
        <f t="shared" si="183"/>
        <v/>
      </c>
      <c r="O829" s="609"/>
      <c r="P829" s="604"/>
      <c r="Q829" s="598"/>
      <c r="R829" s="598"/>
      <c r="S829" s="769" t="str">
        <f t="shared" si="184"/>
        <v/>
      </c>
      <c r="T829" s="795"/>
      <c r="U829" s="790"/>
      <c r="V829" s="797"/>
      <c r="W829" s="797"/>
      <c r="X829" s="797"/>
      <c r="Y829" s="881"/>
      <c r="Z829" s="797"/>
      <c r="AA829" s="882"/>
      <c r="AB829" s="883"/>
      <c r="AC829" s="619"/>
      <c r="AD829" s="619"/>
      <c r="AE829" s="619"/>
      <c r="AF829" s="619"/>
      <c r="AG829" s="882"/>
      <c r="AH829" s="391"/>
    </row>
    <row r="830" spans="1:34" ht="15" customHeight="1" x14ac:dyDescent="0.25">
      <c r="A830" s="164"/>
      <c r="B830" s="840">
        <f t="shared" si="185"/>
        <v>19</v>
      </c>
      <c r="C830" s="2177"/>
      <c r="D830" s="2167"/>
      <c r="E830" s="1074" t="s">
        <v>592</v>
      </c>
      <c r="F830" s="987"/>
      <c r="G830" s="434"/>
      <c r="H830" s="597"/>
      <c r="I830" s="597"/>
      <c r="J830" s="609"/>
      <c r="K830" s="604"/>
      <c r="L830" s="598"/>
      <c r="M830" s="598"/>
      <c r="N830" s="769" t="str">
        <f t="shared" si="183"/>
        <v/>
      </c>
      <c r="O830" s="609"/>
      <c r="P830" s="604"/>
      <c r="Q830" s="598"/>
      <c r="R830" s="598"/>
      <c r="S830" s="769" t="str">
        <f t="shared" si="184"/>
        <v/>
      </c>
      <c r="T830" s="795"/>
      <c r="U830" s="790"/>
      <c r="V830" s="797"/>
      <c r="W830" s="797"/>
      <c r="X830" s="797"/>
      <c r="Y830" s="881"/>
      <c r="Z830" s="797"/>
      <c r="AA830" s="882"/>
      <c r="AB830" s="883"/>
      <c r="AC830" s="619"/>
      <c r="AD830" s="619"/>
      <c r="AE830" s="619"/>
      <c r="AF830" s="619"/>
      <c r="AG830" s="882"/>
      <c r="AH830" s="391"/>
    </row>
    <row r="831" spans="1:34" ht="15" customHeight="1" x14ac:dyDescent="0.25">
      <c r="A831" s="164"/>
      <c r="B831" s="840">
        <f t="shared" si="185"/>
        <v>20</v>
      </c>
      <c r="C831" s="2177" t="s">
        <v>603</v>
      </c>
      <c r="D831" s="2167"/>
      <c r="E831" s="1074" t="s">
        <v>590</v>
      </c>
      <c r="F831" s="987"/>
      <c r="G831" s="434"/>
      <c r="H831" s="597"/>
      <c r="I831" s="597"/>
      <c r="J831" s="609"/>
      <c r="K831" s="604"/>
      <c r="L831" s="598"/>
      <c r="M831" s="598"/>
      <c r="N831" s="769" t="str">
        <f t="shared" si="183"/>
        <v/>
      </c>
      <c r="O831" s="609"/>
      <c r="P831" s="604"/>
      <c r="Q831" s="598"/>
      <c r="R831" s="598"/>
      <c r="S831" s="769" t="str">
        <f t="shared" si="184"/>
        <v/>
      </c>
      <c r="T831" s="795"/>
      <c r="U831" s="790"/>
      <c r="V831" s="797"/>
      <c r="W831" s="797"/>
      <c r="X831" s="797"/>
      <c r="Y831" s="881"/>
      <c r="Z831" s="797"/>
      <c r="AA831" s="882"/>
      <c r="AB831" s="883"/>
      <c r="AC831" s="619"/>
      <c r="AD831" s="619"/>
      <c r="AE831" s="619"/>
      <c r="AF831" s="619"/>
      <c r="AG831" s="882"/>
      <c r="AH831" s="391"/>
    </row>
    <row r="832" spans="1:34" ht="15" customHeight="1" x14ac:dyDescent="0.25">
      <c r="A832" s="164"/>
      <c r="B832" s="849">
        <f t="shared" si="185"/>
        <v>21</v>
      </c>
      <c r="C832" s="2179"/>
      <c r="D832" s="2168"/>
      <c r="E832" s="978" t="s">
        <v>592</v>
      </c>
      <c r="F832" s="988"/>
      <c r="G832" s="926"/>
      <c r="H832" s="601"/>
      <c r="I832" s="601"/>
      <c r="J832" s="610"/>
      <c r="K832" s="607"/>
      <c r="L832" s="717"/>
      <c r="M832" s="717"/>
      <c r="N832" s="804" t="str">
        <f t="shared" si="183"/>
        <v/>
      </c>
      <c r="O832" s="610"/>
      <c r="P832" s="607"/>
      <c r="Q832" s="717"/>
      <c r="R832" s="717"/>
      <c r="S832" s="804" t="str">
        <f t="shared" si="184"/>
        <v/>
      </c>
      <c r="T832" s="795"/>
      <c r="U832" s="790"/>
      <c r="V832" s="797"/>
      <c r="W832" s="797"/>
      <c r="X832" s="797"/>
      <c r="Y832" s="881"/>
      <c r="Z832" s="797"/>
      <c r="AA832" s="882"/>
      <c r="AB832" s="883"/>
      <c r="AC832" s="619"/>
      <c r="AD832" s="619"/>
      <c r="AE832" s="619"/>
      <c r="AF832" s="619"/>
      <c r="AG832" s="882"/>
      <c r="AH832" s="391"/>
    </row>
    <row r="833" spans="1:34" ht="15" customHeight="1" x14ac:dyDescent="0.25">
      <c r="A833" s="164"/>
      <c r="B833" s="858">
        <f t="shared" si="185"/>
        <v>22</v>
      </c>
      <c r="C833" s="744" t="s">
        <v>507</v>
      </c>
      <c r="D833" s="1084"/>
      <c r="E833" s="1092"/>
      <c r="F833" s="1092"/>
      <c r="G833" s="817">
        <f t="shared" ref="G833:M833" si="186">SUM(G812:G832)</f>
        <v>0</v>
      </c>
      <c r="H833" s="822">
        <f t="shared" si="186"/>
        <v>0</v>
      </c>
      <c r="I833" s="822">
        <f t="shared" si="186"/>
        <v>0</v>
      </c>
      <c r="J833" s="861">
        <f t="shared" si="186"/>
        <v>0</v>
      </c>
      <c r="K833" s="822">
        <f t="shared" si="186"/>
        <v>0</v>
      </c>
      <c r="L833" s="822">
        <f t="shared" si="186"/>
        <v>0</v>
      </c>
      <c r="M833" s="822">
        <f t="shared" si="186"/>
        <v>0</v>
      </c>
      <c r="N833" s="820" t="str">
        <f t="shared" si="183"/>
        <v/>
      </c>
      <c r="O833" s="861">
        <f>SUM(O812:O832)</f>
        <v>0</v>
      </c>
      <c r="P833" s="822">
        <f>SUM(P812:P832)</f>
        <v>0</v>
      </c>
      <c r="Q833" s="822">
        <f>SUM(Q812:Q832)</f>
        <v>0</v>
      </c>
      <c r="R833" s="822">
        <f>SUM(R812:R832)</f>
        <v>0</v>
      </c>
      <c r="S833" s="820" t="str">
        <f t="shared" si="184"/>
        <v/>
      </c>
      <c r="T833" s="933"/>
      <c r="U833" s="1080"/>
      <c r="V833" s="1080"/>
      <c r="W833" s="1080"/>
      <c r="X833" s="1080"/>
      <c r="Y833" s="1081"/>
      <c r="Z833" s="1080"/>
      <c r="AA833" s="1081"/>
      <c r="AB833" s="1082" t="s">
        <v>120</v>
      </c>
      <c r="AC833" s="619"/>
      <c r="AD833" s="619"/>
      <c r="AE833" s="619"/>
      <c r="AF833" s="619"/>
      <c r="AG833" s="1081"/>
      <c r="AH833" s="391"/>
    </row>
    <row r="834" spans="1:34" s="619" customFormat="1" ht="45" customHeight="1" x14ac:dyDescent="0.35">
      <c r="A834" s="584" t="s">
        <v>620</v>
      </c>
      <c r="B834" s="827"/>
      <c r="C834" s="828"/>
      <c r="D834" s="618"/>
      <c r="E834" s="618"/>
      <c r="F834" s="618"/>
      <c r="G834" s="675"/>
      <c r="H834" s="618"/>
      <c r="I834" s="618"/>
      <c r="AH834" s="620"/>
    </row>
    <row r="835" spans="1:34" s="282" customFormat="1" ht="45" customHeight="1" x14ac:dyDescent="0.25">
      <c r="A835" s="585" t="s">
        <v>621</v>
      </c>
      <c r="B835" s="829"/>
      <c r="C835" s="603"/>
      <c r="D835" s="410"/>
      <c r="E835" s="410"/>
      <c r="F835" s="410"/>
      <c r="G835" s="406"/>
      <c r="H835" s="410"/>
      <c r="I835" s="410"/>
      <c r="AC835" s="619"/>
      <c r="AD835" s="619"/>
      <c r="AE835" s="619"/>
      <c r="AF835" s="619"/>
      <c r="AH835" s="391"/>
    </row>
    <row r="836" spans="1:34" ht="15" customHeight="1" x14ac:dyDescent="0.25">
      <c r="A836" s="737"/>
      <c r="B836" s="858">
        <v>1</v>
      </c>
      <c r="C836" s="858" t="s">
        <v>622</v>
      </c>
      <c r="D836" s="1093"/>
      <c r="E836" s="1094"/>
      <c r="F836" s="1094"/>
      <c r="G836" s="1095"/>
      <c r="H836" s="1096"/>
      <c r="I836" s="1097"/>
      <c r="J836" s="1041"/>
      <c r="K836" s="1041"/>
      <c r="L836" s="1042"/>
      <c r="M836" s="1042"/>
      <c r="N836" s="820" t="str">
        <f>IF(K836&gt;0,M836/K836, "")</f>
        <v/>
      </c>
      <c r="O836" s="1040"/>
      <c r="P836" s="1041"/>
      <c r="Q836" s="1042"/>
      <c r="R836" s="1042"/>
      <c r="S836" s="820" t="str">
        <f>IF(P836&gt;0,R836/P836, "")</f>
        <v/>
      </c>
      <c r="T836" s="1040"/>
      <c r="U836" s="1041"/>
      <c r="V836" s="1043"/>
      <c r="W836" s="1044"/>
      <c r="X836" s="1044"/>
      <c r="Y836" s="1042"/>
      <c r="Z836" s="825" t="str">
        <f>IF(T836&gt;0,Y836/T836, "")</f>
        <v/>
      </c>
      <c r="AA836" s="1042"/>
      <c r="AB836" s="1045"/>
      <c r="AC836" s="619"/>
      <c r="AD836" s="619"/>
      <c r="AE836" s="619"/>
      <c r="AF836" s="619"/>
      <c r="AG836" s="826">
        <f>T836-U836</f>
        <v>0</v>
      </c>
      <c r="AH836" s="391"/>
    </row>
    <row r="837" spans="1:34" ht="15" customHeight="1" x14ac:dyDescent="0.25">
      <c r="A837" s="164"/>
      <c r="B837" s="858">
        <f>B836+1</f>
        <v>2</v>
      </c>
      <c r="C837" s="2164" t="s">
        <v>574</v>
      </c>
      <c r="D837" s="2164"/>
      <c r="E837" s="2165"/>
      <c r="F837" s="2165"/>
      <c r="G837" s="997"/>
      <c r="H837" s="165"/>
      <c r="I837" s="165"/>
      <c r="J837" s="998"/>
      <c r="K837" s="998"/>
      <c r="L837" s="998"/>
      <c r="M837" s="998"/>
      <c r="N837" s="998"/>
      <c r="O837" s="998"/>
      <c r="P837" s="998"/>
      <c r="Q837" s="998"/>
      <c r="R837" s="998"/>
      <c r="S837" s="998"/>
      <c r="T837" s="998"/>
      <c r="U837" s="998"/>
      <c r="V837" s="999"/>
      <c r="W837" s="1000"/>
      <c r="X837" s="1000"/>
      <c r="Y837" s="1000"/>
      <c r="Z837" s="1001"/>
      <c r="AA837" s="1000"/>
      <c r="AB837" s="1000"/>
      <c r="AC837" s="619"/>
      <c r="AD837" s="619"/>
      <c r="AE837" s="619"/>
      <c r="AF837" s="619"/>
      <c r="AG837" s="1000"/>
      <c r="AH837" s="391"/>
    </row>
    <row r="838" spans="1:34" s="282" customFormat="1" ht="45" customHeight="1" x14ac:dyDescent="0.25">
      <c r="A838" s="585" t="s">
        <v>623</v>
      </c>
      <c r="B838" s="829"/>
      <c r="C838" s="603"/>
      <c r="D838" s="410"/>
      <c r="E838" s="410"/>
      <c r="F838" s="410"/>
      <c r="G838" s="406"/>
      <c r="H838" s="410"/>
      <c r="I838" s="410"/>
      <c r="AC838" s="619"/>
      <c r="AD838" s="619"/>
      <c r="AE838" s="619"/>
      <c r="AF838" s="619"/>
      <c r="AH838" s="391"/>
    </row>
    <row r="839" spans="1:34" ht="15" customHeight="1" x14ac:dyDescent="0.25">
      <c r="A839" s="737"/>
      <c r="B839" s="858">
        <v>1</v>
      </c>
      <c r="C839" s="858" t="s">
        <v>622</v>
      </c>
      <c r="D839" s="1093"/>
      <c r="E839" s="1094"/>
      <c r="F839" s="1098"/>
      <c r="G839" s="1095"/>
      <c r="H839" s="1099"/>
      <c r="I839" s="1097"/>
      <c r="J839" s="1041"/>
      <c r="K839" s="1041"/>
      <c r="L839" s="1042"/>
      <c r="M839" s="1042"/>
      <c r="N839" s="820" t="str">
        <f>IF(K839&gt;0,M839/K839, "")</f>
        <v/>
      </c>
      <c r="O839" s="1042"/>
      <c r="P839" s="1042"/>
      <c r="Q839" s="1042"/>
      <c r="R839" s="1042"/>
      <c r="S839" s="820" t="str">
        <f>IF(P839&gt;0,R839/P839, "")</f>
        <v/>
      </c>
      <c r="T839" s="1100"/>
      <c r="U839" s="1101"/>
      <c r="V839" s="1102"/>
      <c r="W839" s="1102"/>
      <c r="X839" s="1102"/>
      <c r="Y839" s="1102"/>
      <c r="Z839" s="1102"/>
      <c r="AA839" s="1102"/>
      <c r="AB839" s="1103"/>
      <c r="AC839" s="619"/>
      <c r="AD839" s="619"/>
      <c r="AE839" s="619"/>
      <c r="AF839" s="619"/>
      <c r="AG839" s="1103"/>
      <c r="AH839" s="391"/>
    </row>
    <row r="840" spans="1:34" s="365" customFormat="1" ht="60" customHeight="1" x14ac:dyDescent="0.25">
      <c r="A840" s="585" t="s">
        <v>504</v>
      </c>
      <c r="B840" s="163"/>
      <c r="C840" s="603"/>
      <c r="D840" s="168"/>
      <c r="E840" s="168"/>
      <c r="F840" s="168"/>
      <c r="G840" s="471"/>
      <c r="H840" s="168"/>
      <c r="I840" s="168"/>
      <c r="AH840" s="884"/>
    </row>
    <row r="841" spans="1:34" s="282" customFormat="1" ht="15" customHeight="1" x14ac:dyDescent="0.25">
      <c r="A841" s="585"/>
      <c r="B841" s="858"/>
      <c r="C841" s="1104" t="s">
        <v>417</v>
      </c>
      <c r="D841" s="2187"/>
      <c r="E841" s="2187"/>
      <c r="F841" s="2188"/>
      <c r="G841" s="406"/>
      <c r="H841" s="410"/>
      <c r="I841" s="410"/>
      <c r="AC841" s="619"/>
      <c r="AD841" s="619"/>
      <c r="AE841" s="619"/>
      <c r="AF841" s="619"/>
      <c r="AH841" s="391"/>
    </row>
    <row r="842" spans="1:34" s="365" customFormat="1" ht="60" customHeight="1" x14ac:dyDescent="0.25">
      <c r="A842" s="585" t="s">
        <v>624</v>
      </c>
      <c r="B842" s="163"/>
      <c r="C842" s="603"/>
      <c r="D842" s="168"/>
      <c r="E842" s="168"/>
      <c r="F842" s="168"/>
      <c r="G842" s="471"/>
      <c r="H842" s="168"/>
      <c r="I842" s="168"/>
      <c r="AH842" s="884"/>
    </row>
    <row r="843" spans="1:34" ht="15" customHeight="1" x14ac:dyDescent="0.3">
      <c r="A843" s="164"/>
      <c r="B843" s="1105"/>
      <c r="C843" s="727" t="s">
        <v>625</v>
      </c>
      <c r="D843" s="2131" t="s">
        <v>626</v>
      </c>
      <c r="E843" s="2131"/>
      <c r="F843" s="1087"/>
      <c r="G843" s="1106"/>
      <c r="H843" s="1089"/>
      <c r="I843" s="1088"/>
      <c r="J843" s="1090"/>
      <c r="K843" s="1087"/>
      <c r="L843" s="1089"/>
      <c r="M843" s="1089"/>
      <c r="N843" s="1106"/>
      <c r="O843" s="1087"/>
      <c r="P843" s="1087"/>
      <c r="Q843" s="1089"/>
      <c r="R843" s="1089"/>
      <c r="S843" s="1106"/>
      <c r="T843" s="1090"/>
      <c r="U843" s="1087"/>
      <c r="V843" s="1089"/>
      <c r="W843" s="1089"/>
      <c r="X843" s="1089"/>
      <c r="Y843" s="1089"/>
      <c r="Z843" s="1088"/>
      <c r="AA843" s="1089"/>
      <c r="AB843" s="1088"/>
      <c r="AC843" s="619"/>
      <c r="AD843" s="619"/>
      <c r="AE843" s="619"/>
      <c r="AF843" s="619"/>
      <c r="AG843" s="1088"/>
      <c r="AH843" s="391"/>
    </row>
    <row r="844" spans="1:34" ht="15" customHeight="1" x14ac:dyDescent="0.25">
      <c r="A844" s="164"/>
      <c r="B844" s="908">
        <v>1</v>
      </c>
      <c r="C844" s="2148" t="s">
        <v>627</v>
      </c>
      <c r="D844" s="2163" t="s">
        <v>586</v>
      </c>
      <c r="E844" s="2163"/>
      <c r="F844" s="1075"/>
      <c r="G844" s="677"/>
      <c r="H844" s="597"/>
      <c r="I844" s="843"/>
      <c r="J844" s="609"/>
      <c r="K844" s="604"/>
      <c r="L844" s="598"/>
      <c r="M844" s="598"/>
      <c r="N844" s="834" t="str">
        <f t="shared" ref="N844:N850" si="187">IF(K844&gt;0,M844/K844, "")</f>
        <v/>
      </c>
      <c r="O844" s="604"/>
      <c r="P844" s="604"/>
      <c r="Q844" s="598"/>
      <c r="R844" s="598"/>
      <c r="S844" s="834" t="str">
        <f t="shared" ref="S844:S850" si="188">IF(P844&gt;0,R844/P844, "")</f>
        <v/>
      </c>
      <c r="T844" s="609"/>
      <c r="U844" s="604"/>
      <c r="V844" s="845"/>
      <c r="W844" s="599"/>
      <c r="X844" s="599"/>
      <c r="Y844" s="598"/>
      <c r="Z844" s="836" t="str">
        <f t="shared" ref="Z844:Z850" si="189">IF(T844&gt;0,Y844/T844, "")</f>
        <v/>
      </c>
      <c r="AA844" s="606"/>
      <c r="AB844" s="837"/>
      <c r="AC844" s="619"/>
      <c r="AD844" s="619"/>
      <c r="AE844" s="619"/>
      <c r="AF844" s="619"/>
      <c r="AG844" s="839">
        <f t="shared" ref="AG844:AG850" si="190">T844-U844</f>
        <v>0</v>
      </c>
      <c r="AH844" s="391"/>
    </row>
    <row r="845" spans="1:34" ht="15" customHeight="1" x14ac:dyDescent="0.25">
      <c r="A845" s="164"/>
      <c r="B845" s="840">
        <f t="shared" ref="B845:B850" si="191">B844+1</f>
        <v>2</v>
      </c>
      <c r="C845" s="2149"/>
      <c r="D845" s="2155" t="s">
        <v>591</v>
      </c>
      <c r="E845" s="2155"/>
      <c r="F845" s="1075"/>
      <c r="G845" s="677"/>
      <c r="H845" s="597"/>
      <c r="I845" s="843"/>
      <c r="J845" s="609"/>
      <c r="K845" s="604"/>
      <c r="L845" s="598"/>
      <c r="M845" s="598"/>
      <c r="N845" s="769" t="str">
        <f t="shared" si="187"/>
        <v/>
      </c>
      <c r="O845" s="604"/>
      <c r="P845" s="604"/>
      <c r="Q845" s="598"/>
      <c r="R845" s="598"/>
      <c r="S845" s="769" t="str">
        <f t="shared" si="188"/>
        <v/>
      </c>
      <c r="T845" s="609"/>
      <c r="U845" s="604"/>
      <c r="V845" s="845"/>
      <c r="W845" s="599"/>
      <c r="X845" s="599"/>
      <c r="Y845" s="598"/>
      <c r="Z845" s="776" t="str">
        <f t="shared" si="189"/>
        <v/>
      </c>
      <c r="AA845" s="604"/>
      <c r="AB845" s="847"/>
      <c r="AC845" s="619"/>
      <c r="AD845" s="619"/>
      <c r="AE845" s="619"/>
      <c r="AF845" s="619"/>
      <c r="AG845" s="777">
        <f t="shared" si="190"/>
        <v>0</v>
      </c>
      <c r="AH845" s="391"/>
    </row>
    <row r="846" spans="1:34" ht="15" customHeight="1" x14ac:dyDescent="0.25">
      <c r="A846" s="164"/>
      <c r="B846" s="840">
        <f t="shared" si="191"/>
        <v>3</v>
      </c>
      <c r="C846" s="2189" t="s">
        <v>628</v>
      </c>
      <c r="D846" s="2190" t="s">
        <v>586</v>
      </c>
      <c r="E846" s="2190"/>
      <c r="F846" s="1075"/>
      <c r="G846" s="677"/>
      <c r="H846" s="597"/>
      <c r="I846" s="843"/>
      <c r="J846" s="609"/>
      <c r="K846" s="604"/>
      <c r="L846" s="598"/>
      <c r="M846" s="598"/>
      <c r="N846" s="769" t="str">
        <f t="shared" si="187"/>
        <v/>
      </c>
      <c r="O846" s="604"/>
      <c r="P846" s="604"/>
      <c r="Q846" s="598"/>
      <c r="R846" s="598"/>
      <c r="S846" s="769" t="str">
        <f t="shared" si="188"/>
        <v/>
      </c>
      <c r="T846" s="609"/>
      <c r="U846" s="604"/>
      <c r="V846" s="845"/>
      <c r="W846" s="599"/>
      <c r="X846" s="599"/>
      <c r="Y846" s="598"/>
      <c r="Z846" s="773" t="str">
        <f t="shared" si="189"/>
        <v/>
      </c>
      <c r="AA846" s="604"/>
      <c r="AB846" s="847"/>
      <c r="AC846" s="619"/>
      <c r="AD846" s="619"/>
      <c r="AE846" s="619"/>
      <c r="AF846" s="619"/>
      <c r="AG846" s="952">
        <f t="shared" si="190"/>
        <v>0</v>
      </c>
      <c r="AH846" s="391"/>
    </row>
    <row r="847" spans="1:34" ht="15" customHeight="1" x14ac:dyDescent="0.25">
      <c r="A847" s="164"/>
      <c r="B847" s="840">
        <f t="shared" si="191"/>
        <v>4</v>
      </c>
      <c r="C847" s="2150"/>
      <c r="D847" s="2156" t="s">
        <v>591</v>
      </c>
      <c r="E847" s="2156"/>
      <c r="F847" s="1075"/>
      <c r="G847" s="677"/>
      <c r="H847" s="597"/>
      <c r="I847" s="843"/>
      <c r="J847" s="609"/>
      <c r="K847" s="604"/>
      <c r="L847" s="598"/>
      <c r="M847" s="598"/>
      <c r="N847" s="769" t="str">
        <f t="shared" si="187"/>
        <v/>
      </c>
      <c r="O847" s="604"/>
      <c r="P847" s="604"/>
      <c r="Q847" s="598"/>
      <c r="R847" s="598"/>
      <c r="S847" s="769" t="str">
        <f t="shared" si="188"/>
        <v/>
      </c>
      <c r="T847" s="609"/>
      <c r="U847" s="604"/>
      <c r="V847" s="845"/>
      <c r="W847" s="599"/>
      <c r="X847" s="599"/>
      <c r="Y847" s="598"/>
      <c r="Z847" s="773" t="str">
        <f t="shared" si="189"/>
        <v/>
      </c>
      <c r="AA847" s="604"/>
      <c r="AB847" s="847"/>
      <c r="AC847" s="619"/>
      <c r="AD847" s="619"/>
      <c r="AE847" s="619"/>
      <c r="AF847" s="619"/>
      <c r="AG847" s="777">
        <f t="shared" si="190"/>
        <v>0</v>
      </c>
      <c r="AH847" s="391"/>
    </row>
    <row r="848" spans="1:34" ht="15" customHeight="1" x14ac:dyDescent="0.25">
      <c r="A848" s="164"/>
      <c r="B848" s="840">
        <f t="shared" si="191"/>
        <v>5</v>
      </c>
      <c r="C848" s="2155" t="s">
        <v>439</v>
      </c>
      <c r="D848" s="2156" t="s">
        <v>586</v>
      </c>
      <c r="E848" s="2156"/>
      <c r="F848" s="1075"/>
      <c r="G848" s="677"/>
      <c r="H848" s="597"/>
      <c r="I848" s="843"/>
      <c r="J848" s="609"/>
      <c r="K848" s="604"/>
      <c r="L848" s="598"/>
      <c r="M848" s="598"/>
      <c r="N848" s="769" t="str">
        <f t="shared" si="187"/>
        <v/>
      </c>
      <c r="O848" s="604"/>
      <c r="P848" s="604"/>
      <c r="Q848" s="598"/>
      <c r="R848" s="598"/>
      <c r="S848" s="769" t="str">
        <f t="shared" si="188"/>
        <v/>
      </c>
      <c r="T848" s="609"/>
      <c r="U848" s="604"/>
      <c r="V848" s="845"/>
      <c r="W848" s="599"/>
      <c r="X848" s="599"/>
      <c r="Y848" s="598"/>
      <c r="Z848" s="773" t="str">
        <f t="shared" si="189"/>
        <v/>
      </c>
      <c r="AA848" s="604"/>
      <c r="AB848" s="847"/>
      <c r="AC848" s="619"/>
      <c r="AD848" s="619"/>
      <c r="AE848" s="619"/>
      <c r="AF848" s="619"/>
      <c r="AG848" s="777">
        <f t="shared" si="190"/>
        <v>0</v>
      </c>
      <c r="AH848" s="391"/>
    </row>
    <row r="849" spans="1:34" ht="15" customHeight="1" x14ac:dyDescent="0.25">
      <c r="A849" s="164"/>
      <c r="B849" s="849">
        <f t="shared" si="191"/>
        <v>6</v>
      </c>
      <c r="C849" s="2160"/>
      <c r="D849" s="2157" t="s">
        <v>591</v>
      </c>
      <c r="E849" s="2157"/>
      <c r="F849" s="1076"/>
      <c r="G849" s="1107"/>
      <c r="H849" s="601"/>
      <c r="I849" s="852"/>
      <c r="J849" s="610"/>
      <c r="K849" s="607"/>
      <c r="L849" s="717"/>
      <c r="M849" s="717"/>
      <c r="N849" s="804" t="str">
        <f t="shared" si="187"/>
        <v/>
      </c>
      <c r="O849" s="607"/>
      <c r="P849" s="607"/>
      <c r="Q849" s="717"/>
      <c r="R849" s="717"/>
      <c r="S849" s="804" t="str">
        <f t="shared" si="188"/>
        <v/>
      </c>
      <c r="T849" s="610"/>
      <c r="U849" s="607"/>
      <c r="V849" s="855"/>
      <c r="W849" s="602"/>
      <c r="X849" s="602"/>
      <c r="Y849" s="717"/>
      <c r="Z849" s="968" t="str">
        <f t="shared" si="189"/>
        <v/>
      </c>
      <c r="AA849" s="607"/>
      <c r="AB849" s="856"/>
      <c r="AC849" s="619"/>
      <c r="AD849" s="619"/>
      <c r="AE849" s="619"/>
      <c r="AF849" s="619"/>
      <c r="AG849" s="814">
        <f t="shared" si="190"/>
        <v>0</v>
      </c>
      <c r="AH849" s="391"/>
    </row>
    <row r="850" spans="1:34" ht="15" customHeight="1" x14ac:dyDescent="0.25">
      <c r="A850" s="164"/>
      <c r="B850" s="858">
        <f t="shared" si="191"/>
        <v>7</v>
      </c>
      <c r="C850" s="744" t="s">
        <v>507</v>
      </c>
      <c r="D850" s="1084"/>
      <c r="E850" s="860"/>
      <c r="F850" s="860"/>
      <c r="G850" s="817">
        <f t="shared" ref="G850:M850" si="192">SUM(G844:G849)</f>
        <v>0</v>
      </c>
      <c r="H850" s="822">
        <f t="shared" si="192"/>
        <v>0</v>
      </c>
      <c r="I850" s="822">
        <f t="shared" si="192"/>
        <v>0</v>
      </c>
      <c r="J850" s="861">
        <f t="shared" si="192"/>
        <v>0</v>
      </c>
      <c r="K850" s="822">
        <f t="shared" si="192"/>
        <v>0</v>
      </c>
      <c r="L850" s="822">
        <f t="shared" si="192"/>
        <v>0</v>
      </c>
      <c r="M850" s="822">
        <f t="shared" si="192"/>
        <v>0</v>
      </c>
      <c r="N850" s="820" t="str">
        <f t="shared" si="187"/>
        <v/>
      </c>
      <c r="O850" s="861">
        <f>SUM(O844:O849)</f>
        <v>0</v>
      </c>
      <c r="P850" s="822">
        <f>SUM(P844:P849)</f>
        <v>0</v>
      </c>
      <c r="Q850" s="822">
        <f>SUM(Q844:Q849)</f>
        <v>0</v>
      </c>
      <c r="R850" s="822">
        <f>SUM(R844:R849)</f>
        <v>0</v>
      </c>
      <c r="S850" s="820" t="str">
        <f t="shared" si="188"/>
        <v/>
      </c>
      <c r="T850" s="821">
        <f>SUM(T844:T849)</f>
        <v>0</v>
      </c>
      <c r="U850" s="862">
        <f>SUM(U844:U849)</f>
        <v>0</v>
      </c>
      <c r="V850" s="823" t="str">
        <f>IF(T850&gt;0, SUMPRODUCT(T844:T849,V844:V849)/T850, "")</f>
        <v/>
      </c>
      <c r="W850" s="825" t="str">
        <f>IF(AG850&gt;0, SUMPRODUCT(AG844:AG849,W844:W849)/AG850, "")</f>
        <v/>
      </c>
      <c r="X850" s="825" t="str">
        <f>IF(U850&gt;0, SUMPRODUCT(U844:U849,X844:X849)/U850, "")</f>
        <v/>
      </c>
      <c r="Y850" s="822">
        <f>SUM(Y844:Y849)</f>
        <v>0</v>
      </c>
      <c r="Z850" s="825" t="str">
        <f t="shared" si="189"/>
        <v/>
      </c>
      <c r="AA850" s="822">
        <f>SUM(AA844:AA849)</f>
        <v>0</v>
      </c>
      <c r="AB850" s="863">
        <f>SUM(AB844:AB849)</f>
        <v>0</v>
      </c>
      <c r="AC850" s="619"/>
      <c r="AD850" s="619"/>
      <c r="AE850" s="619"/>
      <c r="AF850" s="619"/>
      <c r="AG850" s="826">
        <f t="shared" si="190"/>
        <v>0</v>
      </c>
      <c r="AH850" s="391"/>
    </row>
    <row r="851" spans="1:34" s="282" customFormat="1" ht="45" customHeight="1" x14ac:dyDescent="0.25">
      <c r="A851" s="585" t="s">
        <v>629</v>
      </c>
      <c r="B851" s="829"/>
      <c r="C851" s="603"/>
      <c r="D851" s="410"/>
      <c r="E851" s="410"/>
      <c r="F851" s="410"/>
      <c r="G851" s="406"/>
      <c r="H851" s="410"/>
      <c r="I851" s="410"/>
      <c r="AC851" s="619"/>
      <c r="AD851" s="619"/>
      <c r="AE851" s="619"/>
      <c r="AF851" s="619"/>
      <c r="AH851" s="391"/>
    </row>
    <row r="852" spans="1:34" ht="15" customHeight="1" x14ac:dyDescent="0.3">
      <c r="A852" s="164"/>
      <c r="B852" s="1105"/>
      <c r="C852" s="727" t="s">
        <v>625</v>
      </c>
      <c r="D852" s="2131" t="s">
        <v>626</v>
      </c>
      <c r="E852" s="2131"/>
      <c r="F852" s="940"/>
      <c r="G852" s="1106"/>
      <c r="H852" s="1089"/>
      <c r="I852" s="1088"/>
      <c r="J852" s="1090"/>
      <c r="K852" s="1087"/>
      <c r="L852" s="1089"/>
      <c r="M852" s="1089"/>
      <c r="N852" s="1106"/>
      <c r="O852" s="1087"/>
      <c r="P852" s="1087"/>
      <c r="Q852" s="1089"/>
      <c r="R852" s="1089"/>
      <c r="S852" s="1106"/>
      <c r="T852" s="1090"/>
      <c r="U852" s="1087"/>
      <c r="V852" s="1089"/>
      <c r="W852" s="1089"/>
      <c r="X852" s="1089"/>
      <c r="Y852" s="1089"/>
      <c r="Z852" s="1089"/>
      <c r="AA852" s="1089"/>
      <c r="AB852" s="1088"/>
      <c r="AC852" s="619"/>
      <c r="AD852" s="619"/>
      <c r="AE852" s="619"/>
      <c r="AF852" s="619"/>
      <c r="AG852" s="1088"/>
      <c r="AH852" s="391"/>
    </row>
    <row r="853" spans="1:34" ht="15" customHeight="1" x14ac:dyDescent="0.25">
      <c r="A853" s="164"/>
      <c r="B853" s="908">
        <v>1</v>
      </c>
      <c r="C853" s="2148" t="s">
        <v>627</v>
      </c>
      <c r="D853" s="2163" t="s">
        <v>586</v>
      </c>
      <c r="E853" s="2163"/>
      <c r="F853" s="1075"/>
      <c r="G853" s="677"/>
      <c r="H853" s="597"/>
      <c r="I853" s="843"/>
      <c r="J853" s="609"/>
      <c r="K853" s="604"/>
      <c r="L853" s="598"/>
      <c r="M853" s="598"/>
      <c r="N853" s="834" t="str">
        <f t="shared" ref="N853:N859" si="193">IF(K853&gt;0,M853/K853, "")</f>
        <v/>
      </c>
      <c r="O853" s="604"/>
      <c r="P853" s="604"/>
      <c r="Q853" s="598"/>
      <c r="R853" s="598"/>
      <c r="S853" s="834" t="str">
        <f t="shared" ref="S853:S859" si="194">IF(P853&gt;0,R853/P853, "")</f>
        <v/>
      </c>
      <c r="T853" s="782"/>
      <c r="U853" s="784"/>
      <c r="V853" s="785"/>
      <c r="W853" s="785"/>
      <c r="X853" s="785"/>
      <c r="Y853" s="786"/>
      <c r="Z853" s="785"/>
      <c r="AA853" s="786"/>
      <c r="AB853" s="789"/>
      <c r="AC853" s="619"/>
      <c r="AD853" s="619"/>
      <c r="AE853" s="619"/>
      <c r="AF853" s="619"/>
      <c r="AG853" s="931"/>
      <c r="AH853" s="391"/>
    </row>
    <row r="854" spans="1:34" ht="15" customHeight="1" x14ac:dyDescent="0.25">
      <c r="A854" s="164"/>
      <c r="B854" s="840">
        <f t="shared" ref="B854:B859" si="195">B853+1</f>
        <v>2</v>
      </c>
      <c r="C854" s="2149"/>
      <c r="D854" s="2155" t="s">
        <v>591</v>
      </c>
      <c r="E854" s="2155"/>
      <c r="F854" s="1075"/>
      <c r="G854" s="677"/>
      <c r="H854" s="597"/>
      <c r="I854" s="843"/>
      <c r="J854" s="609"/>
      <c r="K854" s="604"/>
      <c r="L854" s="598"/>
      <c r="M854" s="598"/>
      <c r="N854" s="769" t="str">
        <f t="shared" si="193"/>
        <v/>
      </c>
      <c r="O854" s="604"/>
      <c r="P854" s="604"/>
      <c r="Q854" s="598"/>
      <c r="R854" s="598"/>
      <c r="S854" s="769" t="str">
        <f t="shared" si="194"/>
        <v/>
      </c>
      <c r="T854" s="795"/>
      <c r="U854" s="790"/>
      <c r="V854" s="797"/>
      <c r="W854" s="797"/>
      <c r="X854" s="797"/>
      <c r="Y854" s="881"/>
      <c r="Z854" s="797"/>
      <c r="AA854" s="881"/>
      <c r="AB854" s="883"/>
      <c r="AC854" s="619"/>
      <c r="AD854" s="619"/>
      <c r="AE854" s="619"/>
      <c r="AF854" s="619"/>
      <c r="AG854" s="882"/>
      <c r="AH854" s="391"/>
    </row>
    <row r="855" spans="1:34" ht="15" customHeight="1" x14ac:dyDescent="0.25">
      <c r="A855" s="164"/>
      <c r="B855" s="840">
        <f t="shared" si="195"/>
        <v>3</v>
      </c>
      <c r="C855" s="2189" t="s">
        <v>628</v>
      </c>
      <c r="D855" s="2190" t="s">
        <v>586</v>
      </c>
      <c r="E855" s="2190"/>
      <c r="F855" s="1075"/>
      <c r="G855" s="677"/>
      <c r="H855" s="597"/>
      <c r="I855" s="843"/>
      <c r="J855" s="609"/>
      <c r="K855" s="604"/>
      <c r="L855" s="598"/>
      <c r="M855" s="598"/>
      <c r="N855" s="769" t="str">
        <f t="shared" si="193"/>
        <v/>
      </c>
      <c r="O855" s="604"/>
      <c r="P855" s="604"/>
      <c r="Q855" s="598"/>
      <c r="R855" s="598"/>
      <c r="S855" s="769" t="str">
        <f t="shared" si="194"/>
        <v/>
      </c>
      <c r="T855" s="795"/>
      <c r="U855" s="790"/>
      <c r="V855" s="797"/>
      <c r="W855" s="797"/>
      <c r="X855" s="797"/>
      <c r="Y855" s="881"/>
      <c r="Z855" s="797"/>
      <c r="AA855" s="881"/>
      <c r="AB855" s="883"/>
      <c r="AC855" s="619"/>
      <c r="AD855" s="619"/>
      <c r="AE855" s="619"/>
      <c r="AF855" s="619"/>
      <c r="AG855" s="882"/>
      <c r="AH855" s="391"/>
    </row>
    <row r="856" spans="1:34" ht="15" customHeight="1" x14ac:dyDescent="0.25">
      <c r="A856" s="164"/>
      <c r="B856" s="840">
        <f t="shared" si="195"/>
        <v>4</v>
      </c>
      <c r="C856" s="2150"/>
      <c r="D856" s="2156" t="s">
        <v>591</v>
      </c>
      <c r="E856" s="2156"/>
      <c r="F856" s="1075"/>
      <c r="G856" s="677"/>
      <c r="H856" s="597"/>
      <c r="I856" s="843"/>
      <c r="J856" s="609"/>
      <c r="K856" s="604"/>
      <c r="L856" s="598"/>
      <c r="M856" s="598"/>
      <c r="N856" s="769" t="str">
        <f t="shared" si="193"/>
        <v/>
      </c>
      <c r="O856" s="604"/>
      <c r="P856" s="604"/>
      <c r="Q856" s="598"/>
      <c r="R856" s="598"/>
      <c r="S856" s="769" t="str">
        <f t="shared" si="194"/>
        <v/>
      </c>
      <c r="T856" s="795"/>
      <c r="U856" s="790"/>
      <c r="V856" s="797"/>
      <c r="W856" s="797"/>
      <c r="X856" s="797"/>
      <c r="Y856" s="881"/>
      <c r="Z856" s="797"/>
      <c r="AA856" s="881"/>
      <c r="AB856" s="883"/>
      <c r="AC856" s="619"/>
      <c r="AD856" s="619"/>
      <c r="AE856" s="619"/>
      <c r="AF856" s="619"/>
      <c r="AG856" s="882"/>
      <c r="AH856" s="391"/>
    </row>
    <row r="857" spans="1:34" ht="15" customHeight="1" x14ac:dyDescent="0.25">
      <c r="A857" s="164"/>
      <c r="B857" s="840">
        <f t="shared" si="195"/>
        <v>5</v>
      </c>
      <c r="C857" s="2155" t="s">
        <v>439</v>
      </c>
      <c r="D857" s="2156" t="s">
        <v>586</v>
      </c>
      <c r="E857" s="2156"/>
      <c r="F857" s="1075"/>
      <c r="G857" s="677"/>
      <c r="H857" s="597"/>
      <c r="I857" s="843"/>
      <c r="J857" s="609"/>
      <c r="K857" s="604"/>
      <c r="L857" s="598"/>
      <c r="M857" s="598"/>
      <c r="N857" s="769" t="str">
        <f t="shared" si="193"/>
        <v/>
      </c>
      <c r="O857" s="604"/>
      <c r="P857" s="604"/>
      <c r="Q857" s="598"/>
      <c r="R857" s="598"/>
      <c r="S857" s="769" t="str">
        <f t="shared" si="194"/>
        <v/>
      </c>
      <c r="T857" s="795"/>
      <c r="U857" s="790"/>
      <c r="V857" s="797"/>
      <c r="W857" s="797"/>
      <c r="X857" s="797"/>
      <c r="Y857" s="881"/>
      <c r="Z857" s="797"/>
      <c r="AA857" s="881"/>
      <c r="AB857" s="883"/>
      <c r="AC857" s="619"/>
      <c r="AD857" s="619"/>
      <c r="AE857" s="619"/>
      <c r="AF857" s="619"/>
      <c r="AG857" s="882"/>
      <c r="AH857" s="391"/>
    </row>
    <row r="858" spans="1:34" ht="15" customHeight="1" x14ac:dyDescent="0.25">
      <c r="A858" s="164"/>
      <c r="B858" s="849">
        <f t="shared" si="195"/>
        <v>6</v>
      </c>
      <c r="C858" s="2160"/>
      <c r="D858" s="2157" t="s">
        <v>591</v>
      </c>
      <c r="E858" s="2157"/>
      <c r="F858" s="1076"/>
      <c r="G858" s="1107"/>
      <c r="H858" s="601"/>
      <c r="I858" s="852"/>
      <c r="J858" s="610"/>
      <c r="K858" s="607"/>
      <c r="L858" s="717"/>
      <c r="M858" s="717"/>
      <c r="N858" s="804" t="str">
        <f t="shared" si="193"/>
        <v/>
      </c>
      <c r="O858" s="607"/>
      <c r="P858" s="607"/>
      <c r="Q858" s="717"/>
      <c r="R858" s="717"/>
      <c r="S858" s="804" t="str">
        <f t="shared" si="194"/>
        <v/>
      </c>
      <c r="T858" s="912"/>
      <c r="U858" s="913"/>
      <c r="V858" s="914"/>
      <c r="W858" s="914"/>
      <c r="X858" s="914"/>
      <c r="Y858" s="954"/>
      <c r="Z858" s="914"/>
      <c r="AA858" s="954"/>
      <c r="AB858" s="956"/>
      <c r="AC858" s="619"/>
      <c r="AD858" s="619"/>
      <c r="AE858" s="619"/>
      <c r="AF858" s="619"/>
      <c r="AG858" s="955"/>
      <c r="AH858" s="391"/>
    </row>
    <row r="859" spans="1:34" ht="15" customHeight="1" x14ac:dyDescent="0.25">
      <c r="A859" s="164"/>
      <c r="B859" s="858">
        <f t="shared" si="195"/>
        <v>7</v>
      </c>
      <c r="C859" s="744" t="s">
        <v>507</v>
      </c>
      <c r="D859" s="859"/>
      <c r="E859" s="860"/>
      <c r="F859" s="860"/>
      <c r="G859" s="817">
        <f t="shared" ref="G859:M859" si="196">SUM(G853:G858)</f>
        <v>0</v>
      </c>
      <c r="H859" s="822">
        <f t="shared" si="196"/>
        <v>0</v>
      </c>
      <c r="I859" s="822">
        <f t="shared" si="196"/>
        <v>0</v>
      </c>
      <c r="J859" s="861">
        <f t="shared" si="196"/>
        <v>0</v>
      </c>
      <c r="K859" s="822">
        <f t="shared" si="196"/>
        <v>0</v>
      </c>
      <c r="L859" s="822">
        <f t="shared" si="196"/>
        <v>0</v>
      </c>
      <c r="M859" s="822">
        <f t="shared" si="196"/>
        <v>0</v>
      </c>
      <c r="N859" s="820" t="str">
        <f t="shared" si="193"/>
        <v/>
      </c>
      <c r="O859" s="861">
        <f>SUM(O853:O858)</f>
        <v>0</v>
      </c>
      <c r="P859" s="822">
        <f>SUM(P853:P858)</f>
        <v>0</v>
      </c>
      <c r="Q859" s="822">
        <f>SUM(Q853:Q858)</f>
        <v>0</v>
      </c>
      <c r="R859" s="822">
        <f>SUM(R853:R858)</f>
        <v>0</v>
      </c>
      <c r="S859" s="820" t="str">
        <f t="shared" si="194"/>
        <v/>
      </c>
      <c r="T859" s="933"/>
      <c r="U859" s="934"/>
      <c r="V859" s="935"/>
      <c r="W859" s="935"/>
      <c r="X859" s="935"/>
      <c r="Y859" s="936"/>
      <c r="Z859" s="935"/>
      <c r="AA859" s="936"/>
      <c r="AB859" s="937"/>
      <c r="AC859" s="619"/>
      <c r="AD859" s="619"/>
      <c r="AE859" s="619"/>
      <c r="AF859" s="619"/>
      <c r="AG859" s="918"/>
      <c r="AH859" s="391"/>
    </row>
    <row r="860" spans="1:34" s="619" customFormat="1" ht="45" customHeight="1" x14ac:dyDescent="0.35">
      <c r="A860" s="584" t="s">
        <v>505</v>
      </c>
      <c r="B860" s="827"/>
      <c r="C860" s="828"/>
      <c r="D860" s="618"/>
      <c r="E860" s="618"/>
      <c r="F860" s="618"/>
      <c r="G860" s="675"/>
      <c r="H860" s="618"/>
      <c r="I860" s="618"/>
      <c r="AH860" s="620"/>
    </row>
    <row r="861" spans="1:34" s="282" customFormat="1" ht="45" customHeight="1" x14ac:dyDescent="0.25">
      <c r="A861" s="612" t="s">
        <v>630</v>
      </c>
      <c r="B861" s="829"/>
      <c r="C861" s="603"/>
      <c r="D861" s="410"/>
      <c r="E861" s="410"/>
      <c r="F861" s="410"/>
      <c r="G861" s="406"/>
      <c r="H861" s="410"/>
      <c r="I861" s="410"/>
      <c r="AC861" s="619"/>
      <c r="AD861" s="619"/>
      <c r="AE861" s="619"/>
      <c r="AF861" s="619"/>
      <c r="AH861" s="391"/>
    </row>
    <row r="862" spans="1:34" ht="15" customHeight="1" x14ac:dyDescent="0.25">
      <c r="A862" s="164"/>
      <c r="B862" s="1108">
        <v>1</v>
      </c>
      <c r="C862" s="2164" t="s">
        <v>23</v>
      </c>
      <c r="D862" s="2164"/>
      <c r="E862" s="2164"/>
      <c r="F862" s="2193"/>
      <c r="G862" s="1095"/>
      <c r="H862" s="1039"/>
      <c r="I862" s="1109"/>
      <c r="J862" s="1040"/>
      <c r="K862" s="1041"/>
      <c r="L862" s="1042"/>
      <c r="M862" s="1042"/>
      <c r="N862" s="820" t="str">
        <f>IF(K862&gt;0,M862/K862, "")</f>
        <v/>
      </c>
      <c r="O862" s="1041"/>
      <c r="P862" s="1041"/>
      <c r="Q862" s="1042"/>
      <c r="R862" s="1042"/>
      <c r="S862" s="820" t="str">
        <f>IF(P862&gt;0,R862/P862, "")</f>
        <v/>
      </c>
      <c r="T862" s="1040"/>
      <c r="U862" s="1041"/>
      <c r="V862" s="1043"/>
      <c r="W862" s="1044"/>
      <c r="X862" s="1044"/>
      <c r="Y862" s="1042"/>
      <c r="Z862" s="1110" t="str">
        <f>IF(T862&gt;0,Y862/T862, "")</f>
        <v/>
      </c>
      <c r="AA862" s="1042"/>
      <c r="AB862" s="1045"/>
      <c r="AC862" s="619"/>
      <c r="AD862" s="619"/>
      <c r="AE862" s="619"/>
      <c r="AF862" s="619"/>
      <c r="AG862" s="826">
        <f>T862-U862</f>
        <v>0</v>
      </c>
      <c r="AH862" s="391"/>
    </row>
    <row r="863" spans="1:34" s="282" customFormat="1" ht="60" customHeight="1" x14ac:dyDescent="0.25">
      <c r="A863" s="585" t="s">
        <v>631</v>
      </c>
      <c r="B863" s="829"/>
      <c r="C863" s="603"/>
      <c r="D863" s="410"/>
      <c r="E863" s="410"/>
      <c r="F863" s="410"/>
      <c r="G863" s="406"/>
      <c r="H863" s="410"/>
      <c r="I863" s="410"/>
      <c r="AC863" s="619"/>
      <c r="AD863" s="619"/>
      <c r="AE863" s="619"/>
      <c r="AF863" s="619"/>
      <c r="AH863" s="391"/>
    </row>
    <row r="864" spans="1:34" ht="15" customHeight="1" x14ac:dyDescent="0.25">
      <c r="A864" s="164"/>
      <c r="B864" s="1108">
        <v>1</v>
      </c>
      <c r="C864" s="2164" t="s">
        <v>23</v>
      </c>
      <c r="D864" s="2164"/>
      <c r="E864" s="2164"/>
      <c r="F864" s="2193"/>
      <c r="G864" s="1095"/>
      <c r="H864" s="1039"/>
      <c r="I864" s="1109"/>
      <c r="J864" s="1040"/>
      <c r="K864" s="1041"/>
      <c r="L864" s="1042"/>
      <c r="M864" s="1042"/>
      <c r="N864" s="820" t="str">
        <f>IF(K864&gt;0,M864/K864, "")</f>
        <v/>
      </c>
      <c r="O864" s="1041"/>
      <c r="P864" s="1041"/>
      <c r="Q864" s="1042"/>
      <c r="R864" s="1042"/>
      <c r="S864" s="820" t="str">
        <f>IF(P864&gt;0,R864/P864, "")</f>
        <v/>
      </c>
      <c r="T864" s="933"/>
      <c r="U864" s="934"/>
      <c r="V864" s="935"/>
      <c r="W864" s="935"/>
      <c r="X864" s="935"/>
      <c r="Y864" s="936"/>
      <c r="Z864" s="935"/>
      <c r="AA864" s="936"/>
      <c r="AB864" s="937"/>
      <c r="AC864" s="619"/>
      <c r="AD864" s="619"/>
      <c r="AE864" s="619"/>
      <c r="AF864" s="619"/>
      <c r="AG864" s="918"/>
      <c r="AH864" s="391"/>
    </row>
    <row r="865" spans="1:34" s="619" customFormat="1" ht="45" customHeight="1" x14ac:dyDescent="0.35">
      <c r="A865" s="584" t="s">
        <v>506</v>
      </c>
      <c r="B865" s="827"/>
      <c r="C865" s="828"/>
      <c r="D865" s="618"/>
      <c r="E865" s="618"/>
      <c r="F865" s="618"/>
      <c r="G865" s="675"/>
      <c r="H865" s="618"/>
      <c r="I865" s="618"/>
      <c r="AH865" s="620"/>
    </row>
    <row r="866" spans="1:34" s="282" customFormat="1" ht="45" customHeight="1" x14ac:dyDescent="0.25">
      <c r="A866" s="612" t="s">
        <v>632</v>
      </c>
      <c r="B866" s="829"/>
      <c r="C866" s="603"/>
      <c r="D866" s="410"/>
      <c r="E866" s="410"/>
      <c r="F866" s="410"/>
      <c r="G866" s="406"/>
      <c r="H866" s="410"/>
      <c r="I866" s="410"/>
      <c r="AA866" s="621"/>
      <c r="AC866" s="619"/>
      <c r="AD866" s="619"/>
      <c r="AE866" s="619"/>
      <c r="AF866" s="619"/>
      <c r="AG866" s="621"/>
      <c r="AH866" s="391"/>
    </row>
    <row r="867" spans="1:34" ht="15" customHeight="1" x14ac:dyDescent="0.25">
      <c r="A867" s="164"/>
      <c r="B867" s="830">
        <v>1</v>
      </c>
      <c r="C867" s="2194" t="s">
        <v>487</v>
      </c>
      <c r="D867" s="2194"/>
      <c r="E867" s="2194"/>
      <c r="F867" s="2194"/>
      <c r="G867" s="749"/>
      <c r="H867" s="957"/>
      <c r="I867" s="1111"/>
      <c r="J867" s="957"/>
      <c r="K867" s="958"/>
      <c r="L867" s="959"/>
      <c r="M867" s="959"/>
      <c r="N867" s="1112"/>
      <c r="O867" s="957"/>
      <c r="P867" s="958"/>
      <c r="Q867" s="959"/>
      <c r="R867" s="959"/>
      <c r="S867" s="1112"/>
      <c r="T867" s="957"/>
      <c r="U867" s="958"/>
      <c r="V867" s="874"/>
      <c r="W867" s="761"/>
      <c r="X867" s="761"/>
      <c r="Y867" s="959"/>
      <c r="Z867" s="873"/>
      <c r="AA867" s="762"/>
      <c r="AB867" s="876"/>
      <c r="AC867" s="619"/>
      <c r="AD867" s="619"/>
      <c r="AE867" s="619"/>
      <c r="AF867" s="619"/>
      <c r="AG867" s="762"/>
      <c r="AH867" s="391"/>
    </row>
    <row r="868" spans="1:34" ht="15" customHeight="1" x14ac:dyDescent="0.25">
      <c r="A868" s="164"/>
      <c r="B868" s="840">
        <v>2</v>
      </c>
      <c r="C868" s="2192" t="s">
        <v>488</v>
      </c>
      <c r="D868" s="2192"/>
      <c r="E868" s="2192"/>
      <c r="F868" s="2192"/>
      <c r="G868" s="1113" t="str">
        <f>IF(AND(ISNUMBER(H868),ISNUMBER(I868)), H868+I868, "")</f>
        <v/>
      </c>
      <c r="H868" s="632"/>
      <c r="I868" s="843"/>
      <c r="J868" s="609"/>
      <c r="K868" s="604"/>
      <c r="L868" s="598"/>
      <c r="M868" s="598"/>
      <c r="N868" s="769" t="str">
        <f>IF(K868&gt;0,M868/K868, "")</f>
        <v/>
      </c>
      <c r="O868" s="609"/>
      <c r="P868" s="604"/>
      <c r="Q868" s="598"/>
      <c r="R868" s="598"/>
      <c r="S868" s="769" t="str">
        <f>IF(P868&gt;0,R868/P868, "")</f>
        <v/>
      </c>
      <c r="T868" s="609"/>
      <c r="U868" s="604"/>
      <c r="V868" s="845"/>
      <c r="W868" s="599"/>
      <c r="X868" s="599"/>
      <c r="Y868" s="598"/>
      <c r="Z868" s="773" t="str">
        <f>IF(T868&gt;0,Y868/T868, "")</f>
        <v/>
      </c>
      <c r="AA868" s="598"/>
      <c r="AB868" s="847"/>
      <c r="AC868" s="619"/>
      <c r="AD868" s="619"/>
      <c r="AE868" s="619"/>
      <c r="AF868" s="619"/>
      <c r="AG868" s="777">
        <f>T868-U868</f>
        <v>0</v>
      </c>
      <c r="AH868" s="391"/>
    </row>
    <row r="869" spans="1:34" ht="15" customHeight="1" x14ac:dyDescent="0.25">
      <c r="A869" s="164"/>
      <c r="B869" s="840">
        <v>3</v>
      </c>
      <c r="C869" s="763" t="s">
        <v>489</v>
      </c>
      <c r="D869" s="763"/>
      <c r="E869" s="763"/>
      <c r="F869" s="763"/>
      <c r="G869" s="1113" t="str">
        <f>IF(AND(ISNUMBER(H869),ISNUMBER(I869)), H869+I869, "")</f>
        <v/>
      </c>
      <c r="H869" s="632"/>
      <c r="I869" s="843"/>
      <c r="J869" s="609"/>
      <c r="K869" s="604"/>
      <c r="L869" s="598"/>
      <c r="M869" s="598"/>
      <c r="N869" s="769" t="str">
        <f>IF(K869&gt;0,M869/K869, "")</f>
        <v/>
      </c>
      <c r="O869" s="609"/>
      <c r="P869" s="604"/>
      <c r="Q869" s="598"/>
      <c r="R869" s="598"/>
      <c r="S869" s="769" t="str">
        <f>IF(P869&gt;0,R869/P869, "")</f>
        <v/>
      </c>
      <c r="T869" s="609"/>
      <c r="U869" s="604"/>
      <c r="V869" s="845"/>
      <c r="W869" s="599"/>
      <c r="X869" s="599"/>
      <c r="Y869" s="598"/>
      <c r="Z869" s="773" t="str">
        <f>IF(T869&gt;0,Y869/T869, "")</f>
        <v/>
      </c>
      <c r="AA869" s="598"/>
      <c r="AB869" s="847"/>
      <c r="AC869" s="619"/>
      <c r="AD869" s="619"/>
      <c r="AE869" s="619"/>
      <c r="AF869" s="619"/>
      <c r="AG869" s="777">
        <f>T869-U869</f>
        <v>0</v>
      </c>
      <c r="AH869" s="391"/>
    </row>
    <row r="870" spans="1:34" ht="15" customHeight="1" x14ac:dyDescent="0.25">
      <c r="A870" s="164"/>
      <c r="B870" s="840">
        <f t="shared" ref="B870:B886" si="197">B869+1</f>
        <v>4</v>
      </c>
      <c r="C870" s="763" t="s">
        <v>490</v>
      </c>
      <c r="D870" s="763"/>
      <c r="E870" s="763"/>
      <c r="F870" s="763"/>
      <c r="G870" s="1113" t="str">
        <f>IF(AND(ISNUMBER(H870),ISNUMBER(I870)), H870+I870, "")</f>
        <v/>
      </c>
      <c r="H870" s="632"/>
      <c r="I870" s="843"/>
      <c r="J870" s="609"/>
      <c r="K870" s="604"/>
      <c r="L870" s="598"/>
      <c r="M870" s="598"/>
      <c r="N870" s="769" t="str">
        <f>IF(K870&gt;0,M870/K870, "")</f>
        <v/>
      </c>
      <c r="O870" s="609"/>
      <c r="P870" s="604"/>
      <c r="Q870" s="598"/>
      <c r="R870" s="598"/>
      <c r="S870" s="769" t="str">
        <f>IF(P870&gt;0,R870/P870, "")</f>
        <v/>
      </c>
      <c r="T870" s="609"/>
      <c r="U870" s="604"/>
      <c r="V870" s="845"/>
      <c r="W870" s="599"/>
      <c r="X870" s="599"/>
      <c r="Y870" s="598"/>
      <c r="Z870" s="773" t="str">
        <f>IF(T870&gt;0,Y870/T870, "")</f>
        <v/>
      </c>
      <c r="AA870" s="598"/>
      <c r="AB870" s="847"/>
      <c r="AC870" s="619"/>
      <c r="AD870" s="619"/>
      <c r="AE870" s="619"/>
      <c r="AF870" s="619"/>
      <c r="AG870" s="777">
        <f>T870-U870</f>
        <v>0</v>
      </c>
      <c r="AH870" s="391"/>
    </row>
    <row r="871" spans="1:34" ht="15" customHeight="1" x14ac:dyDescent="0.25">
      <c r="A871" s="164"/>
      <c r="B871" s="840">
        <f t="shared" si="197"/>
        <v>5</v>
      </c>
      <c r="C871" s="2192" t="s">
        <v>491</v>
      </c>
      <c r="D871" s="2192"/>
      <c r="E871" s="2192"/>
      <c r="F871" s="2192"/>
      <c r="G871" s="1113" t="str">
        <f>IF(AND(ISNUMBER(H871),ISNUMBER(I871)), H871+I871, "")</f>
        <v/>
      </c>
      <c r="H871" s="632"/>
      <c r="I871" s="843"/>
      <c r="J871" s="609"/>
      <c r="K871" s="604"/>
      <c r="L871" s="598"/>
      <c r="M871" s="598"/>
      <c r="N871" s="769" t="str">
        <f>IF(K871&gt;0,M871/K871, "")</f>
        <v/>
      </c>
      <c r="O871" s="609"/>
      <c r="P871" s="604"/>
      <c r="Q871" s="598"/>
      <c r="R871" s="598"/>
      <c r="S871" s="769" t="str">
        <f>IF(P871&gt;0,R871/P871, "")</f>
        <v/>
      </c>
      <c r="T871" s="609"/>
      <c r="U871" s="604"/>
      <c r="V871" s="845"/>
      <c r="W871" s="599"/>
      <c r="X871" s="599"/>
      <c r="Y871" s="598"/>
      <c r="Z871" s="773" t="str">
        <f>IF(T871&gt;0,Y871/T871, "")</f>
        <v/>
      </c>
      <c r="AA871" s="598"/>
      <c r="AB871" s="847"/>
      <c r="AC871" s="619"/>
      <c r="AD871" s="619"/>
      <c r="AE871" s="619"/>
      <c r="AF871" s="619"/>
      <c r="AG871" s="777">
        <f>T871-U871</f>
        <v>0</v>
      </c>
      <c r="AH871" s="391"/>
    </row>
    <row r="872" spans="1:34" ht="15" customHeight="1" x14ac:dyDescent="0.25">
      <c r="A872" s="164"/>
      <c r="B872" s="840">
        <f t="shared" si="197"/>
        <v>6</v>
      </c>
      <c r="C872" s="2191" t="s">
        <v>492</v>
      </c>
      <c r="D872" s="2191"/>
      <c r="E872" s="2191"/>
      <c r="F872" s="2191"/>
      <c r="G872" s="1113" t="str">
        <f>IF(AND(ISNUMBER(H872),ISNUMBER(I872)), H872+I872, "")</f>
        <v/>
      </c>
      <c r="H872" s="632"/>
      <c r="I872" s="843"/>
      <c r="J872" s="609"/>
      <c r="K872" s="604"/>
      <c r="L872" s="598"/>
      <c r="M872" s="598"/>
      <c r="N872" s="769" t="str">
        <f>IF(K872&gt;0,M872/K872, "")</f>
        <v/>
      </c>
      <c r="O872" s="609"/>
      <c r="P872" s="604"/>
      <c r="Q872" s="598"/>
      <c r="R872" s="598"/>
      <c r="S872" s="769" t="str">
        <f>IF(P872&gt;0,R872/P872, "")</f>
        <v/>
      </c>
      <c r="T872" s="609"/>
      <c r="U872" s="604"/>
      <c r="V872" s="845"/>
      <c r="W872" s="599"/>
      <c r="X872" s="599"/>
      <c r="Y872" s="598"/>
      <c r="Z872" s="773" t="str">
        <f>IF(T872&gt;0,Y872/T872, "")</f>
        <v/>
      </c>
      <c r="AA872" s="598"/>
      <c r="AB872" s="847"/>
      <c r="AC872" s="619"/>
      <c r="AD872" s="619"/>
      <c r="AE872" s="619"/>
      <c r="AF872" s="619"/>
      <c r="AG872" s="777">
        <f>T872-U872</f>
        <v>0</v>
      </c>
      <c r="AH872" s="391"/>
    </row>
    <row r="873" spans="1:34" ht="15" customHeight="1" x14ac:dyDescent="0.25">
      <c r="A873" s="164"/>
      <c r="B873" s="840">
        <f t="shared" si="197"/>
        <v>7</v>
      </c>
      <c r="C873" s="2191" t="s">
        <v>493</v>
      </c>
      <c r="D873" s="2191"/>
      <c r="E873" s="2191"/>
      <c r="F873" s="2191"/>
      <c r="G873" s="794"/>
      <c r="H873" s="795"/>
      <c r="I873" s="799"/>
      <c r="J873" s="795"/>
      <c r="K873" s="790"/>
      <c r="L873" s="797"/>
      <c r="M873" s="797"/>
      <c r="N873" s="796"/>
      <c r="O873" s="795"/>
      <c r="P873" s="790"/>
      <c r="Q873" s="797"/>
      <c r="R873" s="797"/>
      <c r="S873" s="796"/>
      <c r="T873" s="795"/>
      <c r="U873" s="790"/>
      <c r="V873" s="881"/>
      <c r="W873" s="798"/>
      <c r="X873" s="798"/>
      <c r="Y873" s="797"/>
      <c r="Z873" s="792"/>
      <c r="AA873" s="792"/>
      <c r="AB873" s="799"/>
      <c r="AC873" s="619"/>
      <c r="AD873" s="619"/>
      <c r="AE873" s="619"/>
      <c r="AF873" s="619"/>
      <c r="AG873" s="791"/>
      <c r="AH873" s="391"/>
    </row>
    <row r="874" spans="1:34" ht="15" customHeight="1" x14ac:dyDescent="0.25">
      <c r="A874" s="164"/>
      <c r="B874" s="840">
        <f t="shared" si="197"/>
        <v>8</v>
      </c>
      <c r="C874" s="2192" t="s">
        <v>494</v>
      </c>
      <c r="D874" s="2192"/>
      <c r="E874" s="2192"/>
      <c r="F874" s="2192"/>
      <c r="G874" s="1113" t="str">
        <f>IF(AND(ISNUMBER(H874),ISNUMBER(I874)), H874+I874, "")</f>
        <v/>
      </c>
      <c r="H874" s="632"/>
      <c r="I874" s="843"/>
      <c r="J874" s="609"/>
      <c r="K874" s="604"/>
      <c r="L874" s="598"/>
      <c r="M874" s="598"/>
      <c r="N874" s="769" t="str">
        <f>IF(K874&gt;0,M874/K874, "")</f>
        <v/>
      </c>
      <c r="O874" s="609"/>
      <c r="P874" s="604"/>
      <c r="Q874" s="598"/>
      <c r="R874" s="598"/>
      <c r="S874" s="769" t="str">
        <f>IF(P874&gt;0,R874/P874, "")</f>
        <v/>
      </c>
      <c r="T874" s="609"/>
      <c r="U874" s="604"/>
      <c r="V874" s="845"/>
      <c r="W874" s="599"/>
      <c r="X874" s="599"/>
      <c r="Y874" s="598"/>
      <c r="Z874" s="773" t="str">
        <f>IF(T874&gt;0,Y874/T874, "")</f>
        <v/>
      </c>
      <c r="AA874" s="598"/>
      <c r="AB874" s="847"/>
      <c r="AC874" s="619"/>
      <c r="AD874" s="619"/>
      <c r="AE874" s="619"/>
      <c r="AF874" s="619"/>
      <c r="AG874" s="777">
        <f>T874-U874</f>
        <v>0</v>
      </c>
      <c r="AH874" s="391"/>
    </row>
    <row r="875" spans="1:34" ht="15" customHeight="1" x14ac:dyDescent="0.25">
      <c r="A875" s="164"/>
      <c r="B875" s="840">
        <f t="shared" si="197"/>
        <v>9</v>
      </c>
      <c r="C875" s="2192" t="s">
        <v>495</v>
      </c>
      <c r="D875" s="2192"/>
      <c r="E875" s="2192"/>
      <c r="F875" s="2192"/>
      <c r="G875" s="1113" t="str">
        <f>IF(AND(ISNUMBER(H875),ISNUMBER(I875)), H875+I875, "")</f>
        <v/>
      </c>
      <c r="H875" s="632"/>
      <c r="I875" s="843"/>
      <c r="J875" s="609"/>
      <c r="K875" s="604"/>
      <c r="L875" s="598"/>
      <c r="M875" s="598"/>
      <c r="N875" s="769" t="str">
        <f>IF(K875&gt;0,M875/K875, "")</f>
        <v/>
      </c>
      <c r="O875" s="609"/>
      <c r="P875" s="604"/>
      <c r="Q875" s="598"/>
      <c r="R875" s="598"/>
      <c r="S875" s="769" t="str">
        <f>IF(P875&gt;0,R875/P875, "")</f>
        <v/>
      </c>
      <c r="T875" s="609"/>
      <c r="U875" s="604"/>
      <c r="V875" s="845"/>
      <c r="W875" s="599"/>
      <c r="X875" s="599"/>
      <c r="Y875" s="598"/>
      <c r="Z875" s="773" t="str">
        <f>IF(T875&gt;0,Y875/T875, "")</f>
        <v/>
      </c>
      <c r="AA875" s="598"/>
      <c r="AB875" s="847"/>
      <c r="AC875" s="619"/>
      <c r="AD875" s="619"/>
      <c r="AE875" s="619"/>
      <c r="AF875" s="619"/>
      <c r="AG875" s="777">
        <f>T875-U875</f>
        <v>0</v>
      </c>
      <c r="AH875" s="391"/>
    </row>
    <row r="876" spans="1:34" ht="15" customHeight="1" x14ac:dyDescent="0.25">
      <c r="A876" s="164"/>
      <c r="B876" s="840">
        <f>B875+1</f>
        <v>10</v>
      </c>
      <c r="C876" s="2192" t="s">
        <v>496</v>
      </c>
      <c r="D876" s="2192"/>
      <c r="E876" s="2192"/>
      <c r="F876" s="2192"/>
      <c r="G876" s="1113" t="str">
        <f>IF(AND(ISNUMBER(H876),ISNUMBER(I876)), H876+I876, "")</f>
        <v/>
      </c>
      <c r="H876" s="632"/>
      <c r="I876" s="843"/>
      <c r="J876" s="609"/>
      <c r="K876" s="604"/>
      <c r="L876" s="598"/>
      <c r="M876" s="598"/>
      <c r="N876" s="769" t="str">
        <f>IF(K876&gt;0,M876/K876, "")</f>
        <v/>
      </c>
      <c r="O876" s="609"/>
      <c r="P876" s="604"/>
      <c r="Q876" s="598"/>
      <c r="R876" s="598"/>
      <c r="S876" s="769" t="str">
        <f>IF(P876&gt;0,R876/P876, "")</f>
        <v/>
      </c>
      <c r="T876" s="609"/>
      <c r="U876" s="604"/>
      <c r="V876" s="845"/>
      <c r="W876" s="599"/>
      <c r="X876" s="599"/>
      <c r="Y876" s="598"/>
      <c r="Z876" s="773" t="str">
        <f>IF(T876&gt;0,Y876/T876, "")</f>
        <v/>
      </c>
      <c r="AA876" s="598"/>
      <c r="AB876" s="847"/>
      <c r="AC876" s="619"/>
      <c r="AD876" s="619"/>
      <c r="AE876" s="619"/>
      <c r="AF876" s="619"/>
      <c r="AG876" s="777">
        <f>T876-U876</f>
        <v>0</v>
      </c>
      <c r="AH876" s="391"/>
    </row>
    <row r="877" spans="1:34" ht="15" customHeight="1" x14ac:dyDescent="0.25">
      <c r="A877" s="164"/>
      <c r="B877" s="840">
        <f>B876+1</f>
        <v>11</v>
      </c>
      <c r="C877" s="2191" t="s">
        <v>497</v>
      </c>
      <c r="D877" s="2191"/>
      <c r="E877" s="2191"/>
      <c r="F877" s="2191"/>
      <c r="G877" s="1113" t="str">
        <f>IF(AND(ISNUMBER(H877),ISNUMBER(I877)), H877+I877, "")</f>
        <v/>
      </c>
      <c r="H877" s="632"/>
      <c r="I877" s="843"/>
      <c r="J877" s="609"/>
      <c r="K877" s="604"/>
      <c r="L877" s="598"/>
      <c r="M877" s="598"/>
      <c r="N877" s="769" t="str">
        <f>IF(K877&gt;0,M877/K877, "")</f>
        <v/>
      </c>
      <c r="O877" s="609"/>
      <c r="P877" s="604"/>
      <c r="Q877" s="598"/>
      <c r="R877" s="598"/>
      <c r="S877" s="769" t="str">
        <f>IF(P877&gt;0,R877/P877, "")</f>
        <v/>
      </c>
      <c r="T877" s="609"/>
      <c r="U877" s="604"/>
      <c r="V877" s="845"/>
      <c r="W877" s="599"/>
      <c r="X877" s="599"/>
      <c r="Y877" s="598"/>
      <c r="Z877" s="773" t="str">
        <f>IF(T877&gt;0,Y877/T877, "")</f>
        <v/>
      </c>
      <c r="AA877" s="598"/>
      <c r="AB877" s="847"/>
      <c r="AC877" s="619"/>
      <c r="AD877" s="619"/>
      <c r="AE877" s="619"/>
      <c r="AF877" s="619"/>
      <c r="AG877" s="777">
        <f>T877-U877</f>
        <v>0</v>
      </c>
      <c r="AH877" s="391"/>
    </row>
    <row r="878" spans="1:34" ht="15" customHeight="1" x14ac:dyDescent="0.25">
      <c r="A878" s="164"/>
      <c r="B878" s="840">
        <f>B877+1</f>
        <v>12</v>
      </c>
      <c r="C878" s="2191" t="s">
        <v>633</v>
      </c>
      <c r="D878" s="2191"/>
      <c r="E878" s="2191"/>
      <c r="F878" s="2191"/>
      <c r="G878" s="794"/>
      <c r="H878" s="795"/>
      <c r="I878" s="799"/>
      <c r="J878" s="795"/>
      <c r="K878" s="790"/>
      <c r="L878" s="797"/>
      <c r="M878" s="797"/>
      <c r="N878" s="796"/>
      <c r="O878" s="795"/>
      <c r="P878" s="790"/>
      <c r="Q878" s="797"/>
      <c r="R878" s="797"/>
      <c r="S878" s="796"/>
      <c r="T878" s="795"/>
      <c r="U878" s="790"/>
      <c r="V878" s="797"/>
      <c r="W878" s="797"/>
      <c r="X878" s="797"/>
      <c r="Y878" s="797"/>
      <c r="Z878" s="797"/>
      <c r="AA878" s="792"/>
      <c r="AB878" s="799"/>
      <c r="AC878" s="619"/>
      <c r="AD878" s="619"/>
      <c r="AE878" s="619"/>
      <c r="AF878" s="619"/>
      <c r="AG878" s="791"/>
      <c r="AH878" s="391"/>
    </row>
    <row r="879" spans="1:34" ht="15" customHeight="1" x14ac:dyDescent="0.25">
      <c r="A879" s="164"/>
      <c r="B879" s="840">
        <f t="shared" si="197"/>
        <v>13</v>
      </c>
      <c r="C879" s="763" t="s">
        <v>499</v>
      </c>
      <c r="D879" s="763"/>
      <c r="E879" s="763"/>
      <c r="F879" s="763"/>
      <c r="G879" s="1113" t="str">
        <f t="shared" ref="G879:G885" si="198">IF(AND(ISNUMBER(H879),ISNUMBER(I879)), H879+I879, "")</f>
        <v/>
      </c>
      <c r="H879" s="632"/>
      <c r="I879" s="843"/>
      <c r="J879" s="609"/>
      <c r="K879" s="604"/>
      <c r="L879" s="598"/>
      <c r="M879" s="598"/>
      <c r="N879" s="769" t="str">
        <f t="shared" ref="N879:N886" si="199">IF(K879&gt;0,M879/K879, "")</f>
        <v/>
      </c>
      <c r="O879" s="609"/>
      <c r="P879" s="604"/>
      <c r="Q879" s="598"/>
      <c r="R879" s="598"/>
      <c r="S879" s="769" t="str">
        <f t="shared" ref="S879:S886" si="200">IF(P879&gt;0,R879/P879, "")</f>
        <v/>
      </c>
      <c r="T879" s="609"/>
      <c r="U879" s="604"/>
      <c r="V879" s="845"/>
      <c r="W879" s="599"/>
      <c r="X879" s="599"/>
      <c r="Y879" s="598"/>
      <c r="Z879" s="773" t="str">
        <f t="shared" ref="Z879:Z886" si="201">IF(T879&gt;0,Y879/T879, "")</f>
        <v/>
      </c>
      <c r="AA879" s="598"/>
      <c r="AB879" s="847"/>
      <c r="AC879" s="619"/>
      <c r="AD879" s="619"/>
      <c r="AE879" s="619"/>
      <c r="AF879" s="619"/>
      <c r="AG879" s="777">
        <f t="shared" ref="AG879:AG886" si="202">T879-U879</f>
        <v>0</v>
      </c>
      <c r="AH879" s="391"/>
    </row>
    <row r="880" spans="1:34" ht="15" customHeight="1" x14ac:dyDescent="0.25">
      <c r="A880" s="164"/>
      <c r="B880" s="840">
        <f t="shared" si="197"/>
        <v>14</v>
      </c>
      <c r="C880" s="763" t="s">
        <v>500</v>
      </c>
      <c r="D880" s="763"/>
      <c r="E880" s="763"/>
      <c r="F880" s="763"/>
      <c r="G880" s="1113" t="str">
        <f t="shared" si="198"/>
        <v/>
      </c>
      <c r="H880" s="632"/>
      <c r="I880" s="843"/>
      <c r="J880" s="609"/>
      <c r="K880" s="604"/>
      <c r="L880" s="598"/>
      <c r="M880" s="598"/>
      <c r="N880" s="769" t="str">
        <f t="shared" si="199"/>
        <v/>
      </c>
      <c r="O880" s="609"/>
      <c r="P880" s="604"/>
      <c r="Q880" s="598"/>
      <c r="R880" s="598"/>
      <c r="S880" s="769" t="str">
        <f t="shared" si="200"/>
        <v/>
      </c>
      <c r="T880" s="609"/>
      <c r="U880" s="604"/>
      <c r="V880" s="845"/>
      <c r="W880" s="599"/>
      <c r="X880" s="599"/>
      <c r="Y880" s="598"/>
      <c r="Z880" s="773" t="str">
        <f t="shared" si="201"/>
        <v/>
      </c>
      <c r="AA880" s="598"/>
      <c r="AB880" s="847"/>
      <c r="AC880" s="619"/>
      <c r="AD880" s="619"/>
      <c r="AE880" s="619"/>
      <c r="AF880" s="619"/>
      <c r="AG880" s="777">
        <f t="shared" si="202"/>
        <v>0</v>
      </c>
      <c r="AH880" s="391"/>
    </row>
    <row r="881" spans="1:34" ht="15" customHeight="1" x14ac:dyDescent="0.25">
      <c r="A881" s="164"/>
      <c r="B881" s="840">
        <f t="shared" si="197"/>
        <v>15</v>
      </c>
      <c r="C881" s="763" t="s">
        <v>501</v>
      </c>
      <c r="D881" s="763"/>
      <c r="E881" s="763"/>
      <c r="F881" s="763"/>
      <c r="G881" s="1113" t="str">
        <f t="shared" si="198"/>
        <v/>
      </c>
      <c r="H881" s="632"/>
      <c r="I881" s="843"/>
      <c r="J881" s="609"/>
      <c r="K881" s="604"/>
      <c r="L881" s="598"/>
      <c r="M881" s="598"/>
      <c r="N881" s="769" t="str">
        <f t="shared" si="199"/>
        <v/>
      </c>
      <c r="O881" s="609"/>
      <c r="P881" s="604"/>
      <c r="Q881" s="598"/>
      <c r="R881" s="598"/>
      <c r="S881" s="769" t="str">
        <f t="shared" si="200"/>
        <v/>
      </c>
      <c r="T881" s="609"/>
      <c r="U881" s="604"/>
      <c r="V881" s="845"/>
      <c r="W881" s="599"/>
      <c r="X881" s="599"/>
      <c r="Y881" s="598"/>
      <c r="Z881" s="773" t="str">
        <f t="shared" si="201"/>
        <v/>
      </c>
      <c r="AA881" s="598"/>
      <c r="AB881" s="847"/>
      <c r="AC881" s="619"/>
      <c r="AD881" s="619"/>
      <c r="AE881" s="619"/>
      <c r="AF881" s="619"/>
      <c r="AG881" s="777">
        <f t="shared" si="202"/>
        <v>0</v>
      </c>
      <c r="AH881" s="391"/>
    </row>
    <row r="882" spans="1:34" ht="15" customHeight="1" x14ac:dyDescent="0.25">
      <c r="A882" s="164"/>
      <c r="B882" s="840">
        <f t="shared" si="197"/>
        <v>16</v>
      </c>
      <c r="C882" s="763" t="s">
        <v>502</v>
      </c>
      <c r="D882" s="763"/>
      <c r="E882" s="763"/>
      <c r="F882" s="763"/>
      <c r="G882" s="1113" t="str">
        <f t="shared" si="198"/>
        <v/>
      </c>
      <c r="H882" s="632"/>
      <c r="I882" s="843"/>
      <c r="J882" s="609"/>
      <c r="K882" s="604"/>
      <c r="L882" s="598"/>
      <c r="M882" s="598"/>
      <c r="N882" s="769" t="str">
        <f t="shared" si="199"/>
        <v/>
      </c>
      <c r="O882" s="609"/>
      <c r="P882" s="604"/>
      <c r="Q882" s="598"/>
      <c r="R882" s="598"/>
      <c r="S882" s="769" t="str">
        <f t="shared" si="200"/>
        <v/>
      </c>
      <c r="T882" s="609"/>
      <c r="U882" s="604"/>
      <c r="V882" s="845"/>
      <c r="W882" s="599"/>
      <c r="X882" s="599"/>
      <c r="Y882" s="598"/>
      <c r="Z882" s="773" t="str">
        <f t="shared" si="201"/>
        <v/>
      </c>
      <c r="AA882" s="598"/>
      <c r="AB882" s="847"/>
      <c r="AC882" s="619"/>
      <c r="AD882" s="619"/>
      <c r="AE882" s="619"/>
      <c r="AF882" s="619"/>
      <c r="AG882" s="777">
        <f t="shared" si="202"/>
        <v>0</v>
      </c>
      <c r="AH882" s="391"/>
    </row>
    <row r="883" spans="1:34" ht="15" customHeight="1" x14ac:dyDescent="0.25">
      <c r="A883" s="164"/>
      <c r="B883" s="840">
        <f t="shared" si="197"/>
        <v>17</v>
      </c>
      <c r="C883" s="763" t="s">
        <v>503</v>
      </c>
      <c r="D883" s="763"/>
      <c r="E883" s="763"/>
      <c r="F883" s="763"/>
      <c r="G883" s="1113" t="str">
        <f t="shared" si="198"/>
        <v/>
      </c>
      <c r="H883" s="632"/>
      <c r="I883" s="843"/>
      <c r="J883" s="609"/>
      <c r="K883" s="604"/>
      <c r="L883" s="598"/>
      <c r="M883" s="598"/>
      <c r="N883" s="769" t="str">
        <f t="shared" si="199"/>
        <v/>
      </c>
      <c r="O883" s="609"/>
      <c r="P883" s="604"/>
      <c r="Q883" s="598"/>
      <c r="R883" s="598"/>
      <c r="S883" s="769" t="str">
        <f t="shared" si="200"/>
        <v/>
      </c>
      <c r="T883" s="609"/>
      <c r="U883" s="604"/>
      <c r="V883" s="845"/>
      <c r="W883" s="599"/>
      <c r="X883" s="599"/>
      <c r="Y883" s="598"/>
      <c r="Z883" s="773" t="str">
        <f t="shared" si="201"/>
        <v/>
      </c>
      <c r="AA883" s="598"/>
      <c r="AB883" s="847"/>
      <c r="AC883" s="619"/>
      <c r="AD883" s="619"/>
      <c r="AE883" s="619"/>
      <c r="AF883" s="619"/>
      <c r="AG883" s="777">
        <f t="shared" si="202"/>
        <v>0</v>
      </c>
      <c r="AH883" s="391"/>
    </row>
    <row r="884" spans="1:34" ht="15" customHeight="1" x14ac:dyDescent="0.25">
      <c r="A884" s="164"/>
      <c r="B884" s="840">
        <f t="shared" si="197"/>
        <v>18</v>
      </c>
      <c r="C884" s="2191" t="s">
        <v>504</v>
      </c>
      <c r="D884" s="2191"/>
      <c r="E884" s="2191"/>
      <c r="F884" s="2191"/>
      <c r="G884" s="1113" t="str">
        <f t="shared" si="198"/>
        <v/>
      </c>
      <c r="H884" s="632"/>
      <c r="I884" s="843"/>
      <c r="J884" s="609"/>
      <c r="K884" s="604"/>
      <c r="L884" s="598"/>
      <c r="M884" s="598"/>
      <c r="N884" s="769" t="str">
        <f t="shared" si="199"/>
        <v/>
      </c>
      <c r="O884" s="609"/>
      <c r="P884" s="604"/>
      <c r="Q884" s="598"/>
      <c r="R884" s="598"/>
      <c r="S884" s="769" t="str">
        <f t="shared" si="200"/>
        <v/>
      </c>
      <c r="T884" s="609"/>
      <c r="U884" s="604"/>
      <c r="V884" s="845"/>
      <c r="W884" s="599"/>
      <c r="X884" s="599"/>
      <c r="Y884" s="598"/>
      <c r="Z884" s="773" t="str">
        <f t="shared" si="201"/>
        <v/>
      </c>
      <c r="AA884" s="598"/>
      <c r="AB884" s="847"/>
      <c r="AC884" s="619"/>
      <c r="AD884" s="619"/>
      <c r="AE884" s="619"/>
      <c r="AF884" s="619"/>
      <c r="AG884" s="777">
        <f t="shared" si="202"/>
        <v>0</v>
      </c>
      <c r="AH884" s="391"/>
    </row>
    <row r="885" spans="1:34" ht="15" customHeight="1" x14ac:dyDescent="0.25">
      <c r="A885" s="164"/>
      <c r="B885" s="953">
        <f t="shared" si="197"/>
        <v>19</v>
      </c>
      <c r="C885" s="2196" t="s">
        <v>634</v>
      </c>
      <c r="D885" s="2196"/>
      <c r="E885" s="2196"/>
      <c r="F885" s="2196"/>
      <c r="G885" s="1113" t="str">
        <f t="shared" si="198"/>
        <v/>
      </c>
      <c r="H885" s="632"/>
      <c r="I885" s="843"/>
      <c r="J885" s="609"/>
      <c r="K885" s="604"/>
      <c r="L885" s="598"/>
      <c r="M885" s="598"/>
      <c r="N885" s="854" t="str">
        <f t="shared" si="199"/>
        <v/>
      </c>
      <c r="O885" s="609"/>
      <c r="P885" s="604"/>
      <c r="Q885" s="598"/>
      <c r="R885" s="598"/>
      <c r="S885" s="854" t="str">
        <f t="shared" si="200"/>
        <v/>
      </c>
      <c r="T885" s="610"/>
      <c r="U885" s="616"/>
      <c r="V885" s="949"/>
      <c r="W885" s="950"/>
      <c r="X885" s="950"/>
      <c r="Y885" s="611"/>
      <c r="Z885" s="810" t="str">
        <f t="shared" si="201"/>
        <v/>
      </c>
      <c r="AA885" s="598"/>
      <c r="AB885" s="847"/>
      <c r="AC885" s="619"/>
      <c r="AD885" s="619"/>
      <c r="AE885" s="619"/>
      <c r="AF885" s="619"/>
      <c r="AG885" s="857">
        <f t="shared" si="202"/>
        <v>0</v>
      </c>
      <c r="AH885" s="391"/>
    </row>
    <row r="886" spans="1:34" ht="15" customHeight="1" x14ac:dyDescent="0.25">
      <c r="A886" s="164"/>
      <c r="B886" s="858">
        <f t="shared" si="197"/>
        <v>20</v>
      </c>
      <c r="C886" s="2195" t="s">
        <v>507</v>
      </c>
      <c r="D886" s="2195"/>
      <c r="E886" s="2195"/>
      <c r="F886" s="2195"/>
      <c r="G886" s="817">
        <f t="shared" ref="G886:M886" si="203">SUM(G867:G885)</f>
        <v>0</v>
      </c>
      <c r="H886" s="821">
        <f t="shared" si="203"/>
        <v>0</v>
      </c>
      <c r="I886" s="822">
        <f t="shared" si="203"/>
        <v>0</v>
      </c>
      <c r="J886" s="861">
        <f t="shared" si="203"/>
        <v>0</v>
      </c>
      <c r="K886" s="822">
        <f t="shared" si="203"/>
        <v>0</v>
      </c>
      <c r="L886" s="822">
        <f t="shared" si="203"/>
        <v>0</v>
      </c>
      <c r="M886" s="822">
        <f t="shared" si="203"/>
        <v>0</v>
      </c>
      <c r="N886" s="820" t="str">
        <f t="shared" si="199"/>
        <v/>
      </c>
      <c r="O886" s="861">
        <f>SUM(O867:O885)</f>
        <v>0</v>
      </c>
      <c r="P886" s="822">
        <f>SUM(P867:P885)</f>
        <v>0</v>
      </c>
      <c r="Q886" s="822">
        <f>SUM(Q867:Q885)</f>
        <v>0</v>
      </c>
      <c r="R886" s="822">
        <f>SUM(R867:R885)</f>
        <v>0</v>
      </c>
      <c r="S886" s="820" t="str">
        <f t="shared" si="200"/>
        <v/>
      </c>
      <c r="T886" s="821">
        <f>SUM(T867:T885)</f>
        <v>0</v>
      </c>
      <c r="U886" s="862">
        <f>SUM(U867:U885)</f>
        <v>0</v>
      </c>
      <c r="V886" s="823" t="str">
        <f>IF(T886&gt;0, SUMPRODUCT(T867:T885,V867:V885)/T886, "")</f>
        <v/>
      </c>
      <c r="W886" s="825" t="str">
        <f>IF(AG886&gt;0, SUMPRODUCT(AG867:AG885,W867:W885)/AG886, "")</f>
        <v/>
      </c>
      <c r="X886" s="825" t="str">
        <f>IF(U886&gt;0, SUMPRODUCT(U867:U885,X867:X885)/U886, "")</f>
        <v/>
      </c>
      <c r="Y886" s="822">
        <f>SUM(Y867:Y885)</f>
        <v>0</v>
      </c>
      <c r="Z886" s="825" t="str">
        <f t="shared" si="201"/>
        <v/>
      </c>
      <c r="AA886" s="822">
        <f>SUM(AA867:AA885)</f>
        <v>0</v>
      </c>
      <c r="AB886" s="863">
        <f>SUM(AB867:AB885)</f>
        <v>0</v>
      </c>
      <c r="AC886" s="619"/>
      <c r="AD886" s="619"/>
      <c r="AE886" s="619"/>
      <c r="AF886" s="619"/>
      <c r="AG886" s="826">
        <f t="shared" si="202"/>
        <v>0</v>
      </c>
      <c r="AH886" s="391"/>
    </row>
    <row r="887" spans="1:34" s="282" customFormat="1" ht="60" customHeight="1" x14ac:dyDescent="0.25">
      <c r="A887" s="585" t="s">
        <v>635</v>
      </c>
      <c r="B887" s="829"/>
      <c r="C887" s="603"/>
      <c r="D887" s="410"/>
      <c r="E887" s="410"/>
      <c r="F887" s="410"/>
      <c r="G887" s="406"/>
      <c r="H887" s="410"/>
      <c r="I887" s="410"/>
      <c r="AC887" s="619"/>
      <c r="AD887" s="619"/>
      <c r="AE887" s="619"/>
      <c r="AF887" s="619"/>
      <c r="AH887" s="391"/>
    </row>
    <row r="888" spans="1:34" ht="15" customHeight="1" x14ac:dyDescent="0.25">
      <c r="A888" s="164"/>
      <c r="B888" s="830">
        <v>1</v>
      </c>
      <c r="C888" s="2194" t="s">
        <v>487</v>
      </c>
      <c r="D888" s="2194"/>
      <c r="E888" s="2194"/>
      <c r="F888" s="2194"/>
      <c r="G888" s="1114"/>
      <c r="H888" s="957"/>
      <c r="I888" s="1111"/>
      <c r="J888" s="957"/>
      <c r="K888" s="958"/>
      <c r="L888" s="959"/>
      <c r="M888" s="959"/>
      <c r="N888" s="1112"/>
      <c r="O888" s="957"/>
      <c r="P888" s="958"/>
      <c r="Q888" s="959"/>
      <c r="R888" s="959"/>
      <c r="S888" s="1112"/>
      <c r="T888" s="1115"/>
      <c r="U888" s="761"/>
      <c r="V888" s="761"/>
      <c r="W888" s="761"/>
      <c r="X888" s="761"/>
      <c r="Y888" s="873"/>
      <c r="Z888" s="761"/>
      <c r="AA888" s="762"/>
      <c r="AB888" s="876"/>
      <c r="AC888" s="619"/>
      <c r="AD888" s="619"/>
      <c r="AE888" s="619"/>
      <c r="AF888" s="619"/>
      <c r="AG888" s="762"/>
      <c r="AH888" s="391"/>
    </row>
    <row r="889" spans="1:34" ht="15" customHeight="1" x14ac:dyDescent="0.25">
      <c r="A889" s="164"/>
      <c r="B889" s="840">
        <v>2</v>
      </c>
      <c r="C889" s="2192" t="s">
        <v>488</v>
      </c>
      <c r="D889" s="2192"/>
      <c r="E889" s="2192"/>
      <c r="F889" s="2192"/>
      <c r="G889" s="1116" t="str">
        <f>IF(AND(ISNUMBER(H889),ISNUMBER(I889)), H889+I889, "")</f>
        <v/>
      </c>
      <c r="H889" s="632"/>
      <c r="I889" s="843"/>
      <c r="J889" s="609"/>
      <c r="K889" s="604"/>
      <c r="L889" s="598"/>
      <c r="M889" s="598"/>
      <c r="N889" s="769" t="str">
        <f>IF(K889&gt;0,M889/K889, "")</f>
        <v/>
      </c>
      <c r="O889" s="609"/>
      <c r="P889" s="604"/>
      <c r="Q889" s="598"/>
      <c r="R889" s="598"/>
      <c r="S889" s="769" t="str">
        <f>IF(P889&gt;0,R889/P889, "")</f>
        <v/>
      </c>
      <c r="T889" s="795"/>
      <c r="U889" s="797"/>
      <c r="V889" s="797"/>
      <c r="W889" s="797"/>
      <c r="X889" s="797"/>
      <c r="Y889" s="797"/>
      <c r="Z889" s="797"/>
      <c r="AA889" s="792"/>
      <c r="AB889" s="799"/>
      <c r="AC889" s="619"/>
      <c r="AD889" s="619"/>
      <c r="AE889" s="619"/>
      <c r="AF889" s="619"/>
      <c r="AG889" s="791"/>
      <c r="AH889" s="391"/>
    </row>
    <row r="890" spans="1:34" ht="15" customHeight="1" x14ac:dyDescent="0.25">
      <c r="A890" s="164"/>
      <c r="B890" s="840">
        <v>3</v>
      </c>
      <c r="C890" s="763" t="s">
        <v>489</v>
      </c>
      <c r="D890" s="763"/>
      <c r="E890" s="763"/>
      <c r="F890" s="763"/>
      <c r="G890" s="1116" t="str">
        <f>IF(AND(ISNUMBER(H890),ISNUMBER(I890)), H890+I890, "")</f>
        <v/>
      </c>
      <c r="H890" s="632"/>
      <c r="I890" s="843"/>
      <c r="J890" s="609"/>
      <c r="K890" s="604"/>
      <c r="L890" s="598"/>
      <c r="M890" s="598"/>
      <c r="N890" s="769" t="str">
        <f>IF(K890&gt;0,M890/K890, "")</f>
        <v/>
      </c>
      <c r="O890" s="609"/>
      <c r="P890" s="604"/>
      <c r="Q890" s="598"/>
      <c r="R890" s="598"/>
      <c r="S890" s="769" t="str">
        <f>IF(P890&gt;0,R890/P890, "")</f>
        <v/>
      </c>
      <c r="T890" s="795"/>
      <c r="U890" s="797"/>
      <c r="V890" s="797"/>
      <c r="W890" s="797"/>
      <c r="X890" s="797"/>
      <c r="Y890" s="797"/>
      <c r="Z890" s="797"/>
      <c r="AA890" s="792"/>
      <c r="AB890" s="799"/>
      <c r="AC890" s="619"/>
      <c r="AD890" s="619"/>
      <c r="AE890" s="619"/>
      <c r="AF890" s="619"/>
      <c r="AG890" s="791"/>
      <c r="AH890" s="391"/>
    </row>
    <row r="891" spans="1:34" ht="15" customHeight="1" x14ac:dyDescent="0.25">
      <c r="A891" s="164"/>
      <c r="B891" s="840">
        <f t="shared" ref="B891:B907" si="204">B890+1</f>
        <v>4</v>
      </c>
      <c r="C891" s="763" t="s">
        <v>490</v>
      </c>
      <c r="D891" s="763"/>
      <c r="E891" s="763"/>
      <c r="F891" s="763"/>
      <c r="G891" s="1116" t="str">
        <f>IF(AND(ISNUMBER(H891),ISNUMBER(I891)), H891+I891, "")</f>
        <v/>
      </c>
      <c r="H891" s="632"/>
      <c r="I891" s="843"/>
      <c r="J891" s="609"/>
      <c r="K891" s="604"/>
      <c r="L891" s="598"/>
      <c r="M891" s="598"/>
      <c r="N891" s="769" t="str">
        <f>IF(K891&gt;0,M891/K891, "")</f>
        <v/>
      </c>
      <c r="O891" s="609"/>
      <c r="P891" s="604"/>
      <c r="Q891" s="598"/>
      <c r="R891" s="598"/>
      <c r="S891" s="769" t="str">
        <f>IF(P891&gt;0,R891/P891, "")</f>
        <v/>
      </c>
      <c r="T891" s="795"/>
      <c r="U891" s="797"/>
      <c r="V891" s="797"/>
      <c r="W891" s="797"/>
      <c r="X891" s="797"/>
      <c r="Y891" s="797"/>
      <c r="Z891" s="797"/>
      <c r="AA891" s="792"/>
      <c r="AB891" s="799"/>
      <c r="AC891" s="619"/>
      <c r="AD891" s="619"/>
      <c r="AE891" s="619"/>
      <c r="AF891" s="619"/>
      <c r="AG891" s="791"/>
      <c r="AH891" s="391"/>
    </row>
    <row r="892" spans="1:34" ht="15" customHeight="1" x14ac:dyDescent="0.25">
      <c r="A892" s="164"/>
      <c r="B892" s="840">
        <f t="shared" si="204"/>
        <v>5</v>
      </c>
      <c r="C892" s="2192" t="s">
        <v>491</v>
      </c>
      <c r="D892" s="2192"/>
      <c r="E892" s="2192"/>
      <c r="F892" s="2192"/>
      <c r="G892" s="1116" t="str">
        <f>IF(AND(ISNUMBER(H892),ISNUMBER(I892)), H892+I892, "")</f>
        <v/>
      </c>
      <c r="H892" s="632"/>
      <c r="I892" s="843"/>
      <c r="J892" s="609"/>
      <c r="K892" s="604"/>
      <c r="L892" s="598"/>
      <c r="M892" s="598"/>
      <c r="N892" s="769" t="str">
        <f>IF(K892&gt;0,M892/K892, "")</f>
        <v/>
      </c>
      <c r="O892" s="609"/>
      <c r="P892" s="604"/>
      <c r="Q892" s="598"/>
      <c r="R892" s="598"/>
      <c r="S892" s="769" t="str">
        <f>IF(P892&gt;0,R892/P892, "")</f>
        <v/>
      </c>
      <c r="T892" s="795"/>
      <c r="U892" s="797"/>
      <c r="V892" s="797"/>
      <c r="W892" s="797"/>
      <c r="X892" s="797"/>
      <c r="Y892" s="797"/>
      <c r="Z892" s="797"/>
      <c r="AA892" s="792"/>
      <c r="AB892" s="799"/>
      <c r="AC892" s="619"/>
      <c r="AD892" s="619"/>
      <c r="AE892" s="619"/>
      <c r="AF892" s="619"/>
      <c r="AG892" s="791"/>
      <c r="AH892" s="391"/>
    </row>
    <row r="893" spans="1:34" ht="15" customHeight="1" x14ac:dyDescent="0.25">
      <c r="A893" s="164"/>
      <c r="B893" s="840">
        <f t="shared" si="204"/>
        <v>6</v>
      </c>
      <c r="C893" s="2191" t="s">
        <v>492</v>
      </c>
      <c r="D893" s="2191"/>
      <c r="E893" s="2191"/>
      <c r="F893" s="2191"/>
      <c r="G893" s="1116" t="str">
        <f>IF(AND(ISNUMBER(H893),ISNUMBER(I893)), H893+I893, "")</f>
        <v/>
      </c>
      <c r="H893" s="632"/>
      <c r="I893" s="843"/>
      <c r="J893" s="609"/>
      <c r="K893" s="604"/>
      <c r="L893" s="598"/>
      <c r="M893" s="598"/>
      <c r="N893" s="769" t="str">
        <f>IF(K893&gt;0,M893/K893, "")</f>
        <v/>
      </c>
      <c r="O893" s="609"/>
      <c r="P893" s="604"/>
      <c r="Q893" s="598"/>
      <c r="R893" s="598"/>
      <c r="S893" s="769" t="str">
        <f>IF(P893&gt;0,R893/P893, "")</f>
        <v/>
      </c>
      <c r="T893" s="795"/>
      <c r="U893" s="797"/>
      <c r="V893" s="797"/>
      <c r="W893" s="797"/>
      <c r="X893" s="797"/>
      <c r="Y893" s="797"/>
      <c r="Z893" s="797"/>
      <c r="AA893" s="792"/>
      <c r="AB893" s="799"/>
      <c r="AC893" s="619"/>
      <c r="AD893" s="619"/>
      <c r="AE893" s="619"/>
      <c r="AF893" s="619"/>
      <c r="AG893" s="791"/>
      <c r="AH893" s="391"/>
    </row>
    <row r="894" spans="1:34" ht="15" customHeight="1" x14ac:dyDescent="0.25">
      <c r="A894" s="164"/>
      <c r="B894" s="840">
        <f t="shared" si="204"/>
        <v>7</v>
      </c>
      <c r="C894" s="684" t="s">
        <v>493</v>
      </c>
      <c r="D894" s="684"/>
      <c r="E894" s="684"/>
      <c r="F894" s="684"/>
      <c r="G894" s="1117"/>
      <c r="H894" s="795"/>
      <c r="I894" s="799"/>
      <c r="J894" s="795"/>
      <c r="K894" s="790"/>
      <c r="L894" s="797"/>
      <c r="M894" s="797"/>
      <c r="N894" s="796"/>
      <c r="O894" s="795"/>
      <c r="P894" s="790"/>
      <c r="Q894" s="797"/>
      <c r="R894" s="797"/>
      <c r="S894" s="796"/>
      <c r="T894" s="795"/>
      <c r="U894" s="797"/>
      <c r="V894" s="797"/>
      <c r="W894" s="797"/>
      <c r="X894" s="797"/>
      <c r="Y894" s="797"/>
      <c r="Z894" s="797"/>
      <c r="AA894" s="792"/>
      <c r="AB894" s="799"/>
      <c r="AC894" s="619"/>
      <c r="AD894" s="619"/>
      <c r="AE894" s="619"/>
      <c r="AF894" s="619"/>
      <c r="AG894" s="791"/>
      <c r="AH894" s="391"/>
    </row>
    <row r="895" spans="1:34" ht="15" customHeight="1" x14ac:dyDescent="0.25">
      <c r="A895" s="164"/>
      <c r="B895" s="840">
        <f t="shared" si="204"/>
        <v>8</v>
      </c>
      <c r="C895" s="763" t="s">
        <v>494</v>
      </c>
      <c r="D895" s="763"/>
      <c r="E895" s="763"/>
      <c r="F895" s="763"/>
      <c r="G895" s="1116" t="str">
        <f>IF(AND(ISNUMBER(H895),ISNUMBER(I895)), H895+I895, "")</f>
        <v/>
      </c>
      <c r="H895" s="632"/>
      <c r="I895" s="843"/>
      <c r="J895" s="609"/>
      <c r="K895" s="604"/>
      <c r="L895" s="598"/>
      <c r="M895" s="598"/>
      <c r="N895" s="769" t="str">
        <f>IF(K895&gt;0,M895/K895, "")</f>
        <v/>
      </c>
      <c r="O895" s="609"/>
      <c r="P895" s="604"/>
      <c r="Q895" s="598"/>
      <c r="R895" s="598"/>
      <c r="S895" s="769" t="str">
        <f>IF(P895&gt;0,R895/P895, "")</f>
        <v/>
      </c>
      <c r="T895" s="795"/>
      <c r="U895" s="797"/>
      <c r="V895" s="797"/>
      <c r="W895" s="797"/>
      <c r="X895" s="797"/>
      <c r="Y895" s="797"/>
      <c r="Z895" s="797"/>
      <c r="AA895" s="792"/>
      <c r="AB895" s="799"/>
      <c r="AC895" s="619"/>
      <c r="AD895" s="619"/>
      <c r="AE895" s="619"/>
      <c r="AF895" s="619"/>
      <c r="AG895" s="791"/>
      <c r="AH895" s="391"/>
    </row>
    <row r="896" spans="1:34" ht="15" customHeight="1" x14ac:dyDescent="0.25">
      <c r="A896" s="164"/>
      <c r="B896" s="840">
        <f t="shared" si="204"/>
        <v>9</v>
      </c>
      <c r="C896" s="763" t="s">
        <v>495</v>
      </c>
      <c r="D896" s="763"/>
      <c r="E896" s="763"/>
      <c r="F896" s="763"/>
      <c r="G896" s="1116" t="str">
        <f>IF(AND(ISNUMBER(H896),ISNUMBER(I896)), H896+I896, "")</f>
        <v/>
      </c>
      <c r="H896" s="632"/>
      <c r="I896" s="843"/>
      <c r="J896" s="609"/>
      <c r="K896" s="604"/>
      <c r="L896" s="598"/>
      <c r="M896" s="598"/>
      <c r="N896" s="769" t="str">
        <f>IF(K896&gt;0,M896/K896, "")</f>
        <v/>
      </c>
      <c r="O896" s="609"/>
      <c r="P896" s="604"/>
      <c r="Q896" s="598"/>
      <c r="R896" s="598"/>
      <c r="S896" s="769" t="str">
        <f>IF(P896&gt;0,R896/P896, "")</f>
        <v/>
      </c>
      <c r="T896" s="795"/>
      <c r="U896" s="797"/>
      <c r="V896" s="797"/>
      <c r="W896" s="797"/>
      <c r="X896" s="797"/>
      <c r="Y896" s="797"/>
      <c r="Z896" s="797"/>
      <c r="AA896" s="792"/>
      <c r="AB896" s="799"/>
      <c r="AC896" s="619"/>
      <c r="AD896" s="619"/>
      <c r="AE896" s="619"/>
      <c r="AF896" s="619"/>
      <c r="AG896" s="791"/>
      <c r="AH896" s="391"/>
    </row>
    <row r="897" spans="1:34" ht="15" customHeight="1" x14ac:dyDescent="0.25">
      <c r="A897" s="164"/>
      <c r="B897" s="840">
        <f t="shared" si="204"/>
        <v>10</v>
      </c>
      <c r="C897" s="763" t="s">
        <v>496</v>
      </c>
      <c r="D897" s="763"/>
      <c r="E897" s="763"/>
      <c r="F897" s="763"/>
      <c r="G897" s="1116" t="str">
        <f>IF(AND(ISNUMBER(H897),ISNUMBER(I897)), H897+I897, "")</f>
        <v/>
      </c>
      <c r="H897" s="632"/>
      <c r="I897" s="843"/>
      <c r="J897" s="609"/>
      <c r="K897" s="604"/>
      <c r="L897" s="598"/>
      <c r="M897" s="598"/>
      <c r="N897" s="769" t="str">
        <f>IF(K897&gt;0,M897/K897, "")</f>
        <v/>
      </c>
      <c r="O897" s="609"/>
      <c r="P897" s="604"/>
      <c r="Q897" s="598"/>
      <c r="R897" s="598"/>
      <c r="S897" s="769" t="str">
        <f>IF(P897&gt;0,R897/P897, "")</f>
        <v/>
      </c>
      <c r="T897" s="795"/>
      <c r="U897" s="797"/>
      <c r="V897" s="797"/>
      <c r="W897" s="797"/>
      <c r="X897" s="797"/>
      <c r="Y897" s="797"/>
      <c r="Z897" s="797"/>
      <c r="AA897" s="792"/>
      <c r="AB897" s="799"/>
      <c r="AC897" s="619"/>
      <c r="AD897" s="619"/>
      <c r="AE897" s="619"/>
      <c r="AF897" s="619"/>
      <c r="AG897" s="791"/>
      <c r="AH897" s="391"/>
    </row>
    <row r="898" spans="1:34" ht="15" customHeight="1" x14ac:dyDescent="0.25">
      <c r="A898" s="164"/>
      <c r="B898" s="840">
        <f>B897+1</f>
        <v>11</v>
      </c>
      <c r="C898" s="684" t="s">
        <v>497</v>
      </c>
      <c r="D898" s="684"/>
      <c r="E898" s="684"/>
      <c r="F898" s="684"/>
      <c r="G898" s="1116" t="str">
        <f>IF(AND(ISNUMBER(H898),ISNUMBER(I898)), H898+I898, "")</f>
        <v/>
      </c>
      <c r="H898" s="632"/>
      <c r="I898" s="843"/>
      <c r="J898" s="609"/>
      <c r="K898" s="604"/>
      <c r="L898" s="598"/>
      <c r="M898" s="598"/>
      <c r="N898" s="769" t="str">
        <f>IF(K898&gt;0,M898/K898, "")</f>
        <v/>
      </c>
      <c r="O898" s="609"/>
      <c r="P898" s="604"/>
      <c r="Q898" s="598"/>
      <c r="R898" s="598"/>
      <c r="S898" s="769" t="str">
        <f>IF(P898&gt;0,R898/P898, "")</f>
        <v/>
      </c>
      <c r="T898" s="795"/>
      <c r="U898" s="797"/>
      <c r="V898" s="797"/>
      <c r="W898" s="797"/>
      <c r="X898" s="797"/>
      <c r="Y898" s="797"/>
      <c r="Z898" s="797"/>
      <c r="AA898" s="792"/>
      <c r="AB898" s="799"/>
      <c r="AC898" s="619"/>
      <c r="AD898" s="619"/>
      <c r="AE898" s="619"/>
      <c r="AF898" s="619"/>
      <c r="AG898" s="791"/>
      <c r="AH898" s="391"/>
    </row>
    <row r="899" spans="1:34" ht="15" customHeight="1" x14ac:dyDescent="0.25">
      <c r="A899" s="164"/>
      <c r="B899" s="840">
        <f t="shared" si="204"/>
        <v>12</v>
      </c>
      <c r="C899" s="684" t="s">
        <v>498</v>
      </c>
      <c r="D899" s="684"/>
      <c r="E899" s="684"/>
      <c r="F899" s="684"/>
      <c r="G899" s="1117"/>
      <c r="H899" s="795"/>
      <c r="I899" s="799"/>
      <c r="J899" s="795"/>
      <c r="K899" s="790"/>
      <c r="L899" s="797"/>
      <c r="M899" s="797"/>
      <c r="N899" s="796"/>
      <c r="O899" s="795"/>
      <c r="P899" s="790"/>
      <c r="Q899" s="797"/>
      <c r="R899" s="797"/>
      <c r="S899" s="796"/>
      <c r="T899" s="795"/>
      <c r="U899" s="797"/>
      <c r="V899" s="797"/>
      <c r="W899" s="797"/>
      <c r="X899" s="797"/>
      <c r="Y899" s="797"/>
      <c r="Z899" s="797"/>
      <c r="AA899" s="792"/>
      <c r="AB899" s="799"/>
      <c r="AC899" s="619"/>
      <c r="AD899" s="619"/>
      <c r="AE899" s="619"/>
      <c r="AF899" s="619"/>
      <c r="AG899" s="791"/>
      <c r="AH899" s="391"/>
    </row>
    <row r="900" spans="1:34" ht="15" customHeight="1" x14ac:dyDescent="0.25">
      <c r="A900" s="164"/>
      <c r="B900" s="840">
        <f t="shared" si="204"/>
        <v>13</v>
      </c>
      <c r="C900" s="763" t="s">
        <v>499</v>
      </c>
      <c r="D900" s="763"/>
      <c r="E900" s="763"/>
      <c r="F900" s="763"/>
      <c r="G900" s="1116" t="str">
        <f t="shared" ref="G900:G906" si="205">IF(AND(ISNUMBER(H900),ISNUMBER(I900)), H900+I900, "")</f>
        <v/>
      </c>
      <c r="H900" s="632"/>
      <c r="I900" s="843"/>
      <c r="J900" s="609"/>
      <c r="K900" s="604"/>
      <c r="L900" s="598"/>
      <c r="M900" s="598"/>
      <c r="N900" s="769" t="str">
        <f t="shared" ref="N900:N907" si="206">IF(K900&gt;0,M900/K900, "")</f>
        <v/>
      </c>
      <c r="O900" s="609"/>
      <c r="P900" s="604"/>
      <c r="Q900" s="598"/>
      <c r="R900" s="598"/>
      <c r="S900" s="769" t="str">
        <f t="shared" ref="S900:S907" si="207">IF(P900&gt;0,R900/P900, "")</f>
        <v/>
      </c>
      <c r="T900" s="795"/>
      <c r="U900" s="797"/>
      <c r="V900" s="797"/>
      <c r="W900" s="797"/>
      <c r="X900" s="797"/>
      <c r="Y900" s="797"/>
      <c r="Z900" s="797"/>
      <c r="AA900" s="792"/>
      <c r="AB900" s="799"/>
      <c r="AC900" s="619"/>
      <c r="AD900" s="619"/>
      <c r="AE900" s="619"/>
      <c r="AF900" s="619"/>
      <c r="AG900" s="791"/>
      <c r="AH900" s="391"/>
    </row>
    <row r="901" spans="1:34" ht="15" customHeight="1" x14ac:dyDescent="0.25">
      <c r="A901" s="164"/>
      <c r="B901" s="840">
        <f t="shared" si="204"/>
        <v>14</v>
      </c>
      <c r="C901" s="763" t="s">
        <v>500</v>
      </c>
      <c r="D901" s="763"/>
      <c r="E901" s="763"/>
      <c r="F901" s="763"/>
      <c r="G901" s="1116" t="str">
        <f t="shared" si="205"/>
        <v/>
      </c>
      <c r="H901" s="632"/>
      <c r="I901" s="843"/>
      <c r="J901" s="609"/>
      <c r="K901" s="604"/>
      <c r="L901" s="598"/>
      <c r="M901" s="598"/>
      <c r="N901" s="769" t="str">
        <f t="shared" si="206"/>
        <v/>
      </c>
      <c r="O901" s="609"/>
      <c r="P901" s="604"/>
      <c r="Q901" s="598"/>
      <c r="R901" s="598"/>
      <c r="S901" s="769" t="str">
        <f t="shared" si="207"/>
        <v/>
      </c>
      <c r="T901" s="795"/>
      <c r="U901" s="797"/>
      <c r="V901" s="797"/>
      <c r="W901" s="797"/>
      <c r="X901" s="797"/>
      <c r="Y901" s="797"/>
      <c r="Z901" s="797"/>
      <c r="AA901" s="792"/>
      <c r="AB901" s="799"/>
      <c r="AC901" s="619"/>
      <c r="AD901" s="619"/>
      <c r="AE901" s="619"/>
      <c r="AF901" s="619"/>
      <c r="AG901" s="791"/>
      <c r="AH901" s="391"/>
    </row>
    <row r="902" spans="1:34" ht="15" customHeight="1" x14ac:dyDescent="0.25">
      <c r="A902" s="164"/>
      <c r="B902" s="840">
        <f t="shared" si="204"/>
        <v>15</v>
      </c>
      <c r="C902" s="763" t="s">
        <v>501</v>
      </c>
      <c r="D902" s="763"/>
      <c r="E902" s="763"/>
      <c r="F902" s="763"/>
      <c r="G902" s="1116" t="str">
        <f t="shared" si="205"/>
        <v/>
      </c>
      <c r="H902" s="632"/>
      <c r="I902" s="843"/>
      <c r="J902" s="609"/>
      <c r="K902" s="604"/>
      <c r="L902" s="598"/>
      <c r="M902" s="598"/>
      <c r="N902" s="769" t="str">
        <f t="shared" si="206"/>
        <v/>
      </c>
      <c r="O902" s="609"/>
      <c r="P902" s="604"/>
      <c r="Q902" s="598"/>
      <c r="R902" s="598"/>
      <c r="S902" s="769" t="str">
        <f t="shared" si="207"/>
        <v/>
      </c>
      <c r="T902" s="795"/>
      <c r="U902" s="797"/>
      <c r="V902" s="797"/>
      <c r="W902" s="797"/>
      <c r="X902" s="797"/>
      <c r="Y902" s="797"/>
      <c r="Z902" s="797"/>
      <c r="AA902" s="792"/>
      <c r="AB902" s="799"/>
      <c r="AC902" s="619"/>
      <c r="AD902" s="619"/>
      <c r="AE902" s="619"/>
      <c r="AF902" s="619"/>
      <c r="AG902" s="791"/>
      <c r="AH902" s="391"/>
    </row>
    <row r="903" spans="1:34" ht="15" customHeight="1" x14ac:dyDescent="0.25">
      <c r="A903" s="164"/>
      <c r="B903" s="840">
        <f t="shared" si="204"/>
        <v>16</v>
      </c>
      <c r="C903" s="763" t="s">
        <v>502</v>
      </c>
      <c r="D903" s="763"/>
      <c r="E903" s="763"/>
      <c r="F903" s="763"/>
      <c r="G903" s="1116" t="str">
        <f t="shared" si="205"/>
        <v/>
      </c>
      <c r="H903" s="632"/>
      <c r="I903" s="843"/>
      <c r="J903" s="609"/>
      <c r="K903" s="604"/>
      <c r="L903" s="598"/>
      <c r="M903" s="598"/>
      <c r="N903" s="769" t="str">
        <f t="shared" si="206"/>
        <v/>
      </c>
      <c r="O903" s="609"/>
      <c r="P903" s="604"/>
      <c r="Q903" s="598"/>
      <c r="R903" s="598"/>
      <c r="S903" s="769" t="str">
        <f t="shared" si="207"/>
        <v/>
      </c>
      <c r="T903" s="795"/>
      <c r="U903" s="797"/>
      <c r="V903" s="797"/>
      <c r="W903" s="797"/>
      <c r="X903" s="797"/>
      <c r="Y903" s="797"/>
      <c r="Z903" s="797"/>
      <c r="AA903" s="792"/>
      <c r="AB903" s="799"/>
      <c r="AC903" s="619"/>
      <c r="AD903" s="619"/>
      <c r="AE903" s="619"/>
      <c r="AF903" s="619"/>
      <c r="AG903" s="791"/>
      <c r="AH903" s="391"/>
    </row>
    <row r="904" spans="1:34" ht="15" customHeight="1" x14ac:dyDescent="0.25">
      <c r="A904" s="164"/>
      <c r="B904" s="840">
        <f t="shared" si="204"/>
        <v>17</v>
      </c>
      <c r="C904" s="763" t="s">
        <v>503</v>
      </c>
      <c r="D904" s="763"/>
      <c r="E904" s="763"/>
      <c r="F904" s="763"/>
      <c r="G904" s="1116" t="str">
        <f t="shared" si="205"/>
        <v/>
      </c>
      <c r="H904" s="632"/>
      <c r="I904" s="843"/>
      <c r="J904" s="609"/>
      <c r="K904" s="604"/>
      <c r="L904" s="598"/>
      <c r="M904" s="598"/>
      <c r="N904" s="769" t="str">
        <f t="shared" si="206"/>
        <v/>
      </c>
      <c r="O904" s="609"/>
      <c r="P904" s="604"/>
      <c r="Q904" s="598"/>
      <c r="R904" s="598"/>
      <c r="S904" s="769" t="str">
        <f t="shared" si="207"/>
        <v/>
      </c>
      <c r="T904" s="795"/>
      <c r="U904" s="797"/>
      <c r="V904" s="797"/>
      <c r="W904" s="797"/>
      <c r="X904" s="797"/>
      <c r="Y904" s="797"/>
      <c r="Z904" s="797"/>
      <c r="AA904" s="792"/>
      <c r="AB904" s="799"/>
      <c r="AC904" s="619"/>
      <c r="AD904" s="619"/>
      <c r="AE904" s="619"/>
      <c r="AF904" s="619"/>
      <c r="AG904" s="791"/>
      <c r="AH904" s="391"/>
    </row>
    <row r="905" spans="1:34" ht="15" customHeight="1" x14ac:dyDescent="0.25">
      <c r="A905" s="164"/>
      <c r="B905" s="840">
        <f t="shared" si="204"/>
        <v>18</v>
      </c>
      <c r="C905" s="684" t="s">
        <v>504</v>
      </c>
      <c r="D905" s="684"/>
      <c r="E905" s="684"/>
      <c r="F905" s="684"/>
      <c r="G905" s="1116" t="str">
        <f t="shared" si="205"/>
        <v/>
      </c>
      <c r="H905" s="632"/>
      <c r="I905" s="843"/>
      <c r="J905" s="609"/>
      <c r="K905" s="604"/>
      <c r="L905" s="598"/>
      <c r="M905" s="598"/>
      <c r="N905" s="769" t="str">
        <f t="shared" si="206"/>
        <v/>
      </c>
      <c r="O905" s="609"/>
      <c r="P905" s="604"/>
      <c r="Q905" s="598"/>
      <c r="R905" s="598"/>
      <c r="S905" s="769" t="str">
        <f t="shared" si="207"/>
        <v/>
      </c>
      <c r="T905" s="795"/>
      <c r="U905" s="797"/>
      <c r="V905" s="797"/>
      <c r="W905" s="797"/>
      <c r="X905" s="797"/>
      <c r="Y905" s="797"/>
      <c r="Z905" s="797"/>
      <c r="AA905" s="792"/>
      <c r="AB905" s="799"/>
      <c r="AC905" s="619"/>
      <c r="AD905" s="619"/>
      <c r="AE905" s="619"/>
      <c r="AF905" s="619"/>
      <c r="AG905" s="791"/>
      <c r="AH905" s="391"/>
    </row>
    <row r="906" spans="1:34" ht="15" customHeight="1" x14ac:dyDescent="0.25">
      <c r="A906" s="164"/>
      <c r="B906" s="849">
        <f t="shared" si="204"/>
        <v>19</v>
      </c>
      <c r="C906" s="685" t="s">
        <v>505</v>
      </c>
      <c r="D906" s="685"/>
      <c r="E906" s="685"/>
      <c r="F906" s="685"/>
      <c r="G906" s="1116" t="str">
        <f t="shared" si="205"/>
        <v/>
      </c>
      <c r="H906" s="632"/>
      <c r="I906" s="843"/>
      <c r="J906" s="609"/>
      <c r="K906" s="604"/>
      <c r="L906" s="598"/>
      <c r="M906" s="598"/>
      <c r="N906" s="854" t="str">
        <f t="shared" si="206"/>
        <v/>
      </c>
      <c r="O906" s="609"/>
      <c r="P906" s="604"/>
      <c r="Q906" s="598"/>
      <c r="R906" s="598"/>
      <c r="S906" s="854" t="str">
        <f t="shared" si="207"/>
        <v/>
      </c>
      <c r="T906" s="915"/>
      <c r="U906" s="914"/>
      <c r="V906" s="914"/>
      <c r="W906" s="914"/>
      <c r="X906" s="914"/>
      <c r="Y906" s="914"/>
      <c r="Z906" s="914"/>
      <c r="AA906" s="1118"/>
      <c r="AB906" s="1119"/>
      <c r="AC906" s="619"/>
      <c r="AD906" s="619"/>
      <c r="AE906" s="619"/>
      <c r="AF906" s="619"/>
      <c r="AG906" s="1120"/>
      <c r="AH906" s="391"/>
    </row>
    <row r="907" spans="1:34" ht="15" customHeight="1" x14ac:dyDescent="0.25">
      <c r="A907" s="164"/>
      <c r="B907" s="964">
        <f t="shared" si="204"/>
        <v>20</v>
      </c>
      <c r="C907" s="2195" t="s">
        <v>507</v>
      </c>
      <c r="D907" s="2195"/>
      <c r="E907" s="2195"/>
      <c r="F907" s="2195"/>
      <c r="G907" s="1121">
        <f t="shared" ref="G907:M907" si="208">SUM(G889:G906)</f>
        <v>0</v>
      </c>
      <c r="H907" s="821">
        <f t="shared" si="208"/>
        <v>0</v>
      </c>
      <c r="I907" s="822">
        <f t="shared" si="208"/>
        <v>0</v>
      </c>
      <c r="J907" s="861">
        <f t="shared" si="208"/>
        <v>0</v>
      </c>
      <c r="K907" s="822">
        <f t="shared" si="208"/>
        <v>0</v>
      </c>
      <c r="L907" s="822">
        <f t="shared" si="208"/>
        <v>0</v>
      </c>
      <c r="M907" s="822">
        <f t="shared" si="208"/>
        <v>0</v>
      </c>
      <c r="N907" s="820" t="str">
        <f t="shared" si="206"/>
        <v/>
      </c>
      <c r="O907" s="861">
        <f>SUM(O889:O906)</f>
        <v>0</v>
      </c>
      <c r="P907" s="822">
        <f>SUM(P889:P906)</f>
        <v>0</v>
      </c>
      <c r="Q907" s="822">
        <f>SUM(Q889:Q906)</f>
        <v>0</v>
      </c>
      <c r="R907" s="822">
        <f>SUM(R889:R906)</f>
        <v>0</v>
      </c>
      <c r="S907" s="820" t="str">
        <f t="shared" si="207"/>
        <v/>
      </c>
      <c r="T907" s="1122"/>
      <c r="U907" s="935"/>
      <c r="V907" s="935"/>
      <c r="W907" s="935"/>
      <c r="X907" s="935"/>
      <c r="Y907" s="935"/>
      <c r="Z907" s="935"/>
      <c r="AA907" s="935"/>
      <c r="AB907" s="1123"/>
      <c r="AC907" s="619"/>
      <c r="AD907" s="619"/>
      <c r="AE907" s="619"/>
      <c r="AF907" s="619"/>
      <c r="AG907" s="1123"/>
      <c r="AH907" s="391"/>
    </row>
    <row r="908" spans="1:34" s="282" customFormat="1" ht="60" customHeight="1" x14ac:dyDescent="0.25">
      <c r="A908" s="585" t="s">
        <v>636</v>
      </c>
      <c r="B908" s="829"/>
      <c r="C908" s="603"/>
      <c r="D908" s="410"/>
      <c r="E908" s="410"/>
      <c r="F908" s="410"/>
      <c r="G908" s="406"/>
      <c r="H908" s="410"/>
      <c r="I908" s="410"/>
      <c r="AC908" s="619"/>
      <c r="AD908" s="619"/>
      <c r="AE908" s="619"/>
      <c r="AF908" s="619"/>
      <c r="AH908" s="391"/>
    </row>
    <row r="909" spans="1:34" s="282" customFormat="1" ht="15" customHeight="1" x14ac:dyDescent="0.25">
      <c r="A909" s="585"/>
      <c r="B909" s="1124"/>
      <c r="C909" s="731"/>
      <c r="D909" s="732"/>
      <c r="E909" s="732"/>
      <c r="F909" s="732"/>
      <c r="G909" s="1125" t="s">
        <v>101</v>
      </c>
      <c r="H909" s="1126" t="s">
        <v>637</v>
      </c>
      <c r="I909" s="410"/>
      <c r="AC909" s="619"/>
      <c r="AD909" s="619"/>
      <c r="AE909" s="619"/>
      <c r="AF909" s="619"/>
      <c r="AH909" s="391"/>
    </row>
    <row r="910" spans="1:34" ht="15" customHeight="1" x14ac:dyDescent="0.25">
      <c r="A910" s="204"/>
      <c r="B910" s="830">
        <v>1</v>
      </c>
      <c r="C910" s="2194" t="s">
        <v>487</v>
      </c>
      <c r="D910" s="2194"/>
      <c r="E910" s="2194"/>
      <c r="F910" s="2194"/>
      <c r="G910" s="1127"/>
      <c r="H910" s="1128"/>
      <c r="I910" s="1129"/>
      <c r="J910" s="410"/>
      <c r="K910" s="410"/>
      <c r="L910" s="410"/>
      <c r="M910" s="410"/>
      <c r="N910" s="410"/>
      <c r="O910" s="410"/>
      <c r="P910" s="410"/>
      <c r="Q910" s="410"/>
      <c r="R910" s="410"/>
      <c r="S910" s="410"/>
      <c r="T910" s="410"/>
      <c r="U910" s="410"/>
      <c r="V910" s="410"/>
      <c r="W910" s="410"/>
      <c r="X910" s="410"/>
      <c r="Y910" s="410"/>
      <c r="Z910" s="410"/>
      <c r="AA910" s="410"/>
      <c r="AB910" s="410"/>
      <c r="AC910" s="619"/>
      <c r="AD910" s="619"/>
      <c r="AE910" s="619"/>
      <c r="AF910" s="619"/>
      <c r="AG910" s="410"/>
      <c r="AH910" s="391"/>
    </row>
    <row r="911" spans="1:34" ht="15" customHeight="1" x14ac:dyDescent="0.25">
      <c r="A911" s="204"/>
      <c r="B911" s="840">
        <f t="shared" ref="B911:B928" si="209">B910+1</f>
        <v>2</v>
      </c>
      <c r="C911" s="2192" t="s">
        <v>488</v>
      </c>
      <c r="D911" s="2192"/>
      <c r="E911" s="2192"/>
      <c r="F911" s="2192"/>
      <c r="G911" s="1130" t="str">
        <f>IF(AND(ISNUMBER(G58), ISNUMBER(G889)), IF(AND(G58&gt;=0.99*G889, G58&lt;=1.01*G889), "Pass", "Fail"), "")</f>
        <v/>
      </c>
      <c r="H911" s="1131" t="str">
        <f>IF(AND(ISNUMBER(G44), ISNUMBER(G868)), IF(AND(G44&gt;=0.99*G868, G44&lt;=1.01*G868), "Pass", "Fail"), "")</f>
        <v/>
      </c>
      <c r="I911" s="1129"/>
      <c r="J911" s="1129"/>
      <c r="K911" s="1129"/>
      <c r="L911" s="410"/>
      <c r="M911" s="410"/>
      <c r="N911" s="410"/>
      <c r="O911" s="410"/>
      <c r="P911" s="410"/>
      <c r="Q911" s="410"/>
      <c r="R911" s="410"/>
      <c r="S911" s="410"/>
      <c r="T911" s="410"/>
      <c r="U911" s="410"/>
      <c r="V911" s="410"/>
      <c r="W911" s="410"/>
      <c r="X911" s="410"/>
      <c r="Y911" s="410"/>
      <c r="Z911" s="410"/>
      <c r="AA911" s="410"/>
      <c r="AB911" s="410"/>
      <c r="AC911" s="619"/>
      <c r="AD911" s="619"/>
      <c r="AE911" s="619"/>
      <c r="AF911" s="619"/>
      <c r="AG911" s="410"/>
      <c r="AH911" s="391"/>
    </row>
    <row r="912" spans="1:34" ht="15" customHeight="1" x14ac:dyDescent="0.25">
      <c r="A912" s="204"/>
      <c r="B912" s="840">
        <f t="shared" si="209"/>
        <v>3</v>
      </c>
      <c r="C912" s="763" t="s">
        <v>489</v>
      </c>
      <c r="D912" s="763"/>
      <c r="E912" s="763"/>
      <c r="F912" s="763"/>
      <c r="G912" s="1130" t="str">
        <f>IF(AND(ISNUMBER(G87), ISNUMBER(G890)), IF(AND(G87&gt;=0.99*G890, G87&lt;=1.01*G890), "Pass", "Fail"), "")</f>
        <v/>
      </c>
      <c r="H912" s="1131" t="str">
        <f>IF(AND(ISNUMBER(G73), ISNUMBER(G869)), IF(AND(G73&gt;=0.99*G869, G73=1.01*G869), "Pass", "Fail"), "")</f>
        <v/>
      </c>
      <c r="I912" s="1129"/>
      <c r="J912" s="410"/>
      <c r="K912" s="410"/>
      <c r="L912" s="410"/>
      <c r="M912" s="410"/>
      <c r="N912" s="410"/>
      <c r="O912" s="410"/>
      <c r="P912" s="410"/>
      <c r="Q912" s="410"/>
      <c r="R912" s="410"/>
      <c r="S912" s="410"/>
      <c r="T912" s="410"/>
      <c r="U912" s="410"/>
      <c r="V912" s="410"/>
      <c r="W912" s="410"/>
      <c r="X912" s="410"/>
      <c r="Y912" s="410"/>
      <c r="Z912" s="410"/>
      <c r="AA912" s="410"/>
      <c r="AB912" s="410"/>
      <c r="AC912" s="619"/>
      <c r="AD912" s="619"/>
      <c r="AE912" s="619"/>
      <c r="AF912" s="619"/>
      <c r="AG912" s="410"/>
      <c r="AH912" s="391"/>
    </row>
    <row r="913" spans="1:34" ht="15" customHeight="1" x14ac:dyDescent="0.25">
      <c r="A913" s="204"/>
      <c r="B913" s="840">
        <f t="shared" si="209"/>
        <v>4</v>
      </c>
      <c r="C913" s="763" t="s">
        <v>490</v>
      </c>
      <c r="D913" s="763"/>
      <c r="E913" s="763"/>
      <c r="F913" s="763"/>
      <c r="G913" s="1130" t="str">
        <f>IF(AND(ISNUMBER(G116), ISNUMBER(G891)), IF(AND(G116&gt;=0.99*G891, G116&lt;=1.01*G891), "Pass", "Fail"), "")</f>
        <v/>
      </c>
      <c r="H913" s="1131" t="str">
        <f>IF(AND(ISNUMBER(G102), ISNUMBER(G870)), IF(AND(G102&gt;=0.99*G870, G102&lt;=1.01*G870), "Pass", "Fail"), "")</f>
        <v/>
      </c>
      <c r="I913" s="1129"/>
      <c r="J913" s="410"/>
      <c r="K913" s="410"/>
      <c r="L913" s="410"/>
      <c r="M913" s="410"/>
      <c r="N913" s="410"/>
      <c r="O913" s="410"/>
      <c r="P913" s="410"/>
      <c r="Q913" s="410"/>
      <c r="R913" s="410"/>
      <c r="S913" s="410"/>
      <c r="T913" s="410"/>
      <c r="U913" s="410"/>
      <c r="V913" s="410"/>
      <c r="W913" s="410"/>
      <c r="X913" s="410"/>
      <c r="Y913" s="410"/>
      <c r="Z913" s="410"/>
      <c r="AA913" s="410"/>
      <c r="AB913" s="410"/>
      <c r="AC913" s="619"/>
      <c r="AD913" s="619"/>
      <c r="AE913" s="619"/>
      <c r="AF913" s="619"/>
      <c r="AG913" s="410"/>
      <c r="AH913" s="391"/>
    </row>
    <row r="914" spans="1:34" ht="15" customHeight="1" x14ac:dyDescent="0.25">
      <c r="A914" s="204"/>
      <c r="B914" s="840">
        <f t="shared" si="209"/>
        <v>5</v>
      </c>
      <c r="C914" s="2192" t="s">
        <v>491</v>
      </c>
      <c r="D914" s="2192"/>
      <c r="E914" s="2192"/>
      <c r="F914" s="2192"/>
      <c r="G914" s="1130" t="str">
        <f>IF(AND(ISNUMBER(G135), ISNUMBER(G892)), IF(AND(G135&gt;=0.99*G892, G135&lt;=1.01*G892), "Pass", "Fail"), "")</f>
        <v/>
      </c>
      <c r="H914" s="1131" t="str">
        <f>IF(AND(ISNUMBER(G126), ISNUMBER(G871)), IF(AND(G126&gt;=0.99*G871, G126&lt;=1.01*G871), "Pass", "Fail"), "")</f>
        <v/>
      </c>
      <c r="I914" s="1129"/>
      <c r="J914" s="410"/>
      <c r="K914" s="410"/>
      <c r="L914" s="410"/>
      <c r="M914" s="410"/>
      <c r="N914" s="410"/>
      <c r="O914" s="410"/>
      <c r="P914" s="410"/>
      <c r="Q914" s="410"/>
      <c r="R914" s="410"/>
      <c r="S914" s="410"/>
      <c r="T914" s="410"/>
      <c r="U914" s="410"/>
      <c r="V914" s="410"/>
      <c r="W914" s="410"/>
      <c r="X914" s="410"/>
      <c r="Y914" s="410"/>
      <c r="Z914" s="410"/>
      <c r="AA914" s="410"/>
      <c r="AB914" s="410"/>
      <c r="AC914" s="619"/>
      <c r="AD914" s="619"/>
      <c r="AE914" s="619"/>
      <c r="AF914" s="619"/>
      <c r="AG914" s="410"/>
      <c r="AH914" s="391"/>
    </row>
    <row r="915" spans="1:34" ht="15" customHeight="1" x14ac:dyDescent="0.25">
      <c r="A915" s="204"/>
      <c r="B915" s="840">
        <f t="shared" si="209"/>
        <v>6</v>
      </c>
      <c r="C915" s="2191" t="s">
        <v>492</v>
      </c>
      <c r="D915" s="2191"/>
      <c r="E915" s="2191"/>
      <c r="F915" s="2191"/>
      <c r="G915" s="1130" t="str">
        <f>IF(AND(ISNUMBER(G286), ISNUMBER(G893)), IF(AND(G286&gt;=0.99*G893, G286&lt;=1.01*G893), "Pass", "Fail"), "")</f>
        <v/>
      </c>
      <c r="H915" s="1131" t="str">
        <f>IF(AND(ISNUMBER(G211), ISNUMBER(G872)), IF(AND(G211&gt;=0.99*G872, G211&lt;=1.01*G872), "Pass", "Fail"), "")</f>
        <v/>
      </c>
      <c r="I915" s="1129"/>
      <c r="J915" s="410"/>
      <c r="K915" s="410"/>
      <c r="L915" s="410"/>
      <c r="M915" s="410"/>
      <c r="N915" s="410"/>
      <c r="O915" s="410"/>
      <c r="P915" s="410"/>
      <c r="Q915" s="410"/>
      <c r="R915" s="410"/>
      <c r="S915" s="410"/>
      <c r="T915" s="410"/>
      <c r="U915" s="410"/>
      <c r="V915" s="410"/>
      <c r="W915" s="410"/>
      <c r="X915" s="410"/>
      <c r="Y915" s="410"/>
      <c r="Z915" s="410"/>
      <c r="AA915" s="410"/>
      <c r="AB915" s="410"/>
      <c r="AC915" s="619"/>
      <c r="AD915" s="619"/>
      <c r="AE915" s="619"/>
      <c r="AF915" s="619"/>
      <c r="AG915" s="410"/>
      <c r="AH915" s="391"/>
    </row>
    <row r="916" spans="1:34" ht="15" customHeight="1" x14ac:dyDescent="0.25">
      <c r="A916" s="204"/>
      <c r="B916" s="840">
        <f t="shared" si="209"/>
        <v>7</v>
      </c>
      <c r="C916" s="684" t="s">
        <v>493</v>
      </c>
      <c r="D916" s="684"/>
      <c r="E916" s="684"/>
      <c r="F916" s="684"/>
      <c r="G916" s="1132"/>
      <c r="H916" s="1133"/>
      <c r="I916" s="1129"/>
      <c r="J916" s="410"/>
      <c r="K916" s="410"/>
      <c r="L916" s="410"/>
      <c r="M916" s="410"/>
      <c r="N916" s="410"/>
      <c r="O916" s="410"/>
      <c r="P916" s="410"/>
      <c r="Q916" s="410"/>
      <c r="R916" s="410"/>
      <c r="S916" s="410"/>
      <c r="T916" s="410"/>
      <c r="U916" s="410"/>
      <c r="V916" s="410"/>
      <c r="W916" s="410"/>
      <c r="X916" s="410"/>
      <c r="Y916" s="410"/>
      <c r="Z916" s="410"/>
      <c r="AA916" s="410"/>
      <c r="AB916" s="410"/>
      <c r="AC916" s="619"/>
      <c r="AD916" s="619"/>
      <c r="AE916" s="619"/>
      <c r="AF916" s="619"/>
      <c r="AG916" s="410"/>
      <c r="AH916" s="391"/>
    </row>
    <row r="917" spans="1:34" ht="15" customHeight="1" x14ac:dyDescent="0.25">
      <c r="A917" s="204"/>
      <c r="B917" s="840">
        <f t="shared" si="209"/>
        <v>8</v>
      </c>
      <c r="C917" s="763" t="s">
        <v>494</v>
      </c>
      <c r="D917" s="684"/>
      <c r="E917" s="763"/>
      <c r="F917" s="684"/>
      <c r="G917" s="1130" t="str">
        <f>IF(AND(ISNUMBER(G316), ISNUMBER(G895)), IF(AND(G316&gt;=0.99*G895, G316&lt;=1.01*G895), "Pass", "Fail"), "")</f>
        <v/>
      </c>
      <c r="H917" s="1131" t="str">
        <f>IF(AND(ISNUMBER(G302), ISNUMBER(G874)), IF(AND(G302&gt;=0.99*G874, G302&lt;=1.01*G874), "Pass", "Fail"), "")</f>
        <v/>
      </c>
      <c r="I917" s="1129"/>
      <c r="J917" s="410"/>
      <c r="K917" s="410"/>
      <c r="L917" s="410"/>
      <c r="M917" s="410"/>
      <c r="N917" s="410"/>
      <c r="O917" s="410"/>
      <c r="P917" s="410"/>
      <c r="Q917" s="410"/>
      <c r="R917" s="410"/>
      <c r="S917" s="410"/>
      <c r="T917" s="410"/>
      <c r="U917" s="410"/>
      <c r="V917" s="410"/>
      <c r="W917" s="410"/>
      <c r="X917" s="410"/>
      <c r="Y917" s="410"/>
      <c r="Z917" s="410"/>
      <c r="AA917" s="410"/>
      <c r="AB917" s="410"/>
      <c r="AC917" s="619"/>
      <c r="AD917" s="619"/>
      <c r="AE917" s="619"/>
      <c r="AF917" s="619"/>
      <c r="AG917" s="410"/>
      <c r="AH917" s="391"/>
    </row>
    <row r="918" spans="1:34" ht="15" customHeight="1" x14ac:dyDescent="0.25">
      <c r="A918" s="204"/>
      <c r="B918" s="840">
        <f t="shared" si="209"/>
        <v>9</v>
      </c>
      <c r="C918" s="763" t="s">
        <v>495</v>
      </c>
      <c r="D918" s="684"/>
      <c r="E918" s="763"/>
      <c r="F918" s="684"/>
      <c r="G918" s="1130" t="str">
        <f>IF(AND(ISNUMBER(G333), ISNUMBER(G896)), IF(AND(G333&gt;=0.99*G896, G333&lt;=1.01*G896), "Pass", "Fail"), "")</f>
        <v/>
      </c>
      <c r="H918" s="1131" t="str">
        <f>IF(AND(ISNUMBER(G325), ISNUMBER(G875)), IF(AND(G325&gt;=0.99*G875, G325&lt;=1.01*G875), "Pass", "Fail"), "")</f>
        <v/>
      </c>
      <c r="I918" s="1129"/>
      <c r="J918" s="410"/>
      <c r="K918" s="410"/>
      <c r="L918" s="410"/>
      <c r="M918" s="410"/>
      <c r="N918" s="410"/>
      <c r="O918" s="410"/>
      <c r="P918" s="410"/>
      <c r="Q918" s="410"/>
      <c r="R918" s="410"/>
      <c r="S918" s="410"/>
      <c r="T918" s="410"/>
      <c r="U918" s="410"/>
      <c r="V918" s="410"/>
      <c r="W918" s="410"/>
      <c r="X918" s="410"/>
      <c r="Y918" s="410"/>
      <c r="Z918" s="410"/>
      <c r="AA918" s="410"/>
      <c r="AB918" s="410"/>
      <c r="AC918" s="619"/>
      <c r="AD918" s="619"/>
      <c r="AE918" s="619"/>
      <c r="AF918" s="619"/>
      <c r="AG918" s="410"/>
      <c r="AH918" s="391"/>
    </row>
    <row r="919" spans="1:34" ht="15" customHeight="1" x14ac:dyDescent="0.25">
      <c r="A919" s="204"/>
      <c r="B919" s="840">
        <f t="shared" si="209"/>
        <v>10</v>
      </c>
      <c r="C919" s="763" t="s">
        <v>496</v>
      </c>
      <c r="D919" s="684"/>
      <c r="E919" s="763"/>
      <c r="F919" s="684"/>
      <c r="G919" s="1130" t="str">
        <f>IF(AND(ISNUMBER(G395), ISNUMBER(G897)), IF(AND(G395&gt;=0.99*G897, G395&lt;=1.01*G897), "Pass", "Fail"), "")</f>
        <v/>
      </c>
      <c r="H919" s="1131" t="str">
        <f>IF(AND(ISNUMBER(G364), ISNUMBER(G876)), IF(AND(G364&gt;=0.99*G876, G364&lt;=1.01*G876), "Pass", "Fail"), "")</f>
        <v/>
      </c>
      <c r="I919" s="1129"/>
      <c r="J919" s="410"/>
      <c r="K919" s="410"/>
      <c r="L919" s="410"/>
      <c r="M919" s="410"/>
      <c r="N919" s="410"/>
      <c r="O919" s="410"/>
      <c r="P919" s="410"/>
      <c r="Q919" s="410"/>
      <c r="R919" s="410"/>
      <c r="S919" s="410"/>
      <c r="T919" s="410"/>
      <c r="U919" s="410"/>
      <c r="V919" s="410"/>
      <c r="W919" s="410"/>
      <c r="X919" s="410"/>
      <c r="Y919" s="410"/>
      <c r="Z919" s="410"/>
      <c r="AA919" s="410"/>
      <c r="AB919" s="410"/>
      <c r="AC919" s="619"/>
      <c r="AD919" s="619"/>
      <c r="AE919" s="619"/>
      <c r="AF919" s="619"/>
      <c r="AG919" s="410"/>
      <c r="AH919" s="391"/>
    </row>
    <row r="920" spans="1:34" ht="15" customHeight="1" x14ac:dyDescent="0.25">
      <c r="A920" s="204"/>
      <c r="B920" s="840">
        <f t="shared" si="209"/>
        <v>11</v>
      </c>
      <c r="C920" s="684" t="s">
        <v>497</v>
      </c>
      <c r="D920" s="684"/>
      <c r="E920" s="684"/>
      <c r="F920" s="684"/>
      <c r="G920" s="1130" t="str">
        <f>IF(AND(ISNUMBER(G406), ISNUMBER(G898)), IF(AND(G406&gt;=0.99*G898, G406&lt;=1.01*G898), "Pass", "Fail"), "")</f>
        <v/>
      </c>
      <c r="H920" s="1131" t="str">
        <f>IF(AND(ISNUMBER(G401), ISNUMBER(G877)), IF(AND(G401&gt;=0.99*G877, G401&lt;=1.01*G877), "Pass", "Fail"), "")</f>
        <v/>
      </c>
      <c r="I920" s="1129"/>
      <c r="J920" s="410"/>
      <c r="K920" s="410"/>
      <c r="L920" s="410"/>
      <c r="M920" s="410"/>
      <c r="N920" s="410"/>
      <c r="O920" s="410"/>
      <c r="P920" s="410"/>
      <c r="Q920" s="410"/>
      <c r="R920" s="410"/>
      <c r="S920" s="410"/>
      <c r="T920" s="410"/>
      <c r="U920" s="410"/>
      <c r="V920" s="410"/>
      <c r="W920" s="410"/>
      <c r="X920" s="410"/>
      <c r="Y920" s="410"/>
      <c r="Z920" s="410"/>
      <c r="AA920" s="410"/>
      <c r="AB920" s="410"/>
      <c r="AC920" s="619"/>
      <c r="AD920" s="619"/>
      <c r="AE920" s="619"/>
      <c r="AF920" s="619"/>
      <c r="AG920" s="410"/>
      <c r="AH920" s="391"/>
    </row>
    <row r="921" spans="1:34" ht="15" customHeight="1" x14ac:dyDescent="0.25">
      <c r="A921" s="204"/>
      <c r="B921" s="840">
        <f>B920+1</f>
        <v>12</v>
      </c>
      <c r="C921" s="684" t="s">
        <v>498</v>
      </c>
      <c r="D921" s="684"/>
      <c r="E921" s="684"/>
      <c r="F921" s="684"/>
      <c r="G921" s="1132"/>
      <c r="H921" s="1133"/>
      <c r="I921" s="1129"/>
      <c r="J921" s="410"/>
      <c r="K921" s="410"/>
      <c r="L921" s="410"/>
      <c r="M921" s="410"/>
      <c r="N921" s="410"/>
      <c r="O921" s="410"/>
      <c r="P921" s="410"/>
      <c r="Q921" s="410"/>
      <c r="R921" s="410"/>
      <c r="S921" s="410"/>
      <c r="T921" s="410"/>
      <c r="U921" s="410"/>
      <c r="V921" s="410"/>
      <c r="W921" s="410"/>
      <c r="X921" s="410"/>
      <c r="Y921" s="410"/>
      <c r="Z921" s="410"/>
      <c r="AA921" s="410"/>
      <c r="AB921" s="410"/>
      <c r="AC921" s="619"/>
      <c r="AD921" s="619"/>
      <c r="AE921" s="619"/>
      <c r="AF921" s="619"/>
      <c r="AG921" s="410"/>
      <c r="AH921" s="391"/>
    </row>
    <row r="922" spans="1:34" ht="15" customHeight="1" x14ac:dyDescent="0.25">
      <c r="A922" s="204"/>
      <c r="B922" s="840">
        <f t="shared" si="209"/>
        <v>13</v>
      </c>
      <c r="C922" s="763" t="s">
        <v>499</v>
      </c>
      <c r="D922" s="684"/>
      <c r="E922" s="763"/>
      <c r="F922" s="684"/>
      <c r="G922" s="1130" t="str">
        <f>IF(AND(ISNUMBER(G514), ISNUMBER(G618), ISNUMBER(G900)), IF(AND(G514+G618 &gt;=0.99*G900, G514+G618 &lt;=1.01*G900), "Pass", "Fail"), "")</f>
        <v/>
      </c>
      <c r="H922" s="1131" t="str">
        <f>IF(AND(ISNUMBER(G462), ISNUMBER(G566), ISNUMBER(G879)), IF(AND(G462+G566 &gt;=0.99*G879, G462+G566 &lt;=1.01*G879), "Pass", "Fail"), "")</f>
        <v/>
      </c>
      <c r="I922" s="1129"/>
      <c r="J922" s="410"/>
      <c r="K922" s="410"/>
      <c r="L922" s="410"/>
      <c r="M922" s="410"/>
      <c r="N922" s="410"/>
      <c r="O922" s="410"/>
      <c r="P922" s="410"/>
      <c r="Q922" s="410"/>
      <c r="R922" s="410"/>
      <c r="S922" s="410"/>
      <c r="T922" s="410"/>
      <c r="U922" s="410"/>
      <c r="V922" s="410"/>
      <c r="W922" s="410"/>
      <c r="X922" s="410"/>
      <c r="Y922" s="410"/>
      <c r="Z922" s="410"/>
      <c r="AA922" s="410"/>
      <c r="AB922" s="410"/>
      <c r="AC922" s="619"/>
      <c r="AD922" s="619"/>
      <c r="AE922" s="619"/>
      <c r="AF922" s="619"/>
      <c r="AG922" s="410"/>
      <c r="AH922" s="391"/>
    </row>
    <row r="923" spans="1:34" ht="15" customHeight="1" x14ac:dyDescent="0.25">
      <c r="A923" s="204"/>
      <c r="B923" s="840">
        <f t="shared" si="209"/>
        <v>14</v>
      </c>
      <c r="C923" s="763" t="s">
        <v>500</v>
      </c>
      <c r="D923" s="684"/>
      <c r="E923" s="763"/>
      <c r="F923" s="684"/>
      <c r="G923" s="1130" t="str">
        <f>IF(AND(ISNUMBER(G668), ISNUMBER(G901)), IF(AND(G668&gt;=0.99*G901, G668&lt;=1.01*G901), "Pass", "Fail"), "")</f>
        <v/>
      </c>
      <c r="H923" s="1131" t="str">
        <f>IF(AND(ISNUMBER(G643), ISNUMBER(G880)), IF(AND(G643&gt;=0.99*G880, G643&lt;=1.01*G880), "Pass", "Fail"), "")</f>
        <v/>
      </c>
      <c r="I923" s="1129"/>
      <c r="J923" s="410"/>
      <c r="K923" s="410"/>
      <c r="L923" s="410"/>
      <c r="M923" s="410"/>
      <c r="N923" s="410"/>
      <c r="O923" s="410"/>
      <c r="P923" s="410"/>
      <c r="Q923" s="410"/>
      <c r="R923" s="410"/>
      <c r="S923" s="410"/>
      <c r="T923" s="410"/>
      <c r="U923" s="410"/>
      <c r="V923" s="410"/>
      <c r="W923" s="410"/>
      <c r="X923" s="410"/>
      <c r="Y923" s="410"/>
      <c r="Z923" s="410"/>
      <c r="AA923" s="410"/>
      <c r="AB923" s="410"/>
      <c r="AC923" s="619"/>
      <c r="AD923" s="619"/>
      <c r="AE923" s="619"/>
      <c r="AF923" s="619"/>
      <c r="AG923" s="410"/>
      <c r="AH923" s="391"/>
    </row>
    <row r="924" spans="1:34" ht="15" customHeight="1" x14ac:dyDescent="0.25">
      <c r="A924" s="204"/>
      <c r="B924" s="840">
        <f t="shared" si="209"/>
        <v>15</v>
      </c>
      <c r="C924" s="763" t="s">
        <v>501</v>
      </c>
      <c r="D924" s="684"/>
      <c r="E924" s="763"/>
      <c r="F924" s="684"/>
      <c r="G924" s="1130" t="str">
        <f>IF(AND(ISNUMBER(G727), ISNUMBER(G783), ISNUMBER(G902)), IF(AND(G727+G783 &gt;=0.99*G902, G727+G783 &lt;=1.01*G902), "Pass", "Fail"), "")</f>
        <v/>
      </c>
      <c r="H924" s="1131" t="str">
        <f>IF(AND(ISNUMBER(G699), ISNUMBER(G755), ISNUMBER(G881)), IF(AND(G699+G755 &gt;=0.99*G881, G699+G755 &lt;=1.01*G881), "Pass", "Fail"), "")</f>
        <v/>
      </c>
      <c r="I924" s="1129"/>
      <c r="J924" s="410"/>
      <c r="K924" s="410"/>
      <c r="L924" s="410"/>
      <c r="M924" s="410"/>
      <c r="N924" s="410"/>
      <c r="O924" s="410"/>
      <c r="P924" s="410"/>
      <c r="Q924" s="410"/>
      <c r="R924" s="410"/>
      <c r="S924" s="410"/>
      <c r="T924" s="410"/>
      <c r="U924" s="410"/>
      <c r="V924" s="410"/>
      <c r="W924" s="410"/>
      <c r="X924" s="410"/>
      <c r="Y924" s="410"/>
      <c r="Z924" s="410"/>
      <c r="AA924" s="410"/>
      <c r="AB924" s="410"/>
      <c r="AC924" s="619"/>
      <c r="AD924" s="619"/>
      <c r="AE924" s="619"/>
      <c r="AF924" s="619"/>
      <c r="AG924" s="410"/>
      <c r="AH924" s="391"/>
    </row>
    <row r="925" spans="1:34" ht="15" customHeight="1" x14ac:dyDescent="0.25">
      <c r="A925" s="204"/>
      <c r="B925" s="840">
        <f t="shared" si="209"/>
        <v>16</v>
      </c>
      <c r="C925" s="763" t="s">
        <v>502</v>
      </c>
      <c r="D925" s="684"/>
      <c r="E925" s="763"/>
      <c r="F925" s="684"/>
      <c r="G925" s="1130" t="str">
        <f>IF(AND(ISNUMBER(G833), ISNUMBER(G903)), IF(AND(G833&gt;=0.99*G903, G833&lt;=1.01*G903), "Pass", "Fail"), "")</f>
        <v/>
      </c>
      <c r="H925" s="1131" t="str">
        <f>IF(AND(ISNUMBER(G808), ISNUMBER(G882)), IF(AND(G808&gt;=0.99*G882, G808&lt;=1.01*G882), "Pass", "Fail"), "")</f>
        <v/>
      </c>
      <c r="I925" s="1129"/>
      <c r="J925" s="410"/>
      <c r="K925" s="410"/>
      <c r="L925" s="410"/>
      <c r="M925" s="410"/>
      <c r="N925" s="410"/>
      <c r="O925" s="410"/>
      <c r="P925" s="410"/>
      <c r="Q925" s="410"/>
      <c r="R925" s="410"/>
      <c r="S925" s="410"/>
      <c r="T925" s="410"/>
      <c r="U925" s="410"/>
      <c r="V925" s="410"/>
      <c r="W925" s="410"/>
      <c r="X925" s="410"/>
      <c r="Y925" s="410"/>
      <c r="Z925" s="410"/>
      <c r="AA925" s="410"/>
      <c r="AB925" s="410"/>
      <c r="AC925" s="619"/>
      <c r="AD925" s="619"/>
      <c r="AE925" s="619"/>
      <c r="AF925" s="619"/>
      <c r="AG925" s="410"/>
      <c r="AH925" s="391"/>
    </row>
    <row r="926" spans="1:34" ht="15" customHeight="1" x14ac:dyDescent="0.25">
      <c r="A926" s="204"/>
      <c r="B926" s="840">
        <f t="shared" si="209"/>
        <v>17</v>
      </c>
      <c r="C926" s="763" t="s">
        <v>503</v>
      </c>
      <c r="D926" s="684"/>
      <c r="E926" s="763"/>
      <c r="F926" s="684"/>
      <c r="G926" s="1130" t="str">
        <f>IF(AND(ISNUMBER(G839), ISNUMBER(G904)), IF(AND(G839&gt;=0.99*G904, G839&lt;=1.01*G904), "Pass", "Fail"), "")</f>
        <v/>
      </c>
      <c r="H926" s="1131" t="str">
        <f>IF(AND(ISNUMBER(G836), ISNUMBER(G883)), IF(AND(G836&gt;=0.99*G883, G836&lt;=1.01*G883), "Pass", "Fail"), "")</f>
        <v/>
      </c>
      <c r="I926" s="1129"/>
      <c r="J926" s="410"/>
      <c r="K926" s="410"/>
      <c r="L926" s="410"/>
      <c r="M926" s="410"/>
      <c r="N926" s="410"/>
      <c r="O926" s="410"/>
      <c r="P926" s="410"/>
      <c r="Q926" s="410"/>
      <c r="R926" s="410"/>
      <c r="S926" s="410"/>
      <c r="T926" s="410"/>
      <c r="U926" s="410"/>
      <c r="V926" s="410"/>
      <c r="W926" s="410"/>
      <c r="X926" s="410"/>
      <c r="Y926" s="410"/>
      <c r="Z926" s="410"/>
      <c r="AA926" s="410"/>
      <c r="AB926" s="410"/>
      <c r="AC926" s="619"/>
      <c r="AD926" s="619"/>
      <c r="AE926" s="619"/>
      <c r="AF926" s="619"/>
      <c r="AG926" s="410"/>
      <c r="AH926" s="391"/>
    </row>
    <row r="927" spans="1:34" ht="15" customHeight="1" x14ac:dyDescent="0.25">
      <c r="A927" s="204"/>
      <c r="B927" s="840">
        <f t="shared" si="209"/>
        <v>18</v>
      </c>
      <c r="C927" s="684" t="s">
        <v>504</v>
      </c>
      <c r="D927" s="684"/>
      <c r="E927" s="684"/>
      <c r="F927" s="684"/>
      <c r="G927" s="1130" t="str">
        <f>IF(AND(ISNUMBER(G859), ISNUMBER(G905)), IF(AND(G859&gt;=0.99*G905, G859&lt;=1.01*G905), "Pass", "Fail"), "")</f>
        <v/>
      </c>
      <c r="H927" s="1131" t="str">
        <f>IF(AND(ISNUMBER(G850), ISNUMBER(G884)), IF(AND(G850&gt;=0.99*G884, G850&lt;=1.01*G884), "Pass", "Fail"), "")</f>
        <v/>
      </c>
      <c r="I927" s="1129"/>
      <c r="J927" s="410"/>
      <c r="K927" s="410"/>
      <c r="L927" s="410"/>
      <c r="M927" s="410"/>
      <c r="N927" s="410"/>
      <c r="O927" s="410"/>
      <c r="P927" s="410"/>
      <c r="Q927" s="410"/>
      <c r="R927" s="410"/>
      <c r="S927" s="410"/>
      <c r="T927" s="410"/>
      <c r="U927" s="410"/>
      <c r="V927" s="410"/>
      <c r="W927" s="410"/>
      <c r="X927" s="410"/>
      <c r="Y927" s="410"/>
      <c r="Z927" s="410"/>
      <c r="AA927" s="410"/>
      <c r="AB927" s="410"/>
      <c r="AC927" s="619"/>
      <c r="AD927" s="619"/>
      <c r="AE927" s="619"/>
      <c r="AF927" s="619"/>
      <c r="AG927" s="410"/>
      <c r="AH927" s="391"/>
    </row>
    <row r="928" spans="1:34" ht="15" customHeight="1" x14ac:dyDescent="0.25">
      <c r="A928" s="204"/>
      <c r="B928" s="849">
        <f t="shared" si="209"/>
        <v>19</v>
      </c>
      <c r="C928" s="685" t="s">
        <v>505</v>
      </c>
      <c r="D928" s="685"/>
      <c r="E928" s="685"/>
      <c r="F928" s="685"/>
      <c r="G928" s="1134" t="str">
        <f>IF(AND(ISNUMBER(G864), ISNUMBER(G906)), IF(AND(G864&gt;=0.99*G906, G864&lt;=1.01*G906), "Pass", "Fail"), "")</f>
        <v/>
      </c>
      <c r="H928" s="1135" t="str">
        <f>IF(AND(ISNUMBER(G862), ISNUMBER(G885)), IF(AND(G862&gt;=0.99*G885, G862&lt;=1.01*G885), "Pass", "Fail"), "")</f>
        <v/>
      </c>
      <c r="I928" s="1129"/>
      <c r="J928" s="410"/>
      <c r="K928" s="410"/>
      <c r="L928" s="410"/>
      <c r="M928" s="410"/>
      <c r="N928" s="410"/>
      <c r="O928" s="410"/>
      <c r="P928" s="410"/>
      <c r="Q928" s="410"/>
      <c r="R928" s="410"/>
      <c r="S928" s="410"/>
      <c r="T928" s="410"/>
      <c r="U928" s="410"/>
      <c r="V928" s="410"/>
      <c r="W928" s="410"/>
      <c r="X928" s="410"/>
      <c r="Y928" s="410"/>
      <c r="Z928" s="410"/>
      <c r="AA928" s="410"/>
      <c r="AB928" s="410"/>
      <c r="AC928" s="619"/>
      <c r="AD928" s="619"/>
      <c r="AE928" s="619"/>
      <c r="AF928" s="619"/>
      <c r="AG928" s="410"/>
      <c r="AH928" s="391"/>
    </row>
    <row r="929" spans="1:34" ht="15" customHeight="1" x14ac:dyDescent="0.25">
      <c r="A929" s="177"/>
      <c r="B929" s="617"/>
      <c r="C929" s="687"/>
      <c r="D929" s="617"/>
      <c r="E929" s="617"/>
      <c r="F929" s="617"/>
      <c r="G929" s="679"/>
      <c r="H929" s="617"/>
      <c r="I929" s="625"/>
      <c r="J929" s="617"/>
      <c r="K929" s="617"/>
      <c r="L929" s="617"/>
      <c r="M929" s="617"/>
      <c r="N929" s="617"/>
      <c r="O929" s="617"/>
      <c r="P929" s="617"/>
      <c r="Q929" s="617"/>
      <c r="R929" s="617"/>
      <c r="S929" s="617"/>
      <c r="T929" s="617"/>
      <c r="U929" s="617"/>
      <c r="V929" s="617"/>
      <c r="W929" s="617"/>
      <c r="X929" s="617"/>
      <c r="Y929" s="617"/>
      <c r="Z929" s="617"/>
      <c r="AA929" s="617"/>
      <c r="AB929" s="617"/>
      <c r="AC929" s="622"/>
      <c r="AD929" s="622"/>
      <c r="AE929" s="622"/>
      <c r="AF929" s="622"/>
      <c r="AG929" s="617"/>
      <c r="AH929" s="623"/>
    </row>
    <row r="930" spans="1:34" ht="15" hidden="1" customHeight="1" x14ac:dyDescent="0.25">
      <c r="AC930" s="619"/>
      <c r="AD930" s="619"/>
      <c r="AE930" s="619"/>
      <c r="AF930" s="619"/>
    </row>
    <row r="931" spans="1:34" ht="15" hidden="1" customHeight="1" x14ac:dyDescent="0.25">
      <c r="AC931" s="619"/>
      <c r="AD931" s="619"/>
      <c r="AE931" s="619"/>
      <c r="AF931" s="619"/>
    </row>
    <row r="932" spans="1:34" ht="15" hidden="1" customHeight="1" x14ac:dyDescent="0.25">
      <c r="AC932" s="619"/>
      <c r="AD932" s="619"/>
      <c r="AE932" s="619"/>
      <c r="AF932" s="619"/>
    </row>
    <row r="933" spans="1:34" ht="15" hidden="1" customHeight="1" x14ac:dyDescent="0.25">
      <c r="AC933" s="619"/>
      <c r="AD933" s="619"/>
      <c r="AE933" s="619"/>
      <c r="AF933" s="619"/>
    </row>
    <row r="934" spans="1:34" ht="15" hidden="1" customHeight="1" x14ac:dyDescent="0.25">
      <c r="AC934" s="619"/>
      <c r="AD934" s="619"/>
      <c r="AE934" s="619"/>
      <c r="AF934" s="619"/>
    </row>
    <row r="935" spans="1:34" ht="15" hidden="1" customHeight="1" x14ac:dyDescent="0.25">
      <c r="AC935" s="619"/>
      <c r="AD935" s="619"/>
      <c r="AE935" s="619"/>
      <c r="AF935" s="619"/>
    </row>
    <row r="936" spans="1:34" ht="15" hidden="1" customHeight="1" x14ac:dyDescent="0.25">
      <c r="AC936" s="619"/>
      <c r="AD936" s="619"/>
      <c r="AE936" s="619"/>
      <c r="AF936" s="619"/>
    </row>
    <row r="937" spans="1:34" ht="15" hidden="1" customHeight="1" x14ac:dyDescent="0.25">
      <c r="AC937" s="619"/>
      <c r="AD937" s="619"/>
      <c r="AE937" s="619"/>
      <c r="AF937" s="619"/>
    </row>
    <row r="938" spans="1:34" ht="15" hidden="1" customHeight="1" x14ac:dyDescent="0.25">
      <c r="AC938" s="619"/>
      <c r="AD938" s="619"/>
      <c r="AE938" s="619"/>
      <c r="AF938" s="619"/>
    </row>
    <row r="939" spans="1:34" ht="15" hidden="1" customHeight="1" x14ac:dyDescent="0.25">
      <c r="AC939" s="619"/>
      <c r="AD939" s="619"/>
      <c r="AE939" s="619"/>
      <c r="AF939" s="619"/>
    </row>
    <row r="940" spans="1:34" ht="15" hidden="1" customHeight="1" x14ac:dyDescent="0.25">
      <c r="AC940" s="619"/>
      <c r="AD940" s="619"/>
      <c r="AE940" s="619"/>
      <c r="AF940" s="619"/>
    </row>
    <row r="941" spans="1:34" ht="15" hidden="1" customHeight="1" x14ac:dyDescent="0.25">
      <c r="AC941" s="619"/>
      <c r="AD941" s="619"/>
      <c r="AE941" s="619"/>
      <c r="AF941" s="619"/>
    </row>
    <row r="942" spans="1:34" ht="15" hidden="1" customHeight="1" x14ac:dyDescent="0.25">
      <c r="AC942" s="619"/>
      <c r="AD942" s="619"/>
      <c r="AE942" s="619"/>
      <c r="AF942" s="619"/>
    </row>
    <row r="943" spans="1:34" ht="15" hidden="1" customHeight="1" x14ac:dyDescent="0.25">
      <c r="AC943" s="619"/>
      <c r="AD943" s="619"/>
      <c r="AE943" s="619"/>
      <c r="AF943" s="619"/>
    </row>
    <row r="944" spans="1:34" ht="15" hidden="1" customHeight="1" x14ac:dyDescent="0.25">
      <c r="AC944" s="619"/>
      <c r="AD944" s="619"/>
      <c r="AE944" s="619"/>
      <c r="AF944" s="619"/>
    </row>
    <row r="945" spans="29:32" ht="15" hidden="1" customHeight="1" x14ac:dyDescent="0.25">
      <c r="AC945" s="619"/>
      <c r="AD945" s="619"/>
      <c r="AE945" s="619"/>
      <c r="AF945" s="619"/>
    </row>
    <row r="946" spans="29:32" ht="15" hidden="1" customHeight="1" x14ac:dyDescent="0.25">
      <c r="AC946" s="619"/>
      <c r="AD946" s="619"/>
      <c r="AE946" s="619"/>
      <c r="AF946" s="619"/>
    </row>
    <row r="947" spans="29:32" ht="15" hidden="1" customHeight="1" x14ac:dyDescent="0.25">
      <c r="AC947" s="619"/>
      <c r="AD947" s="619"/>
      <c r="AE947" s="619"/>
      <c r="AF947" s="619"/>
    </row>
    <row r="948" spans="29:32" ht="15" hidden="1" customHeight="1" x14ac:dyDescent="0.25">
      <c r="AC948" s="619"/>
      <c r="AD948" s="619"/>
      <c r="AE948" s="619"/>
      <c r="AF948" s="619"/>
    </row>
    <row r="949" spans="29:32" ht="15" hidden="1" customHeight="1" x14ac:dyDescent="0.25">
      <c r="AC949" s="619"/>
      <c r="AD949" s="619"/>
      <c r="AE949" s="619"/>
      <c r="AF949" s="619"/>
    </row>
    <row r="950" spans="29:32" ht="15" hidden="1" customHeight="1" x14ac:dyDescent="0.25">
      <c r="AC950" s="619"/>
      <c r="AD950" s="619"/>
      <c r="AE950" s="619"/>
      <c r="AF950" s="619"/>
    </row>
    <row r="951" spans="29:32" ht="15" hidden="1" customHeight="1" x14ac:dyDescent="0.25">
      <c r="AC951" s="619"/>
      <c r="AD951" s="619"/>
      <c r="AE951" s="619"/>
      <c r="AF951" s="619"/>
    </row>
    <row r="952" spans="29:32" ht="15" hidden="1" customHeight="1" x14ac:dyDescent="0.25">
      <c r="AC952" s="619"/>
      <c r="AD952" s="619"/>
      <c r="AE952" s="619"/>
      <c r="AF952" s="619"/>
    </row>
    <row r="953" spans="29:32" ht="15" hidden="1" customHeight="1" x14ac:dyDescent="0.25">
      <c r="AC953" s="619"/>
      <c r="AD953" s="619"/>
      <c r="AE953" s="619"/>
      <c r="AF953" s="619"/>
    </row>
    <row r="954" spans="29:32" ht="15" hidden="1" customHeight="1" x14ac:dyDescent="0.25">
      <c r="AC954" s="619"/>
      <c r="AD954" s="619"/>
      <c r="AE954" s="619"/>
      <c r="AF954" s="619"/>
    </row>
    <row r="955" spans="29:32" ht="15" hidden="1" customHeight="1" x14ac:dyDescent="0.25">
      <c r="AC955" s="619"/>
      <c r="AD955" s="619"/>
      <c r="AE955" s="619"/>
      <c r="AF955" s="619"/>
    </row>
    <row r="956" spans="29:32" ht="15" hidden="1" customHeight="1" x14ac:dyDescent="0.25">
      <c r="AC956" s="619"/>
      <c r="AD956" s="619"/>
      <c r="AE956" s="619"/>
      <c r="AF956" s="619"/>
    </row>
    <row r="957" spans="29:32" ht="15" hidden="1" customHeight="1" x14ac:dyDescent="0.25">
      <c r="AC957" s="619"/>
      <c r="AD957" s="619"/>
      <c r="AE957" s="619"/>
      <c r="AF957" s="619"/>
    </row>
    <row r="958" spans="29:32" ht="15" hidden="1" customHeight="1" x14ac:dyDescent="0.25">
      <c r="AC958" s="619"/>
      <c r="AD958" s="619"/>
      <c r="AE958" s="619"/>
      <c r="AF958" s="619"/>
    </row>
    <row r="959" spans="29:32" ht="15" hidden="1" customHeight="1" x14ac:dyDescent="0.25">
      <c r="AC959" s="619"/>
      <c r="AD959" s="619"/>
      <c r="AE959" s="619"/>
      <c r="AF959" s="619"/>
    </row>
    <row r="960" spans="29:32" ht="15" hidden="1" customHeight="1" x14ac:dyDescent="0.25">
      <c r="AC960" s="619"/>
      <c r="AD960" s="619"/>
      <c r="AE960" s="619"/>
      <c r="AF960" s="619"/>
    </row>
    <row r="961" spans="29:32" ht="15" hidden="1" customHeight="1" x14ac:dyDescent="0.25">
      <c r="AC961" s="619"/>
      <c r="AD961" s="619"/>
      <c r="AE961" s="619"/>
      <c r="AF961" s="619"/>
    </row>
    <row r="962" spans="29:32" ht="15" hidden="1" customHeight="1" x14ac:dyDescent="0.25">
      <c r="AC962" s="619"/>
      <c r="AD962" s="619"/>
      <c r="AE962" s="619"/>
      <c r="AF962" s="619"/>
    </row>
    <row r="963" spans="29:32" ht="15" hidden="1" customHeight="1" x14ac:dyDescent="0.25">
      <c r="AC963" s="619"/>
      <c r="AD963" s="619"/>
      <c r="AE963" s="619"/>
      <c r="AF963" s="619"/>
    </row>
    <row r="964" spans="29:32" ht="15" hidden="1" customHeight="1" x14ac:dyDescent="0.25">
      <c r="AC964" s="619"/>
      <c r="AD964" s="619"/>
      <c r="AE964" s="619"/>
      <c r="AF964" s="619"/>
    </row>
    <row r="965" spans="29:32" ht="15" hidden="1" customHeight="1" x14ac:dyDescent="0.25">
      <c r="AC965" s="619"/>
      <c r="AD965" s="619"/>
      <c r="AE965" s="619"/>
      <c r="AF965" s="619"/>
    </row>
    <row r="966" spans="29:32" ht="15" hidden="1" customHeight="1" x14ac:dyDescent="0.25">
      <c r="AC966" s="619"/>
      <c r="AD966" s="619"/>
      <c r="AE966" s="619"/>
      <c r="AF966" s="619"/>
    </row>
    <row r="967" spans="29:32" ht="15" hidden="1" customHeight="1" x14ac:dyDescent="0.25">
      <c r="AC967" s="619"/>
      <c r="AD967" s="619"/>
      <c r="AE967" s="619"/>
      <c r="AF967" s="619"/>
    </row>
    <row r="968" spans="29:32" ht="15" hidden="1" customHeight="1" x14ac:dyDescent="0.25">
      <c r="AC968" s="619"/>
      <c r="AD968" s="619"/>
      <c r="AE968" s="619"/>
      <c r="AF968" s="619"/>
    </row>
    <row r="969" spans="29:32" ht="15" hidden="1" customHeight="1" x14ac:dyDescent="0.25">
      <c r="AC969" s="619"/>
      <c r="AD969" s="619"/>
      <c r="AE969" s="619"/>
      <c r="AF969" s="619"/>
    </row>
    <row r="970" spans="29:32" ht="15" hidden="1" customHeight="1" x14ac:dyDescent="0.25">
      <c r="AC970" s="619"/>
      <c r="AD970" s="619"/>
      <c r="AE970" s="619"/>
      <c r="AF970" s="619"/>
    </row>
    <row r="971" spans="29:32" ht="15" hidden="1" customHeight="1" x14ac:dyDescent="0.25">
      <c r="AC971" s="619"/>
      <c r="AD971" s="619"/>
      <c r="AE971" s="619"/>
      <c r="AF971" s="619"/>
    </row>
    <row r="972" spans="29:32" ht="15" hidden="1" customHeight="1" x14ac:dyDescent="0.25">
      <c r="AC972" s="619"/>
      <c r="AD972" s="619"/>
      <c r="AE972" s="619"/>
      <c r="AF972" s="619"/>
    </row>
    <row r="973" spans="29:32" ht="15" hidden="1" customHeight="1" x14ac:dyDescent="0.25">
      <c r="AC973" s="619"/>
      <c r="AD973" s="619"/>
      <c r="AE973" s="619"/>
      <c r="AF973" s="619"/>
    </row>
    <row r="974" spans="29:32" ht="15" hidden="1" customHeight="1" x14ac:dyDescent="0.25">
      <c r="AC974" s="619"/>
      <c r="AD974" s="619"/>
      <c r="AE974" s="619"/>
      <c r="AF974" s="619"/>
    </row>
    <row r="975" spans="29:32" ht="15" hidden="1" customHeight="1" x14ac:dyDescent="0.25">
      <c r="AC975" s="619"/>
      <c r="AD975" s="619"/>
      <c r="AE975" s="619"/>
      <c r="AF975" s="619"/>
    </row>
    <row r="976" spans="29:32" ht="15" hidden="1" customHeight="1" x14ac:dyDescent="0.25">
      <c r="AC976" s="619"/>
      <c r="AD976" s="619"/>
      <c r="AE976" s="619"/>
      <c r="AF976" s="619"/>
    </row>
    <row r="977" spans="29:32" ht="15" hidden="1" customHeight="1" x14ac:dyDescent="0.25">
      <c r="AC977" s="619"/>
      <c r="AD977" s="619"/>
      <c r="AE977" s="619"/>
      <c r="AF977" s="619"/>
    </row>
    <row r="978" spans="29:32" ht="15" hidden="1" customHeight="1" x14ac:dyDescent="0.25">
      <c r="AC978" s="619"/>
      <c r="AD978" s="619"/>
      <c r="AE978" s="619"/>
      <c r="AF978" s="619"/>
    </row>
    <row r="979" spans="29:32" ht="15" hidden="1" customHeight="1" x14ac:dyDescent="0.25">
      <c r="AC979" s="619"/>
      <c r="AD979" s="619"/>
      <c r="AE979" s="619"/>
      <c r="AF979" s="619"/>
    </row>
    <row r="980" spans="29:32" ht="15" hidden="1" customHeight="1" x14ac:dyDescent="0.25">
      <c r="AC980" s="619"/>
      <c r="AD980" s="619"/>
      <c r="AE980" s="619"/>
      <c r="AF980" s="619"/>
    </row>
    <row r="981" spans="29:32" ht="15" hidden="1" customHeight="1" x14ac:dyDescent="0.25">
      <c r="AC981" s="619"/>
      <c r="AD981" s="619"/>
      <c r="AE981" s="619"/>
      <c r="AF981" s="619"/>
    </row>
    <row r="982" spans="29:32" ht="15" hidden="1" customHeight="1" x14ac:dyDescent="0.25">
      <c r="AC982" s="619"/>
      <c r="AD982" s="619"/>
      <c r="AE982" s="619"/>
      <c r="AF982" s="619"/>
    </row>
    <row r="983" spans="29:32" ht="15" hidden="1" customHeight="1" x14ac:dyDescent="0.25">
      <c r="AC983" s="619"/>
      <c r="AD983" s="619"/>
      <c r="AE983" s="619"/>
      <c r="AF983" s="619"/>
    </row>
    <row r="984" spans="29:32" ht="15" hidden="1" customHeight="1" x14ac:dyDescent="0.25">
      <c r="AC984" s="619"/>
      <c r="AD984" s="619"/>
      <c r="AE984" s="619"/>
      <c r="AF984" s="619"/>
    </row>
    <row r="985" spans="29:32" ht="15" hidden="1" customHeight="1" x14ac:dyDescent="0.25">
      <c r="AC985" s="619"/>
      <c r="AD985" s="619"/>
      <c r="AE985" s="619"/>
      <c r="AF985" s="619"/>
    </row>
    <row r="986" spans="29:32" ht="15" hidden="1" customHeight="1" x14ac:dyDescent="0.25">
      <c r="AC986" s="619"/>
      <c r="AD986" s="619"/>
      <c r="AE986" s="619"/>
      <c r="AF986" s="619"/>
    </row>
    <row r="987" spans="29:32" ht="15" hidden="1" customHeight="1" x14ac:dyDescent="0.25">
      <c r="AC987" s="619"/>
      <c r="AD987" s="619"/>
      <c r="AE987" s="619"/>
      <c r="AF987" s="619"/>
    </row>
    <row r="988" spans="29:32" ht="15" hidden="1" customHeight="1" x14ac:dyDescent="0.25">
      <c r="AC988" s="619"/>
      <c r="AD988" s="619"/>
      <c r="AE988" s="619"/>
      <c r="AF988" s="619"/>
    </row>
    <row r="989" spans="29:32" ht="15" hidden="1" customHeight="1" x14ac:dyDescent="0.25">
      <c r="AC989" s="619"/>
      <c r="AD989" s="619"/>
      <c r="AE989" s="619"/>
      <c r="AF989" s="619"/>
    </row>
    <row r="990" spans="29:32" ht="15" hidden="1" customHeight="1" x14ac:dyDescent="0.25">
      <c r="AC990" s="619"/>
      <c r="AD990" s="619"/>
      <c r="AE990" s="619"/>
      <c r="AF990" s="619"/>
    </row>
    <row r="991" spans="29:32" ht="15" hidden="1" customHeight="1" x14ac:dyDescent="0.25">
      <c r="AC991" s="619"/>
      <c r="AD991" s="619"/>
      <c r="AE991" s="619"/>
      <c r="AF991" s="619"/>
    </row>
    <row r="992" spans="29:32" ht="15" hidden="1" customHeight="1" x14ac:dyDescent="0.25">
      <c r="AC992" s="619"/>
      <c r="AD992" s="619"/>
      <c r="AE992" s="619"/>
      <c r="AF992" s="619"/>
    </row>
    <row r="993" spans="29:32" ht="15" hidden="1" customHeight="1" x14ac:dyDescent="0.25">
      <c r="AC993" s="619"/>
      <c r="AD993" s="619"/>
      <c r="AE993" s="619"/>
      <c r="AF993" s="619"/>
    </row>
    <row r="994" spans="29:32" ht="15" hidden="1" customHeight="1" x14ac:dyDescent="0.25">
      <c r="AC994" s="619"/>
      <c r="AD994" s="619"/>
      <c r="AE994" s="619"/>
      <c r="AF994" s="619"/>
    </row>
    <row r="995" spans="29:32" ht="15" hidden="1" customHeight="1" x14ac:dyDescent="0.25">
      <c r="AC995" s="619"/>
      <c r="AD995" s="619"/>
      <c r="AE995" s="619"/>
      <c r="AF995" s="619"/>
    </row>
    <row r="996" spans="29:32" ht="15" hidden="1" customHeight="1" x14ac:dyDescent="0.25">
      <c r="AC996" s="619"/>
      <c r="AD996" s="619"/>
      <c r="AE996" s="619"/>
      <c r="AF996" s="619"/>
    </row>
    <row r="997" spans="29:32" ht="15" hidden="1" customHeight="1" x14ac:dyDescent="0.25">
      <c r="AC997" s="619"/>
      <c r="AD997" s="619"/>
      <c r="AE997" s="619"/>
      <c r="AF997" s="619"/>
    </row>
    <row r="998" spans="29:32" ht="15" hidden="1" customHeight="1" x14ac:dyDescent="0.25">
      <c r="AC998" s="619"/>
      <c r="AD998" s="619"/>
      <c r="AE998" s="619"/>
      <c r="AF998" s="619"/>
    </row>
    <row r="999" spans="29:32" ht="15" hidden="1" customHeight="1" x14ac:dyDescent="0.25">
      <c r="AC999" s="619"/>
      <c r="AD999" s="619"/>
      <c r="AE999" s="619"/>
      <c r="AF999" s="619"/>
    </row>
    <row r="1000" spans="29:32" ht="15" hidden="1" customHeight="1" x14ac:dyDescent="0.25">
      <c r="AC1000" s="619"/>
      <c r="AD1000" s="619"/>
      <c r="AE1000" s="619"/>
      <c r="AF1000" s="619"/>
    </row>
    <row r="1001" spans="29:32" ht="15" hidden="1" customHeight="1" x14ac:dyDescent="0.25">
      <c r="AC1001" s="619"/>
      <c r="AD1001" s="619"/>
      <c r="AE1001" s="619"/>
      <c r="AF1001" s="619"/>
    </row>
    <row r="1002" spans="29:32" ht="15" hidden="1" customHeight="1" x14ac:dyDescent="0.25">
      <c r="AC1002" s="619"/>
      <c r="AD1002" s="619"/>
      <c r="AE1002" s="619"/>
      <c r="AF1002" s="619"/>
    </row>
    <row r="1003" spans="29:32" ht="15" hidden="1" customHeight="1" x14ac:dyDescent="0.25">
      <c r="AC1003" s="619"/>
      <c r="AD1003" s="619"/>
      <c r="AE1003" s="619"/>
      <c r="AF1003" s="619"/>
    </row>
    <row r="1004" spans="29:32" ht="15" hidden="1" customHeight="1" x14ac:dyDescent="0.25">
      <c r="AC1004" s="619"/>
      <c r="AD1004" s="619"/>
      <c r="AE1004" s="619"/>
      <c r="AF1004" s="619"/>
    </row>
    <row r="1005" spans="29:32" ht="15" hidden="1" customHeight="1" x14ac:dyDescent="0.25">
      <c r="AC1005" s="619"/>
      <c r="AD1005" s="619"/>
      <c r="AE1005" s="619"/>
      <c r="AF1005" s="619"/>
    </row>
    <row r="1006" spans="29:32" ht="15" hidden="1" customHeight="1" x14ac:dyDescent="0.25">
      <c r="AC1006" s="619"/>
      <c r="AD1006" s="619"/>
      <c r="AE1006" s="619"/>
      <c r="AF1006" s="619"/>
    </row>
    <row r="1007" spans="29:32" ht="15" hidden="1" customHeight="1" x14ac:dyDescent="0.25">
      <c r="AC1007" s="619"/>
      <c r="AD1007" s="619"/>
      <c r="AE1007" s="619"/>
      <c r="AF1007" s="619"/>
    </row>
    <row r="1008" spans="29:32" ht="15" hidden="1" customHeight="1" x14ac:dyDescent="0.25">
      <c r="AC1008" s="619"/>
      <c r="AD1008" s="619"/>
      <c r="AE1008" s="619"/>
      <c r="AF1008" s="619"/>
    </row>
    <row r="1009" spans="29:32" ht="15" hidden="1" customHeight="1" x14ac:dyDescent="0.25">
      <c r="AC1009" s="619"/>
      <c r="AD1009" s="619"/>
      <c r="AE1009" s="619"/>
      <c r="AF1009" s="619"/>
    </row>
    <row r="1010" spans="29:32" ht="15" hidden="1" customHeight="1" x14ac:dyDescent="0.25">
      <c r="AC1010" s="619"/>
      <c r="AD1010" s="619"/>
      <c r="AE1010" s="619"/>
      <c r="AF1010" s="619"/>
    </row>
    <row r="1011" spans="29:32" ht="15" hidden="1" customHeight="1" x14ac:dyDescent="0.25">
      <c r="AC1011" s="619"/>
      <c r="AD1011" s="619"/>
      <c r="AE1011" s="619"/>
      <c r="AF1011" s="619"/>
    </row>
    <row r="1012" spans="29:32" ht="15" hidden="1" customHeight="1" x14ac:dyDescent="0.25">
      <c r="AC1012" s="619"/>
      <c r="AD1012" s="619"/>
      <c r="AE1012" s="619"/>
      <c r="AF1012" s="619"/>
    </row>
    <row r="1013" spans="29:32" ht="15" hidden="1" customHeight="1" x14ac:dyDescent="0.25">
      <c r="AC1013" s="619"/>
      <c r="AD1013" s="619"/>
      <c r="AE1013" s="619"/>
      <c r="AF1013" s="619"/>
    </row>
    <row r="1014" spans="29:32" ht="15" hidden="1" customHeight="1" x14ac:dyDescent="0.25">
      <c r="AC1014" s="619"/>
      <c r="AD1014" s="619"/>
      <c r="AE1014" s="619"/>
      <c r="AF1014" s="619"/>
    </row>
    <row r="1015" spans="29:32" ht="15" hidden="1" customHeight="1" x14ac:dyDescent="0.25">
      <c r="AC1015" s="619"/>
      <c r="AD1015" s="619"/>
      <c r="AE1015" s="619"/>
      <c r="AF1015" s="619"/>
    </row>
    <row r="1016" spans="29:32" ht="15" hidden="1" customHeight="1" x14ac:dyDescent="0.25">
      <c r="AC1016" s="619"/>
      <c r="AD1016" s="619"/>
      <c r="AE1016" s="619"/>
      <c r="AF1016" s="619"/>
    </row>
    <row r="1017" spans="29:32" ht="15" hidden="1" customHeight="1" x14ac:dyDescent="0.25">
      <c r="AC1017" s="619"/>
      <c r="AD1017" s="619"/>
      <c r="AE1017" s="619"/>
      <c r="AF1017" s="619"/>
    </row>
    <row r="1018" spans="29:32" ht="15" hidden="1" customHeight="1" x14ac:dyDescent="0.25">
      <c r="AC1018" s="619"/>
      <c r="AD1018" s="619"/>
      <c r="AE1018" s="619"/>
      <c r="AF1018" s="619"/>
    </row>
    <row r="1019" spans="29:32" ht="15" hidden="1" customHeight="1" x14ac:dyDescent="0.25">
      <c r="AC1019" s="619"/>
      <c r="AD1019" s="619"/>
      <c r="AE1019" s="619"/>
      <c r="AF1019" s="619"/>
    </row>
    <row r="1020" spans="29:32" ht="15" hidden="1" customHeight="1" x14ac:dyDescent="0.25">
      <c r="AC1020" s="619"/>
      <c r="AD1020" s="619"/>
      <c r="AE1020" s="619"/>
      <c r="AF1020" s="619"/>
    </row>
    <row r="1021" spans="29:32" ht="15" hidden="1" customHeight="1" x14ac:dyDescent="0.25">
      <c r="AC1021" s="619"/>
      <c r="AD1021" s="619"/>
      <c r="AE1021" s="619"/>
      <c r="AF1021" s="619"/>
    </row>
    <row r="1022" spans="29:32" ht="15" hidden="1" customHeight="1" x14ac:dyDescent="0.25">
      <c r="AC1022" s="619"/>
      <c r="AD1022" s="619"/>
      <c r="AE1022" s="619"/>
      <c r="AF1022" s="619"/>
    </row>
    <row r="1023" spans="29:32" ht="15" hidden="1" customHeight="1" x14ac:dyDescent="0.25">
      <c r="AC1023" s="619"/>
      <c r="AD1023" s="619"/>
      <c r="AE1023" s="619"/>
      <c r="AF1023" s="619"/>
    </row>
    <row r="1024" spans="29:32" ht="15" hidden="1" customHeight="1" x14ac:dyDescent="0.25">
      <c r="AC1024" s="619"/>
      <c r="AD1024" s="619"/>
      <c r="AE1024" s="619"/>
      <c r="AF1024" s="619"/>
    </row>
    <row r="1025" spans="29:32" ht="15" hidden="1" customHeight="1" x14ac:dyDescent="0.25">
      <c r="AC1025" s="619"/>
      <c r="AD1025" s="619"/>
      <c r="AE1025" s="619"/>
      <c r="AF1025" s="619"/>
    </row>
    <row r="1026" spans="29:32" ht="15" hidden="1" customHeight="1" x14ac:dyDescent="0.25">
      <c r="AC1026" s="619"/>
      <c r="AD1026" s="619"/>
      <c r="AE1026" s="619"/>
      <c r="AF1026" s="619"/>
    </row>
    <row r="1027" spans="29:32" ht="15" hidden="1" customHeight="1" x14ac:dyDescent="0.25">
      <c r="AC1027" s="619"/>
      <c r="AD1027" s="619"/>
      <c r="AE1027" s="619"/>
      <c r="AF1027" s="619"/>
    </row>
    <row r="1028" spans="29:32" ht="15" hidden="1" customHeight="1" x14ac:dyDescent="0.25">
      <c r="AC1028" s="619"/>
      <c r="AD1028" s="619"/>
      <c r="AE1028" s="619"/>
      <c r="AF1028" s="619"/>
    </row>
    <row r="1029" spans="29:32" ht="15" hidden="1" customHeight="1" x14ac:dyDescent="0.25">
      <c r="AC1029" s="619"/>
      <c r="AD1029" s="619"/>
      <c r="AE1029" s="619"/>
      <c r="AF1029" s="619"/>
    </row>
    <row r="1030" spans="29:32" ht="15" hidden="1" customHeight="1" x14ac:dyDescent="0.25">
      <c r="AC1030" s="619"/>
      <c r="AD1030" s="619"/>
      <c r="AE1030" s="619"/>
      <c r="AF1030" s="619"/>
    </row>
    <row r="1031" spans="29:32" ht="15" hidden="1" customHeight="1" x14ac:dyDescent="0.25">
      <c r="AC1031" s="619"/>
      <c r="AD1031" s="619"/>
      <c r="AE1031" s="619"/>
      <c r="AF1031" s="619"/>
    </row>
    <row r="1032" spans="29:32" ht="15" hidden="1" customHeight="1" x14ac:dyDescent="0.25">
      <c r="AC1032" s="619"/>
      <c r="AD1032" s="619"/>
      <c r="AE1032" s="619"/>
      <c r="AF1032" s="619"/>
    </row>
    <row r="1033" spans="29:32" ht="15" hidden="1" customHeight="1" x14ac:dyDescent="0.25">
      <c r="AC1033" s="619"/>
      <c r="AD1033" s="619"/>
      <c r="AE1033" s="619"/>
      <c r="AF1033" s="619"/>
    </row>
    <row r="1034" spans="29:32" ht="15" hidden="1" customHeight="1" x14ac:dyDescent="0.25">
      <c r="AC1034" s="619"/>
      <c r="AD1034" s="619"/>
      <c r="AE1034" s="619"/>
      <c r="AF1034" s="619"/>
    </row>
    <row r="1035" spans="29:32" ht="15" hidden="1" customHeight="1" x14ac:dyDescent="0.25">
      <c r="AC1035" s="619"/>
      <c r="AD1035" s="619"/>
      <c r="AE1035" s="619"/>
      <c r="AF1035" s="619"/>
    </row>
    <row r="1036" spans="29:32" ht="15" hidden="1" customHeight="1" x14ac:dyDescent="0.25">
      <c r="AC1036" s="619"/>
      <c r="AD1036" s="619"/>
      <c r="AE1036" s="619"/>
      <c r="AF1036" s="619"/>
    </row>
    <row r="1037" spans="29:32" ht="15" hidden="1" customHeight="1" x14ac:dyDescent="0.25">
      <c r="AC1037" s="619"/>
      <c r="AD1037" s="619"/>
      <c r="AE1037" s="619"/>
      <c r="AF1037" s="619"/>
    </row>
    <row r="1038" spans="29:32" ht="15" hidden="1" customHeight="1" x14ac:dyDescent="0.25">
      <c r="AC1038" s="619"/>
      <c r="AD1038" s="619"/>
      <c r="AE1038" s="619"/>
      <c r="AF1038" s="619"/>
    </row>
    <row r="1039" spans="29:32" ht="15" hidden="1" customHeight="1" x14ac:dyDescent="0.25">
      <c r="AC1039" s="619"/>
      <c r="AD1039" s="619"/>
      <c r="AE1039" s="619"/>
      <c r="AF1039" s="619"/>
    </row>
    <row r="1040" spans="29:32" ht="15" hidden="1" customHeight="1" x14ac:dyDescent="0.25">
      <c r="AC1040" s="619"/>
      <c r="AD1040" s="619"/>
      <c r="AE1040" s="619"/>
      <c r="AF1040" s="619"/>
    </row>
    <row r="1041" spans="29:32" ht="15" hidden="1" customHeight="1" x14ac:dyDescent="0.25">
      <c r="AC1041" s="619"/>
      <c r="AD1041" s="619"/>
      <c r="AE1041" s="619"/>
      <c r="AF1041" s="619"/>
    </row>
    <row r="1042" spans="29:32" ht="15" hidden="1" customHeight="1" x14ac:dyDescent="0.25">
      <c r="AC1042" s="619"/>
      <c r="AD1042" s="619"/>
      <c r="AE1042" s="619"/>
      <c r="AF1042" s="619"/>
    </row>
    <row r="1043" spans="29:32" ht="15" hidden="1" customHeight="1" x14ac:dyDescent="0.25">
      <c r="AC1043" s="619"/>
      <c r="AD1043" s="619"/>
      <c r="AE1043" s="619"/>
      <c r="AF1043" s="619"/>
    </row>
    <row r="1044" spans="29:32" ht="15" hidden="1" customHeight="1" x14ac:dyDescent="0.25">
      <c r="AC1044" s="619"/>
      <c r="AD1044" s="619"/>
      <c r="AE1044" s="619"/>
      <c r="AF1044" s="619"/>
    </row>
    <row r="1045" spans="29:32" ht="15" hidden="1" customHeight="1" x14ac:dyDescent="0.25">
      <c r="AC1045" s="619"/>
      <c r="AD1045" s="619"/>
      <c r="AE1045" s="619"/>
      <c r="AF1045" s="619"/>
    </row>
    <row r="1046" spans="29:32" ht="15" hidden="1" customHeight="1" x14ac:dyDescent="0.25">
      <c r="AC1046" s="619"/>
      <c r="AD1046" s="619"/>
      <c r="AE1046" s="619"/>
      <c r="AF1046" s="619"/>
    </row>
    <row r="1047" spans="29:32" ht="15" hidden="1" customHeight="1" x14ac:dyDescent="0.25">
      <c r="AC1047" s="619"/>
      <c r="AD1047" s="619"/>
      <c r="AE1047" s="619"/>
      <c r="AF1047" s="619"/>
    </row>
    <row r="1048" spans="29:32" ht="15" hidden="1" customHeight="1" x14ac:dyDescent="0.25">
      <c r="AC1048" s="619"/>
      <c r="AD1048" s="619"/>
      <c r="AE1048" s="619"/>
      <c r="AF1048" s="619"/>
    </row>
    <row r="1049" spans="29:32" ht="15" hidden="1" customHeight="1" x14ac:dyDescent="0.25">
      <c r="AC1049" s="619"/>
      <c r="AD1049" s="619"/>
      <c r="AE1049" s="619"/>
      <c r="AF1049" s="619"/>
    </row>
    <row r="1050" spans="29:32" ht="15" hidden="1" customHeight="1" x14ac:dyDescent="0.25">
      <c r="AC1050" s="619"/>
      <c r="AD1050" s="619"/>
      <c r="AE1050" s="619"/>
      <c r="AF1050" s="619"/>
    </row>
    <row r="1051" spans="29:32" ht="15" hidden="1" customHeight="1" x14ac:dyDescent="0.25">
      <c r="AC1051" s="619"/>
      <c r="AD1051" s="619"/>
      <c r="AE1051" s="619"/>
      <c r="AF1051" s="619"/>
    </row>
    <row r="1052" spans="29:32" ht="15" hidden="1" customHeight="1" x14ac:dyDescent="0.25">
      <c r="AC1052" s="619"/>
      <c r="AD1052" s="619"/>
      <c r="AE1052" s="619"/>
      <c r="AF1052" s="619"/>
    </row>
    <row r="1053" spans="29:32" ht="15" hidden="1" customHeight="1" x14ac:dyDescent="0.25">
      <c r="AC1053" s="619"/>
      <c r="AD1053" s="619"/>
      <c r="AE1053" s="619"/>
      <c r="AF1053" s="619"/>
    </row>
    <row r="1054" spans="29:32" ht="15" hidden="1" customHeight="1" x14ac:dyDescent="0.25">
      <c r="AC1054" s="619"/>
      <c r="AD1054" s="619"/>
      <c r="AE1054" s="619"/>
      <c r="AF1054" s="619"/>
    </row>
    <row r="1055" spans="29:32" ht="15" hidden="1" customHeight="1" x14ac:dyDescent="0.25">
      <c r="AC1055" s="619"/>
      <c r="AD1055" s="619"/>
      <c r="AE1055" s="619"/>
      <c r="AF1055" s="619"/>
    </row>
    <row r="1056" spans="29:32" ht="15" hidden="1" customHeight="1" x14ac:dyDescent="0.25">
      <c r="AC1056" s="619"/>
      <c r="AD1056" s="619"/>
      <c r="AE1056" s="619"/>
      <c r="AF1056" s="619"/>
    </row>
    <row r="1057" spans="29:32" ht="15" hidden="1" customHeight="1" x14ac:dyDescent="0.25">
      <c r="AC1057" s="619"/>
      <c r="AD1057" s="619"/>
      <c r="AE1057" s="619"/>
      <c r="AF1057" s="619"/>
    </row>
    <row r="1058" spans="29:32" ht="15" hidden="1" customHeight="1" x14ac:dyDescent="0.25">
      <c r="AC1058" s="619"/>
      <c r="AD1058" s="619"/>
      <c r="AE1058" s="619"/>
      <c r="AF1058" s="619"/>
    </row>
    <row r="1059" spans="29:32" ht="15" hidden="1" customHeight="1" x14ac:dyDescent="0.25">
      <c r="AC1059" s="619"/>
      <c r="AD1059" s="619"/>
      <c r="AE1059" s="619"/>
      <c r="AF1059" s="619"/>
    </row>
    <row r="1060" spans="29:32" ht="15" hidden="1" customHeight="1" x14ac:dyDescent="0.25">
      <c r="AC1060" s="619"/>
      <c r="AD1060" s="619"/>
      <c r="AE1060" s="619"/>
      <c r="AF1060" s="619"/>
    </row>
    <row r="1061" spans="29:32" ht="15" hidden="1" customHeight="1" x14ac:dyDescent="0.25">
      <c r="AC1061" s="619"/>
      <c r="AD1061" s="619"/>
      <c r="AE1061" s="619"/>
      <c r="AF1061" s="619"/>
    </row>
    <row r="1062" spans="29:32" ht="15" hidden="1" customHeight="1" x14ac:dyDescent="0.25">
      <c r="AC1062" s="619"/>
      <c r="AD1062" s="619"/>
      <c r="AE1062" s="619"/>
      <c r="AF1062" s="619"/>
    </row>
    <row r="1063" spans="29:32" ht="15" hidden="1" customHeight="1" x14ac:dyDescent="0.25">
      <c r="AC1063" s="619"/>
      <c r="AD1063" s="619"/>
      <c r="AE1063" s="619"/>
      <c r="AF1063" s="619"/>
    </row>
    <row r="1064" spans="29:32" ht="15" hidden="1" customHeight="1" x14ac:dyDescent="0.25">
      <c r="AC1064" s="619"/>
      <c r="AD1064" s="619"/>
      <c r="AE1064" s="619"/>
      <c r="AF1064" s="619"/>
    </row>
    <row r="1065" spans="29:32" ht="15" hidden="1" customHeight="1" x14ac:dyDescent="0.25">
      <c r="AC1065" s="619"/>
      <c r="AD1065" s="619"/>
      <c r="AE1065" s="619"/>
      <c r="AF1065" s="619"/>
    </row>
    <row r="1066" spans="29:32" ht="15" hidden="1" customHeight="1" x14ac:dyDescent="0.25">
      <c r="AC1066" s="619"/>
      <c r="AD1066" s="619"/>
      <c r="AE1066" s="619"/>
      <c r="AF1066" s="619"/>
    </row>
    <row r="1067" spans="29:32" ht="15" hidden="1" customHeight="1" x14ac:dyDescent="0.25">
      <c r="AC1067" s="619"/>
      <c r="AD1067" s="619"/>
      <c r="AE1067" s="619"/>
      <c r="AF1067" s="619"/>
    </row>
    <row r="1068" spans="29:32" ht="15" hidden="1" customHeight="1" x14ac:dyDescent="0.25">
      <c r="AC1068" s="619"/>
      <c r="AD1068" s="619"/>
      <c r="AE1068" s="619"/>
      <c r="AF1068" s="619"/>
    </row>
    <row r="1069" spans="29:32" ht="15" hidden="1" customHeight="1" x14ac:dyDescent="0.25">
      <c r="AC1069" s="619"/>
      <c r="AD1069" s="619"/>
      <c r="AE1069" s="619"/>
      <c r="AF1069" s="619"/>
    </row>
    <row r="1070" spans="29:32" ht="15" hidden="1" customHeight="1" x14ac:dyDescent="0.25">
      <c r="AC1070" s="619"/>
      <c r="AD1070" s="619"/>
      <c r="AE1070" s="619"/>
      <c r="AF1070" s="619"/>
    </row>
    <row r="1071" spans="29:32" ht="15" hidden="1" customHeight="1" x14ac:dyDescent="0.25">
      <c r="AC1071" s="619"/>
      <c r="AD1071" s="619"/>
      <c r="AE1071" s="619"/>
      <c r="AF1071" s="619"/>
    </row>
    <row r="1072" spans="29:32" ht="15" hidden="1" customHeight="1" x14ac:dyDescent="0.25">
      <c r="AC1072" s="619"/>
      <c r="AD1072" s="619"/>
      <c r="AE1072" s="619"/>
      <c r="AF1072" s="619"/>
    </row>
    <row r="1073" spans="29:32" ht="15" hidden="1" customHeight="1" x14ac:dyDescent="0.25">
      <c r="AC1073" s="619"/>
      <c r="AD1073" s="619"/>
      <c r="AE1073" s="619"/>
      <c r="AF1073" s="619"/>
    </row>
    <row r="1074" spans="29:32" ht="15" hidden="1" customHeight="1" x14ac:dyDescent="0.25">
      <c r="AC1074" s="619"/>
      <c r="AD1074" s="619"/>
      <c r="AE1074" s="619"/>
      <c r="AF1074" s="619"/>
    </row>
    <row r="1075" spans="29:32" ht="15" hidden="1" customHeight="1" x14ac:dyDescent="0.25">
      <c r="AC1075" s="619"/>
      <c r="AD1075" s="619"/>
      <c r="AE1075" s="619"/>
      <c r="AF1075" s="619"/>
    </row>
    <row r="1076" spans="29:32" ht="15" hidden="1" customHeight="1" x14ac:dyDescent="0.25">
      <c r="AC1076" s="619"/>
      <c r="AD1076" s="619"/>
      <c r="AE1076" s="619"/>
      <c r="AF1076" s="619"/>
    </row>
    <row r="1077" spans="29:32" ht="15" hidden="1" customHeight="1" x14ac:dyDescent="0.25">
      <c r="AC1077" s="619"/>
      <c r="AD1077" s="619"/>
      <c r="AE1077" s="619"/>
      <c r="AF1077" s="619"/>
    </row>
    <row r="1078" spans="29:32" ht="15" hidden="1" customHeight="1" x14ac:dyDescent="0.25">
      <c r="AC1078" s="619"/>
      <c r="AD1078" s="619"/>
      <c r="AE1078" s="619"/>
      <c r="AF1078" s="619"/>
    </row>
    <row r="1079" spans="29:32" ht="15" hidden="1" customHeight="1" x14ac:dyDescent="0.25">
      <c r="AC1079" s="619"/>
      <c r="AD1079" s="619"/>
      <c r="AE1079" s="619"/>
      <c r="AF1079" s="619"/>
    </row>
    <row r="1080" spans="29:32" ht="15" hidden="1" customHeight="1" x14ac:dyDescent="0.25">
      <c r="AC1080" s="619"/>
      <c r="AD1080" s="619"/>
      <c r="AE1080" s="619"/>
      <c r="AF1080" s="619"/>
    </row>
    <row r="1081" spans="29:32" ht="15" hidden="1" customHeight="1" x14ac:dyDescent="0.25">
      <c r="AC1081" s="619"/>
      <c r="AD1081" s="619"/>
      <c r="AE1081" s="619"/>
      <c r="AF1081" s="619"/>
    </row>
    <row r="1082" spans="29:32" ht="15" hidden="1" customHeight="1" x14ac:dyDescent="0.25">
      <c r="AC1082" s="619"/>
      <c r="AD1082" s="619"/>
      <c r="AE1082" s="619"/>
      <c r="AF1082" s="619"/>
    </row>
    <row r="1083" spans="29:32" ht="15" hidden="1" customHeight="1" x14ac:dyDescent="0.25">
      <c r="AC1083" s="619"/>
      <c r="AD1083" s="619"/>
      <c r="AE1083" s="619"/>
      <c r="AF1083" s="619"/>
    </row>
    <row r="1084" spans="29:32" ht="15" hidden="1" customHeight="1" x14ac:dyDescent="0.25">
      <c r="AC1084" s="619"/>
      <c r="AD1084" s="619"/>
      <c r="AE1084" s="619"/>
      <c r="AF1084" s="619"/>
    </row>
    <row r="1085" spans="29:32" ht="15" hidden="1" customHeight="1" x14ac:dyDescent="0.25">
      <c r="AC1085" s="619"/>
      <c r="AD1085" s="619"/>
      <c r="AE1085" s="619"/>
      <c r="AF1085" s="619"/>
    </row>
    <row r="1086" spans="29:32" ht="15" hidden="1" customHeight="1" x14ac:dyDescent="0.25">
      <c r="AC1086" s="619"/>
      <c r="AD1086" s="619"/>
      <c r="AE1086" s="619"/>
      <c r="AF1086" s="619"/>
    </row>
    <row r="1087" spans="29:32" ht="15" hidden="1" customHeight="1" x14ac:dyDescent="0.25">
      <c r="AC1087" s="619"/>
      <c r="AD1087" s="619"/>
      <c r="AE1087" s="619"/>
      <c r="AF1087" s="619"/>
    </row>
    <row r="1088" spans="29:32" ht="15" hidden="1" customHeight="1" x14ac:dyDescent="0.25">
      <c r="AC1088" s="619"/>
      <c r="AD1088" s="619"/>
      <c r="AE1088" s="619"/>
      <c r="AF1088" s="619"/>
    </row>
    <row r="1089" spans="29:32" ht="15" hidden="1" customHeight="1" x14ac:dyDescent="0.25">
      <c r="AC1089" s="619"/>
      <c r="AD1089" s="619"/>
      <c r="AE1089" s="619"/>
      <c r="AF1089" s="619"/>
    </row>
    <row r="1090" spans="29:32" ht="15" hidden="1" customHeight="1" x14ac:dyDescent="0.25">
      <c r="AC1090" s="619"/>
      <c r="AD1090" s="619"/>
      <c r="AE1090" s="619"/>
      <c r="AF1090" s="619"/>
    </row>
    <row r="1091" spans="29:32" ht="15" hidden="1" customHeight="1" x14ac:dyDescent="0.25">
      <c r="AC1091" s="619"/>
      <c r="AD1091" s="619"/>
      <c r="AE1091" s="619"/>
      <c r="AF1091" s="619"/>
    </row>
    <row r="1092" spans="29:32" ht="15" hidden="1" customHeight="1" x14ac:dyDescent="0.25">
      <c r="AC1092" s="619"/>
      <c r="AD1092" s="619"/>
      <c r="AE1092" s="619"/>
      <c r="AF1092" s="619"/>
    </row>
    <row r="1093" spans="29:32" ht="15" hidden="1" customHeight="1" x14ac:dyDescent="0.25">
      <c r="AC1093" s="619"/>
      <c r="AD1093" s="619"/>
      <c r="AE1093" s="619"/>
      <c r="AF1093" s="619"/>
    </row>
    <row r="1094" spans="29:32" ht="15" hidden="1" customHeight="1" x14ac:dyDescent="0.25">
      <c r="AC1094" s="619"/>
      <c r="AD1094" s="619"/>
      <c r="AE1094" s="619"/>
      <c r="AF1094" s="619"/>
    </row>
    <row r="1095" spans="29:32" ht="15" hidden="1" customHeight="1" x14ac:dyDescent="0.25">
      <c r="AC1095" s="619"/>
      <c r="AD1095" s="619"/>
      <c r="AE1095" s="619"/>
      <c r="AF1095" s="619"/>
    </row>
    <row r="1096" spans="29:32" ht="15" hidden="1" customHeight="1" x14ac:dyDescent="0.25">
      <c r="AC1096" s="619"/>
      <c r="AD1096" s="619"/>
      <c r="AE1096" s="619"/>
      <c r="AF1096" s="619"/>
    </row>
    <row r="1097" spans="29:32" ht="15" hidden="1" customHeight="1" x14ac:dyDescent="0.25">
      <c r="AC1097" s="619"/>
      <c r="AD1097" s="619"/>
      <c r="AE1097" s="619"/>
      <c r="AF1097" s="619"/>
    </row>
    <row r="1098" spans="29:32" ht="15" hidden="1" customHeight="1" x14ac:dyDescent="0.25">
      <c r="AC1098" s="619"/>
      <c r="AD1098" s="619"/>
      <c r="AE1098" s="619"/>
      <c r="AF1098" s="619"/>
    </row>
    <row r="1099" spans="29:32" ht="15" hidden="1" customHeight="1" x14ac:dyDescent="0.25">
      <c r="AC1099" s="619"/>
      <c r="AD1099" s="619"/>
      <c r="AE1099" s="619"/>
      <c r="AF1099" s="619"/>
    </row>
    <row r="1100" spans="29:32" ht="15" hidden="1" customHeight="1" x14ac:dyDescent="0.25">
      <c r="AC1100" s="619"/>
      <c r="AD1100" s="619"/>
      <c r="AE1100" s="619"/>
      <c r="AF1100" s="619"/>
    </row>
    <row r="1101" spans="29:32" ht="15" hidden="1" customHeight="1" x14ac:dyDescent="0.25">
      <c r="AC1101" s="619"/>
      <c r="AD1101" s="619"/>
      <c r="AE1101" s="619"/>
      <c r="AF1101" s="619"/>
    </row>
    <row r="1102" spans="29:32" ht="15" hidden="1" customHeight="1" x14ac:dyDescent="0.25">
      <c r="AC1102" s="619"/>
      <c r="AD1102" s="619"/>
      <c r="AE1102" s="619"/>
      <c r="AF1102" s="619"/>
    </row>
    <row r="1103" spans="29:32" ht="15" hidden="1" customHeight="1" x14ac:dyDescent="0.25">
      <c r="AC1103" s="619"/>
      <c r="AD1103" s="619"/>
      <c r="AE1103" s="619"/>
      <c r="AF1103" s="619"/>
    </row>
    <row r="1104" spans="29:32" ht="15" hidden="1" customHeight="1" x14ac:dyDescent="0.25">
      <c r="AC1104" s="619"/>
      <c r="AD1104" s="619"/>
      <c r="AE1104" s="619"/>
      <c r="AF1104" s="619"/>
    </row>
    <row r="1105" spans="29:32" ht="15" hidden="1" customHeight="1" x14ac:dyDescent="0.25">
      <c r="AC1105" s="619"/>
      <c r="AD1105" s="619"/>
      <c r="AE1105" s="619"/>
      <c r="AF1105" s="619"/>
    </row>
    <row r="1106" spans="29:32" ht="15" hidden="1" customHeight="1" x14ac:dyDescent="0.25">
      <c r="AC1106" s="619"/>
      <c r="AD1106" s="619"/>
      <c r="AE1106" s="619"/>
      <c r="AF1106" s="619"/>
    </row>
    <row r="1107" spans="29:32" ht="15" hidden="1" customHeight="1" x14ac:dyDescent="0.25">
      <c r="AC1107" s="619"/>
      <c r="AD1107" s="619"/>
      <c r="AE1107" s="619"/>
      <c r="AF1107" s="619"/>
    </row>
    <row r="1108" spans="29:32" ht="15" hidden="1" customHeight="1" x14ac:dyDescent="0.25">
      <c r="AC1108" s="619"/>
      <c r="AD1108" s="619"/>
      <c r="AE1108" s="619"/>
      <c r="AF1108" s="619"/>
    </row>
    <row r="1109" spans="29:32" ht="15" hidden="1" customHeight="1" x14ac:dyDescent="0.25">
      <c r="AC1109" s="619"/>
      <c r="AD1109" s="619"/>
      <c r="AE1109" s="619"/>
      <c r="AF1109" s="619"/>
    </row>
    <row r="1110" spans="29:32" ht="15" hidden="1" customHeight="1" x14ac:dyDescent="0.25">
      <c r="AC1110" s="619"/>
      <c r="AD1110" s="619"/>
      <c r="AE1110" s="619"/>
      <c r="AF1110" s="619"/>
    </row>
    <row r="1111" spans="29:32" ht="15" hidden="1" customHeight="1" x14ac:dyDescent="0.25">
      <c r="AC1111" s="619"/>
      <c r="AD1111" s="619"/>
      <c r="AE1111" s="619"/>
      <c r="AF1111" s="619"/>
    </row>
    <row r="1112" spans="29:32" ht="15" hidden="1" customHeight="1" x14ac:dyDescent="0.25">
      <c r="AC1112" s="619"/>
      <c r="AD1112" s="619"/>
      <c r="AE1112" s="619"/>
      <c r="AF1112" s="619"/>
    </row>
    <row r="1113" spans="29:32" ht="15" hidden="1" customHeight="1" x14ac:dyDescent="0.25">
      <c r="AC1113" s="619"/>
      <c r="AD1113" s="619"/>
      <c r="AE1113" s="619"/>
      <c r="AF1113" s="619"/>
    </row>
    <row r="1114" spans="29:32" ht="15" hidden="1" customHeight="1" x14ac:dyDescent="0.25">
      <c r="AC1114" s="619"/>
      <c r="AD1114" s="619"/>
      <c r="AE1114" s="619"/>
      <c r="AF1114" s="619"/>
    </row>
    <row r="1115" spans="29:32" ht="15" hidden="1" customHeight="1" x14ac:dyDescent="0.25">
      <c r="AC1115" s="619"/>
      <c r="AD1115" s="619"/>
      <c r="AE1115" s="619"/>
      <c r="AF1115" s="619"/>
    </row>
    <row r="1116" spans="29:32" ht="15" hidden="1" customHeight="1" x14ac:dyDescent="0.25">
      <c r="AC1116" s="619"/>
      <c r="AD1116" s="619"/>
      <c r="AE1116" s="619"/>
      <c r="AF1116" s="619"/>
    </row>
    <row r="1117" spans="29:32" ht="15" hidden="1" customHeight="1" x14ac:dyDescent="0.25">
      <c r="AC1117" s="619"/>
      <c r="AD1117" s="619"/>
      <c r="AE1117" s="619"/>
      <c r="AF1117" s="619"/>
    </row>
    <row r="1118" spans="29:32" ht="15" hidden="1" customHeight="1" x14ac:dyDescent="0.25">
      <c r="AC1118" s="619"/>
      <c r="AD1118" s="619"/>
      <c r="AE1118" s="619"/>
      <c r="AF1118" s="619"/>
    </row>
    <row r="1119" spans="29:32" ht="15" hidden="1" customHeight="1" x14ac:dyDescent="0.25">
      <c r="AC1119" s="619"/>
      <c r="AD1119" s="619"/>
      <c r="AE1119" s="619"/>
      <c r="AF1119" s="619"/>
    </row>
    <row r="1120" spans="29:32" ht="15" hidden="1" customHeight="1" x14ac:dyDescent="0.25">
      <c r="AC1120" s="619"/>
      <c r="AD1120" s="619"/>
      <c r="AE1120" s="619"/>
      <c r="AF1120" s="619"/>
    </row>
    <row r="1121" spans="29:32" ht="15" hidden="1" customHeight="1" x14ac:dyDescent="0.25">
      <c r="AC1121" s="619"/>
      <c r="AD1121" s="619"/>
      <c r="AE1121" s="619"/>
      <c r="AF1121" s="619"/>
    </row>
    <row r="1122" spans="29:32" ht="15" hidden="1" customHeight="1" x14ac:dyDescent="0.25">
      <c r="AC1122" s="619"/>
      <c r="AD1122" s="619"/>
      <c r="AE1122" s="619"/>
      <c r="AF1122" s="619"/>
    </row>
    <row r="1123" spans="29:32" ht="15" hidden="1" customHeight="1" x14ac:dyDescent="0.25">
      <c r="AC1123" s="619"/>
      <c r="AD1123" s="619"/>
      <c r="AE1123" s="619"/>
      <c r="AF1123" s="619"/>
    </row>
    <row r="1124" spans="29:32" ht="15" hidden="1" customHeight="1" x14ac:dyDescent="0.25">
      <c r="AC1124" s="619"/>
      <c r="AD1124" s="619"/>
      <c r="AE1124" s="619"/>
      <c r="AF1124" s="619"/>
    </row>
    <row r="1125" spans="29:32" ht="15" hidden="1" customHeight="1" x14ac:dyDescent="0.25">
      <c r="AC1125" s="619"/>
      <c r="AD1125" s="619"/>
      <c r="AE1125" s="619"/>
      <c r="AF1125" s="619"/>
    </row>
    <row r="1126" spans="29:32" ht="15" hidden="1" customHeight="1" x14ac:dyDescent="0.25">
      <c r="AC1126" s="619"/>
      <c r="AD1126" s="619"/>
      <c r="AE1126" s="619"/>
      <c r="AF1126" s="619"/>
    </row>
    <row r="1127" spans="29:32" ht="15" hidden="1" customHeight="1" x14ac:dyDescent="0.25">
      <c r="AC1127" s="619"/>
      <c r="AD1127" s="619"/>
      <c r="AE1127" s="619"/>
      <c r="AF1127" s="619"/>
    </row>
    <row r="1128" spans="29:32" ht="15" hidden="1" customHeight="1" x14ac:dyDescent="0.25">
      <c r="AC1128" s="619"/>
      <c r="AD1128" s="619"/>
      <c r="AE1128" s="619"/>
      <c r="AF1128" s="619"/>
    </row>
    <row r="1129" spans="29:32" ht="15" hidden="1" customHeight="1" x14ac:dyDescent="0.25">
      <c r="AC1129" s="619"/>
      <c r="AD1129" s="619"/>
      <c r="AE1129" s="619"/>
      <c r="AF1129" s="619"/>
    </row>
    <row r="1130" spans="29:32" ht="15" hidden="1" customHeight="1" x14ac:dyDescent="0.25">
      <c r="AC1130" s="619"/>
      <c r="AD1130" s="619"/>
      <c r="AE1130" s="619"/>
      <c r="AF1130" s="619"/>
    </row>
    <row r="1131" spans="29:32" ht="15" hidden="1" customHeight="1" x14ac:dyDescent="0.25">
      <c r="AC1131" s="619"/>
      <c r="AD1131" s="619"/>
      <c r="AE1131" s="619"/>
      <c r="AF1131" s="619"/>
    </row>
    <row r="1132" spans="29:32" ht="15" hidden="1" customHeight="1" x14ac:dyDescent="0.25">
      <c r="AC1132" s="619"/>
      <c r="AD1132" s="619"/>
      <c r="AE1132" s="619"/>
      <c r="AF1132" s="619"/>
    </row>
    <row r="1133" spans="29:32" ht="15" hidden="1" customHeight="1" x14ac:dyDescent="0.25">
      <c r="AC1133" s="619"/>
      <c r="AD1133" s="619"/>
      <c r="AE1133" s="619"/>
      <c r="AF1133" s="619"/>
    </row>
    <row r="1134" spans="29:32" ht="15" hidden="1" customHeight="1" x14ac:dyDescent="0.25">
      <c r="AC1134" s="619"/>
      <c r="AD1134" s="619"/>
      <c r="AE1134" s="619"/>
      <c r="AF1134" s="619"/>
    </row>
    <row r="1135" spans="29:32" ht="15" hidden="1" customHeight="1" x14ac:dyDescent="0.25">
      <c r="AC1135" s="619"/>
      <c r="AD1135" s="619"/>
      <c r="AE1135" s="619"/>
      <c r="AF1135" s="619"/>
    </row>
    <row r="1136" spans="29:32" ht="15" hidden="1" customHeight="1" x14ac:dyDescent="0.25">
      <c r="AC1136" s="619"/>
      <c r="AD1136" s="619"/>
      <c r="AE1136" s="619"/>
      <c r="AF1136" s="619"/>
    </row>
    <row r="1137" spans="29:32" ht="15" hidden="1" customHeight="1" x14ac:dyDescent="0.25">
      <c r="AC1137" s="619"/>
      <c r="AD1137" s="619"/>
      <c r="AE1137" s="619"/>
      <c r="AF1137" s="619"/>
    </row>
    <row r="1138" spans="29:32" ht="15" hidden="1" customHeight="1" x14ac:dyDescent="0.25">
      <c r="AC1138" s="619"/>
      <c r="AD1138" s="619"/>
      <c r="AE1138" s="619"/>
      <c r="AF1138" s="619"/>
    </row>
    <row r="1139" spans="29:32" ht="15" hidden="1" customHeight="1" x14ac:dyDescent="0.25">
      <c r="AC1139" s="619"/>
      <c r="AD1139" s="619"/>
      <c r="AE1139" s="619"/>
      <c r="AF1139" s="619"/>
    </row>
    <row r="1140" spans="29:32" ht="15" hidden="1" customHeight="1" x14ac:dyDescent="0.25">
      <c r="AC1140" s="619"/>
      <c r="AD1140" s="619"/>
      <c r="AE1140" s="619"/>
      <c r="AF1140" s="619"/>
    </row>
    <row r="1141" spans="29:32" ht="15" hidden="1" customHeight="1" x14ac:dyDescent="0.25">
      <c r="AC1141" s="619"/>
      <c r="AD1141" s="619"/>
      <c r="AE1141" s="619"/>
      <c r="AF1141" s="619"/>
    </row>
    <row r="1142" spans="29:32" ht="15" hidden="1" customHeight="1" x14ac:dyDescent="0.25">
      <c r="AC1142" s="619"/>
      <c r="AD1142" s="619"/>
      <c r="AE1142" s="619"/>
      <c r="AF1142" s="619"/>
    </row>
    <row r="1143" spans="29:32" ht="15" hidden="1" customHeight="1" x14ac:dyDescent="0.25">
      <c r="AC1143" s="619"/>
      <c r="AD1143" s="619"/>
      <c r="AE1143" s="619"/>
      <c r="AF1143" s="619"/>
    </row>
    <row r="1144" spans="29:32" ht="15" hidden="1" customHeight="1" x14ac:dyDescent="0.25">
      <c r="AC1144" s="619"/>
      <c r="AD1144" s="619"/>
      <c r="AE1144" s="619"/>
      <c r="AF1144" s="619"/>
    </row>
    <row r="1145" spans="29:32" ht="15" hidden="1" customHeight="1" x14ac:dyDescent="0.25">
      <c r="AC1145" s="619"/>
      <c r="AD1145" s="619"/>
      <c r="AE1145" s="619"/>
      <c r="AF1145" s="619"/>
    </row>
    <row r="1146" spans="29:32" ht="15" hidden="1" customHeight="1" x14ac:dyDescent="0.25">
      <c r="AC1146" s="619"/>
      <c r="AD1146" s="619"/>
      <c r="AE1146" s="619"/>
      <c r="AF1146" s="619"/>
    </row>
    <row r="1147" spans="29:32" ht="15" hidden="1" customHeight="1" x14ac:dyDescent="0.25">
      <c r="AC1147" s="619"/>
      <c r="AD1147" s="619"/>
      <c r="AE1147" s="619"/>
      <c r="AF1147" s="619"/>
    </row>
    <row r="1148" spans="29:32" ht="15" hidden="1" customHeight="1" x14ac:dyDescent="0.25">
      <c r="AC1148" s="619"/>
      <c r="AD1148" s="619"/>
      <c r="AE1148" s="619"/>
      <c r="AF1148" s="619"/>
    </row>
    <row r="1149" spans="29:32" ht="15" hidden="1" customHeight="1" x14ac:dyDescent="0.25">
      <c r="AC1149" s="619"/>
      <c r="AD1149" s="619"/>
      <c r="AE1149" s="619"/>
      <c r="AF1149" s="619"/>
    </row>
    <row r="1150" spans="29:32" ht="15" hidden="1" customHeight="1" x14ac:dyDescent="0.25">
      <c r="AC1150" s="619"/>
      <c r="AD1150" s="619"/>
      <c r="AE1150" s="619"/>
      <c r="AF1150" s="619"/>
    </row>
    <row r="1151" spans="29:32" ht="15" hidden="1" customHeight="1" x14ac:dyDescent="0.25">
      <c r="AC1151" s="619"/>
      <c r="AD1151" s="619"/>
      <c r="AE1151" s="619"/>
      <c r="AF1151" s="619"/>
    </row>
    <row r="1152" spans="29:3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sheetData>
  <mergeCells count="506">
    <mergeCell ref="C893:F893"/>
    <mergeCell ref="C907:F907"/>
    <mergeCell ref="C910:F910"/>
    <mergeCell ref="C911:F911"/>
    <mergeCell ref="C914:F914"/>
    <mergeCell ref="C915:F915"/>
    <mergeCell ref="C884:F884"/>
    <mergeCell ref="C885:F885"/>
    <mergeCell ref="C886:F886"/>
    <mergeCell ref="C888:F888"/>
    <mergeCell ref="C889:F889"/>
    <mergeCell ref="C892:F892"/>
    <mergeCell ref="C873:F873"/>
    <mergeCell ref="C874:F874"/>
    <mergeCell ref="C875:F875"/>
    <mergeCell ref="C876:F876"/>
    <mergeCell ref="C877:F877"/>
    <mergeCell ref="C878:F878"/>
    <mergeCell ref="C862:F862"/>
    <mergeCell ref="C864:F864"/>
    <mergeCell ref="C867:F867"/>
    <mergeCell ref="C868:F868"/>
    <mergeCell ref="C871:F871"/>
    <mergeCell ref="C872:F872"/>
    <mergeCell ref="C855:C856"/>
    <mergeCell ref="D855:E855"/>
    <mergeCell ref="D856:E856"/>
    <mergeCell ref="C857:C858"/>
    <mergeCell ref="D857:E857"/>
    <mergeCell ref="D858:E858"/>
    <mergeCell ref="C848:C849"/>
    <mergeCell ref="D848:E848"/>
    <mergeCell ref="D849:E849"/>
    <mergeCell ref="D852:E852"/>
    <mergeCell ref="C853:C854"/>
    <mergeCell ref="D853:E853"/>
    <mergeCell ref="D854:E854"/>
    <mergeCell ref="D841:F841"/>
    <mergeCell ref="D843:E843"/>
    <mergeCell ref="C844:C845"/>
    <mergeCell ref="D844:E844"/>
    <mergeCell ref="D845:E845"/>
    <mergeCell ref="C846:C847"/>
    <mergeCell ref="D846:E846"/>
    <mergeCell ref="D847:E847"/>
    <mergeCell ref="C825:C826"/>
    <mergeCell ref="C827:C828"/>
    <mergeCell ref="C829:C830"/>
    <mergeCell ref="C831:C832"/>
    <mergeCell ref="C837:D837"/>
    <mergeCell ref="E837:F837"/>
    <mergeCell ref="C809:D809"/>
    <mergeCell ref="E809:F809"/>
    <mergeCell ref="C813:C814"/>
    <mergeCell ref="D813:D832"/>
    <mergeCell ref="C815:C816"/>
    <mergeCell ref="C817:C818"/>
    <mergeCell ref="C819:C820"/>
    <mergeCell ref="C821:C822"/>
    <mergeCell ref="C823:C824"/>
    <mergeCell ref="C788:C789"/>
    <mergeCell ref="D788:D807"/>
    <mergeCell ref="C790:C791"/>
    <mergeCell ref="C792:C793"/>
    <mergeCell ref="C794:C795"/>
    <mergeCell ref="C796:C797"/>
    <mergeCell ref="C798:C799"/>
    <mergeCell ref="C800:C801"/>
    <mergeCell ref="C802:C803"/>
    <mergeCell ref="C804:C805"/>
    <mergeCell ref="C806:C807"/>
    <mergeCell ref="C759:C762"/>
    <mergeCell ref="D759:D782"/>
    <mergeCell ref="E759:E760"/>
    <mergeCell ref="E761:E762"/>
    <mergeCell ref="C763:C766"/>
    <mergeCell ref="E763:E764"/>
    <mergeCell ref="E765:E766"/>
    <mergeCell ref="C775:C778"/>
    <mergeCell ref="E775:E776"/>
    <mergeCell ref="E777:E778"/>
    <mergeCell ref="C779:C782"/>
    <mergeCell ref="E779:E780"/>
    <mergeCell ref="E781:E782"/>
    <mergeCell ref="C767:C770"/>
    <mergeCell ref="E767:E768"/>
    <mergeCell ref="E769:E770"/>
    <mergeCell ref="C771:C774"/>
    <mergeCell ref="E771:E772"/>
    <mergeCell ref="E773:E774"/>
    <mergeCell ref="C743:C746"/>
    <mergeCell ref="E743:E744"/>
    <mergeCell ref="E745:E746"/>
    <mergeCell ref="C747:C750"/>
    <mergeCell ref="E747:E748"/>
    <mergeCell ref="E749:E750"/>
    <mergeCell ref="C731:C734"/>
    <mergeCell ref="D731:D754"/>
    <mergeCell ref="E731:E732"/>
    <mergeCell ref="E733:E734"/>
    <mergeCell ref="C735:C738"/>
    <mergeCell ref="E735:E736"/>
    <mergeCell ref="E737:E738"/>
    <mergeCell ref="C739:C742"/>
    <mergeCell ref="E739:E740"/>
    <mergeCell ref="E741:E742"/>
    <mergeCell ref="C751:C754"/>
    <mergeCell ref="E751:E752"/>
    <mergeCell ref="E753:E754"/>
    <mergeCell ref="C703:C706"/>
    <mergeCell ref="D703:D726"/>
    <mergeCell ref="E703:E704"/>
    <mergeCell ref="E705:E706"/>
    <mergeCell ref="C707:C710"/>
    <mergeCell ref="E707:E708"/>
    <mergeCell ref="E709:E710"/>
    <mergeCell ref="C719:C722"/>
    <mergeCell ref="E719:E720"/>
    <mergeCell ref="E721:E722"/>
    <mergeCell ref="C723:C726"/>
    <mergeCell ref="E723:E724"/>
    <mergeCell ref="E725:E726"/>
    <mergeCell ref="C711:C714"/>
    <mergeCell ref="E711:E712"/>
    <mergeCell ref="E713:E714"/>
    <mergeCell ref="C715:C718"/>
    <mergeCell ref="E715:E716"/>
    <mergeCell ref="E717:E718"/>
    <mergeCell ref="C687:C690"/>
    <mergeCell ref="E687:E688"/>
    <mergeCell ref="E689:E690"/>
    <mergeCell ref="C691:C694"/>
    <mergeCell ref="E691:E692"/>
    <mergeCell ref="E693:E694"/>
    <mergeCell ref="C675:C678"/>
    <mergeCell ref="D675:D698"/>
    <mergeCell ref="E675:E676"/>
    <mergeCell ref="E677:E678"/>
    <mergeCell ref="C679:C682"/>
    <mergeCell ref="E679:E680"/>
    <mergeCell ref="E681:E682"/>
    <mergeCell ref="C683:C686"/>
    <mergeCell ref="E683:E684"/>
    <mergeCell ref="E685:E686"/>
    <mergeCell ref="C695:C698"/>
    <mergeCell ref="E695:E696"/>
    <mergeCell ref="E697:E698"/>
    <mergeCell ref="C660:C661"/>
    <mergeCell ref="C662:C663"/>
    <mergeCell ref="C664:C665"/>
    <mergeCell ref="C666:C667"/>
    <mergeCell ref="D670:F670"/>
    <mergeCell ref="D671:F671"/>
    <mergeCell ref="C641:C642"/>
    <mergeCell ref="C644:D644"/>
    <mergeCell ref="E644:F644"/>
    <mergeCell ref="C648:C649"/>
    <mergeCell ref="D648:D667"/>
    <mergeCell ref="C650:C651"/>
    <mergeCell ref="C652:C653"/>
    <mergeCell ref="C654:C655"/>
    <mergeCell ref="C656:C657"/>
    <mergeCell ref="C658:C659"/>
    <mergeCell ref="C623:C624"/>
    <mergeCell ref="D623:D642"/>
    <mergeCell ref="C625:C626"/>
    <mergeCell ref="C627:C628"/>
    <mergeCell ref="C629:C630"/>
    <mergeCell ref="C631:C632"/>
    <mergeCell ref="C633:C634"/>
    <mergeCell ref="C635:C636"/>
    <mergeCell ref="C637:C638"/>
    <mergeCell ref="C639:C640"/>
    <mergeCell ref="E588:E589"/>
    <mergeCell ref="C590:C593"/>
    <mergeCell ref="E590:E591"/>
    <mergeCell ref="E592:E593"/>
    <mergeCell ref="C610:C613"/>
    <mergeCell ref="E610:E611"/>
    <mergeCell ref="E612:E613"/>
    <mergeCell ref="C614:C617"/>
    <mergeCell ref="E614:E615"/>
    <mergeCell ref="E616:E617"/>
    <mergeCell ref="C602:C605"/>
    <mergeCell ref="E602:E603"/>
    <mergeCell ref="E604:E605"/>
    <mergeCell ref="C606:C609"/>
    <mergeCell ref="E606:E607"/>
    <mergeCell ref="E608:E609"/>
    <mergeCell ref="C578:C581"/>
    <mergeCell ref="E578:E579"/>
    <mergeCell ref="E580:E581"/>
    <mergeCell ref="C582:C585"/>
    <mergeCell ref="E582:E583"/>
    <mergeCell ref="E584:E585"/>
    <mergeCell ref="C562:C565"/>
    <mergeCell ref="E562:E563"/>
    <mergeCell ref="E564:E565"/>
    <mergeCell ref="C570:C573"/>
    <mergeCell ref="D570:D617"/>
    <mergeCell ref="E570:E571"/>
    <mergeCell ref="E572:E573"/>
    <mergeCell ref="C574:C577"/>
    <mergeCell ref="E574:E575"/>
    <mergeCell ref="E576:E577"/>
    <mergeCell ref="C594:C597"/>
    <mergeCell ref="E594:E595"/>
    <mergeCell ref="E596:E597"/>
    <mergeCell ref="C598:C601"/>
    <mergeCell ref="E598:E599"/>
    <mergeCell ref="E600:E601"/>
    <mergeCell ref="C586:C589"/>
    <mergeCell ref="E586:E587"/>
    <mergeCell ref="E556:E557"/>
    <mergeCell ref="C558:C561"/>
    <mergeCell ref="E558:E559"/>
    <mergeCell ref="E560:E561"/>
    <mergeCell ref="C546:C549"/>
    <mergeCell ref="E546:E547"/>
    <mergeCell ref="E548:E549"/>
    <mergeCell ref="C550:C553"/>
    <mergeCell ref="E550:E551"/>
    <mergeCell ref="E552:E553"/>
    <mergeCell ref="C518:C521"/>
    <mergeCell ref="D518:D565"/>
    <mergeCell ref="E518:E519"/>
    <mergeCell ref="E520:E521"/>
    <mergeCell ref="C522:C525"/>
    <mergeCell ref="E522:E523"/>
    <mergeCell ref="E524:E525"/>
    <mergeCell ref="C526:C529"/>
    <mergeCell ref="E526:E527"/>
    <mergeCell ref="E528:E529"/>
    <mergeCell ref="C538:C541"/>
    <mergeCell ref="E538:E539"/>
    <mergeCell ref="E540:E541"/>
    <mergeCell ref="C542:C545"/>
    <mergeCell ref="E542:E543"/>
    <mergeCell ref="E544:E545"/>
    <mergeCell ref="C530:C533"/>
    <mergeCell ref="E530:E531"/>
    <mergeCell ref="E532:E533"/>
    <mergeCell ref="C534:C537"/>
    <mergeCell ref="E534:E535"/>
    <mergeCell ref="E536:E537"/>
    <mergeCell ref="C554:C557"/>
    <mergeCell ref="E554:E555"/>
    <mergeCell ref="E484:E485"/>
    <mergeCell ref="C486:C489"/>
    <mergeCell ref="E486:E487"/>
    <mergeCell ref="E488:E489"/>
    <mergeCell ref="C506:C509"/>
    <mergeCell ref="E506:E507"/>
    <mergeCell ref="E508:E509"/>
    <mergeCell ref="C510:C513"/>
    <mergeCell ref="E510:E511"/>
    <mergeCell ref="E512:E513"/>
    <mergeCell ref="C498:C501"/>
    <mergeCell ref="E498:E499"/>
    <mergeCell ref="E500:E501"/>
    <mergeCell ref="C502:C505"/>
    <mergeCell ref="E502:E503"/>
    <mergeCell ref="E504:E505"/>
    <mergeCell ref="C474:C477"/>
    <mergeCell ref="E474:E475"/>
    <mergeCell ref="E476:E477"/>
    <mergeCell ref="C478:C481"/>
    <mergeCell ref="E478:E479"/>
    <mergeCell ref="E480:E481"/>
    <mergeCell ref="C458:C461"/>
    <mergeCell ref="E458:E459"/>
    <mergeCell ref="E460:E461"/>
    <mergeCell ref="C466:C469"/>
    <mergeCell ref="D466:D513"/>
    <mergeCell ref="E466:E467"/>
    <mergeCell ref="E468:E469"/>
    <mergeCell ref="C470:C473"/>
    <mergeCell ref="E470:E471"/>
    <mergeCell ref="E472:E473"/>
    <mergeCell ref="C490:C493"/>
    <mergeCell ref="E490:E491"/>
    <mergeCell ref="E492:E493"/>
    <mergeCell ref="C494:C497"/>
    <mergeCell ref="E494:E495"/>
    <mergeCell ref="E496:E497"/>
    <mergeCell ref="C482:C485"/>
    <mergeCell ref="E482:E483"/>
    <mergeCell ref="C450:C453"/>
    <mergeCell ref="E450:E451"/>
    <mergeCell ref="E452:E453"/>
    <mergeCell ref="C454:C457"/>
    <mergeCell ref="E454:E455"/>
    <mergeCell ref="E456:E457"/>
    <mergeCell ref="C442:C445"/>
    <mergeCell ref="E442:E443"/>
    <mergeCell ref="E444:E445"/>
    <mergeCell ref="C446:C449"/>
    <mergeCell ref="E446:E447"/>
    <mergeCell ref="E448:E449"/>
    <mergeCell ref="D409:F409"/>
    <mergeCell ref="D410:F410"/>
    <mergeCell ref="C414:C417"/>
    <mergeCell ref="D414:D461"/>
    <mergeCell ref="E414:E415"/>
    <mergeCell ref="E416:E417"/>
    <mergeCell ref="C418:C421"/>
    <mergeCell ref="E418:E419"/>
    <mergeCell ref="E420:E421"/>
    <mergeCell ref="C422:C425"/>
    <mergeCell ref="C434:C437"/>
    <mergeCell ref="E434:E435"/>
    <mergeCell ref="E436:E437"/>
    <mergeCell ref="C438:C441"/>
    <mergeCell ref="E438:E439"/>
    <mergeCell ref="E440:E441"/>
    <mergeCell ref="E422:E423"/>
    <mergeCell ref="E424:E425"/>
    <mergeCell ref="C426:C429"/>
    <mergeCell ref="E426:E427"/>
    <mergeCell ref="E428:E429"/>
    <mergeCell ref="C430:C433"/>
    <mergeCell ref="E430:E431"/>
    <mergeCell ref="E432:E433"/>
    <mergeCell ref="C387:C390"/>
    <mergeCell ref="D387:E387"/>
    <mergeCell ref="D388:E388"/>
    <mergeCell ref="D389:E389"/>
    <mergeCell ref="D390:E390"/>
    <mergeCell ref="C391:C394"/>
    <mergeCell ref="D391:E391"/>
    <mergeCell ref="D392:E392"/>
    <mergeCell ref="D393:E393"/>
    <mergeCell ref="D394:E394"/>
    <mergeCell ref="C379:C382"/>
    <mergeCell ref="D379:E379"/>
    <mergeCell ref="D380:E380"/>
    <mergeCell ref="D381:E381"/>
    <mergeCell ref="D382:E382"/>
    <mergeCell ref="C383:C386"/>
    <mergeCell ref="D383:E383"/>
    <mergeCell ref="D384:E384"/>
    <mergeCell ref="D385:E385"/>
    <mergeCell ref="D386:E386"/>
    <mergeCell ref="C371:C374"/>
    <mergeCell ref="D371:E371"/>
    <mergeCell ref="D372:E372"/>
    <mergeCell ref="D373:E373"/>
    <mergeCell ref="D374:E374"/>
    <mergeCell ref="C375:C378"/>
    <mergeCell ref="D375:E375"/>
    <mergeCell ref="D376:E376"/>
    <mergeCell ref="D377:E377"/>
    <mergeCell ref="D378:E378"/>
    <mergeCell ref="C365:D365"/>
    <mergeCell ref="E365:F365"/>
    <mergeCell ref="C367:C370"/>
    <mergeCell ref="D367:E367"/>
    <mergeCell ref="D368:E368"/>
    <mergeCell ref="D369:E369"/>
    <mergeCell ref="D370:E370"/>
    <mergeCell ref="C356:C359"/>
    <mergeCell ref="D356:E356"/>
    <mergeCell ref="D357:E357"/>
    <mergeCell ref="D358:E358"/>
    <mergeCell ref="D359:E359"/>
    <mergeCell ref="C360:C363"/>
    <mergeCell ref="D360:E360"/>
    <mergeCell ref="D361:E361"/>
    <mergeCell ref="D362:E362"/>
    <mergeCell ref="D363:E363"/>
    <mergeCell ref="C348:C351"/>
    <mergeCell ref="D348:E348"/>
    <mergeCell ref="D349:E349"/>
    <mergeCell ref="D350:E350"/>
    <mergeCell ref="D351:E351"/>
    <mergeCell ref="C352:C355"/>
    <mergeCell ref="D352:E352"/>
    <mergeCell ref="D353:E353"/>
    <mergeCell ref="D354:E354"/>
    <mergeCell ref="D355:E355"/>
    <mergeCell ref="C340:C343"/>
    <mergeCell ref="D340:E340"/>
    <mergeCell ref="D341:E341"/>
    <mergeCell ref="D342:E342"/>
    <mergeCell ref="D343:E343"/>
    <mergeCell ref="C344:C347"/>
    <mergeCell ref="D344:E344"/>
    <mergeCell ref="D345:E345"/>
    <mergeCell ref="D346:E346"/>
    <mergeCell ref="D347:E347"/>
    <mergeCell ref="C310:C311"/>
    <mergeCell ref="C312:C313"/>
    <mergeCell ref="C314:C315"/>
    <mergeCell ref="C336:C339"/>
    <mergeCell ref="D336:E336"/>
    <mergeCell ref="D337:E337"/>
    <mergeCell ref="D338:E338"/>
    <mergeCell ref="D339:E339"/>
    <mergeCell ref="C296:C297"/>
    <mergeCell ref="C298:C299"/>
    <mergeCell ref="C300:C301"/>
    <mergeCell ref="C304:C305"/>
    <mergeCell ref="C306:C307"/>
    <mergeCell ref="C308:C309"/>
    <mergeCell ref="C280:C285"/>
    <mergeCell ref="D280:D282"/>
    <mergeCell ref="D283:D285"/>
    <mergeCell ref="C290:C291"/>
    <mergeCell ref="C292:C293"/>
    <mergeCell ref="C294:C295"/>
    <mergeCell ref="C268:C273"/>
    <mergeCell ref="D268:D270"/>
    <mergeCell ref="D271:D273"/>
    <mergeCell ref="C274:C279"/>
    <mergeCell ref="D274:D276"/>
    <mergeCell ref="D277:D279"/>
    <mergeCell ref="C256:C261"/>
    <mergeCell ref="D256:D258"/>
    <mergeCell ref="D259:D261"/>
    <mergeCell ref="C262:C267"/>
    <mergeCell ref="D262:D264"/>
    <mergeCell ref="D265:D267"/>
    <mergeCell ref="C244:C249"/>
    <mergeCell ref="D244:D246"/>
    <mergeCell ref="D247:D249"/>
    <mergeCell ref="C250:C255"/>
    <mergeCell ref="D250:D252"/>
    <mergeCell ref="D253:D255"/>
    <mergeCell ref="C232:C237"/>
    <mergeCell ref="D232:D234"/>
    <mergeCell ref="D235:D237"/>
    <mergeCell ref="C238:C243"/>
    <mergeCell ref="D238:D240"/>
    <mergeCell ref="D241:D243"/>
    <mergeCell ref="C220:C225"/>
    <mergeCell ref="D220:D222"/>
    <mergeCell ref="D223:D225"/>
    <mergeCell ref="C226:C231"/>
    <mergeCell ref="D226:D228"/>
    <mergeCell ref="D229:D231"/>
    <mergeCell ref="C205:C210"/>
    <mergeCell ref="D205:D207"/>
    <mergeCell ref="D208:D210"/>
    <mergeCell ref="C214:C219"/>
    <mergeCell ref="D214:D216"/>
    <mergeCell ref="D217:D219"/>
    <mergeCell ref="C193:C198"/>
    <mergeCell ref="D193:D195"/>
    <mergeCell ref="D196:D198"/>
    <mergeCell ref="C199:C204"/>
    <mergeCell ref="D199:D201"/>
    <mergeCell ref="D202:D204"/>
    <mergeCell ref="C181:C186"/>
    <mergeCell ref="D181:D183"/>
    <mergeCell ref="D184:D186"/>
    <mergeCell ref="C187:C192"/>
    <mergeCell ref="D187:D189"/>
    <mergeCell ref="D190:D192"/>
    <mergeCell ref="C169:C174"/>
    <mergeCell ref="D169:D171"/>
    <mergeCell ref="D172:D174"/>
    <mergeCell ref="C175:C180"/>
    <mergeCell ref="D175:D177"/>
    <mergeCell ref="D178:D180"/>
    <mergeCell ref="C157:C162"/>
    <mergeCell ref="D157:D159"/>
    <mergeCell ref="D160:D162"/>
    <mergeCell ref="C163:C168"/>
    <mergeCell ref="D163:D165"/>
    <mergeCell ref="D166:D168"/>
    <mergeCell ref="C145:C150"/>
    <mergeCell ref="D145:D147"/>
    <mergeCell ref="D148:D150"/>
    <mergeCell ref="C151:C156"/>
    <mergeCell ref="D151:D153"/>
    <mergeCell ref="D154:D156"/>
    <mergeCell ref="AF4:AF5"/>
    <mergeCell ref="AG4:AG5"/>
    <mergeCell ref="C120:C125"/>
    <mergeCell ref="C129:C134"/>
    <mergeCell ref="C139:C144"/>
    <mergeCell ref="D139:D141"/>
    <mergeCell ref="D142:D144"/>
    <mergeCell ref="V4:V5"/>
    <mergeCell ref="W4:X4"/>
    <mergeCell ref="Y4:Y5"/>
    <mergeCell ref="Z4:Z5"/>
    <mergeCell ref="AA4:AA5"/>
    <mergeCell ref="AB4:AB5"/>
    <mergeCell ref="B3:B5"/>
    <mergeCell ref="C3:C5"/>
    <mergeCell ref="D3:F5"/>
    <mergeCell ref="H3:I3"/>
    <mergeCell ref="J3:N3"/>
    <mergeCell ref="O3:S3"/>
    <mergeCell ref="T3:AE3"/>
    <mergeCell ref="G4:G5"/>
    <mergeCell ref="H4:I4"/>
    <mergeCell ref="J4:L4"/>
    <mergeCell ref="M4:M5"/>
    <mergeCell ref="N4:N5"/>
    <mergeCell ref="O4:Q4"/>
    <mergeCell ref="R4:R5"/>
    <mergeCell ref="S4:S5"/>
    <mergeCell ref="T4:U4"/>
    <mergeCell ref="AC4:AE4"/>
  </mergeCells>
  <conditionalFormatting sqref="G911:H915 G917:H920 G923:H928 G922">
    <cfRule type="cellIs" dxfId="101" priority="4" stopIfTrue="1" operator="equal">
      <formula>"Fail"</formula>
    </cfRule>
    <cfRule type="cellIs" dxfId="100" priority="5" stopIfTrue="1" operator="equal">
      <formula>"Pass"</formula>
    </cfRule>
  </conditionalFormatting>
  <conditionalFormatting sqref="H922">
    <cfRule type="cellIs" dxfId="99" priority="2" stopIfTrue="1" operator="equal">
      <formula>"Fail"</formula>
    </cfRule>
    <cfRule type="cellIs" dxfId="98" priority="3" stopIfTrue="1" operator="equal">
      <formula>"Pass"</formula>
    </cfRule>
  </conditionalFormatting>
  <conditionalFormatting sqref="G1:AG1048576">
    <cfRule type="cellIs" dxfId="97" priority="1" stopIfTrue="1" operator="lessThan">
      <formula>0</formula>
    </cfRule>
  </conditionalFormatting>
  <dataValidations count="3">
    <dataValidation type="list" allowBlank="1" showInputMessage="1" showErrorMessage="1" sqref="D409 D670">
      <formula1>Jurisdiction</formula1>
    </dataValidation>
    <dataValidation type="list" allowBlank="1" showInputMessage="1" showErrorMessage="1" sqref="D671 D410 D841">
      <formula1>CurrencyMismatch</formula1>
    </dataValidation>
    <dataValidation type="list" allowBlank="1" showInputMessage="1" showErrorMessage="1" sqref="E644 E809 E365 E837">
      <formula1>SlottingUsage</formula1>
    </dataValidation>
  </dataValidations>
  <pageMargins left="0.70866141732283472" right="0.70866141732283472" top="0.74803149606299213" bottom="0.74803149606299213" header="0.31496062992125984" footer="0.31496062992125984"/>
  <pageSetup paperSize="9" scale="50" fitToHeight="0" orientation="landscape" r:id="rId1"/>
  <headerFooter>
    <oddHeader>&amp;L&amp;"Segoe UI,Bold"&amp;14Basel Committee on Banking Supervision&amp;C&amp;14&amp;F
&amp;A&amp;R&amp;"Segoe UI,Bold"&amp;14Confidential when completed</oddHeader>
    <oddFooter>&amp;L&amp;14&amp;D  &amp;T&amp;R&amp;14Page &amp;P of &amp;N</oddFooter>
  </headerFooter>
  <rowBreaks count="25" manualBreakCount="25">
    <brk id="73" max="33" man="1"/>
    <brk id="102" max="33" man="1"/>
    <brk id="135" max="33" man="1"/>
    <brk id="174" max="33" man="1"/>
    <brk id="211" max="33" man="1"/>
    <brk id="249" max="33" man="1"/>
    <brk id="286" max="33" man="1"/>
    <brk id="316" max="33" man="1"/>
    <brk id="355" max="33" man="1"/>
    <brk id="395" max="33" man="1"/>
    <brk id="425" max="33" man="1"/>
    <brk id="462" max="33" man="1"/>
    <brk id="505" max="33" man="1"/>
    <brk id="549" max="33" man="1"/>
    <brk id="593" max="33" man="1"/>
    <brk id="618" max="16383" man="1"/>
    <brk id="644" max="33" man="1"/>
    <brk id="671" max="33" man="1"/>
    <brk id="699" max="33" man="1"/>
    <brk id="727" max="33" man="1"/>
    <brk id="755" max="33" man="1"/>
    <brk id="783" max="33" man="1"/>
    <brk id="809" max="33" man="1"/>
    <brk id="839" max="33" man="1"/>
    <brk id="864" max="33" man="1"/>
  </rowBreaks>
  <colBreaks count="3" manualBreakCount="3">
    <brk id="14" max="928" man="1"/>
    <brk id="19" max="928" man="1"/>
    <brk id="28" max="92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X2578"/>
  <sheetViews>
    <sheetView zoomScale="75" zoomScaleNormal="75" workbookViewId="0">
      <pane xSplit="2" ySplit="1" topLeftCell="C2" activePane="bottomRight" state="frozen"/>
      <selection activeCell="A24" sqref="A24"/>
      <selection pane="topRight" activeCell="A24" sqref="A24"/>
      <selection pane="bottomLeft" activeCell="A24" sqref="A24"/>
      <selection pane="bottomRight" activeCell="A24" sqref="A24"/>
    </sheetView>
  </sheetViews>
  <sheetFormatPr defaultColWidth="0" defaultRowHeight="14.25" zeroHeight="1" x14ac:dyDescent="0.25"/>
  <cols>
    <col min="1" max="1" width="1.7109375" style="377" customWidth="1"/>
    <col min="2" max="2" width="96.7109375" style="370" customWidth="1"/>
    <col min="3" max="3" width="25.85546875" style="370" customWidth="1"/>
    <col min="4" max="16" width="16.7109375" style="370" customWidth="1"/>
    <col min="17" max="17" width="1.7109375" style="378" customWidth="1"/>
    <col min="18" max="24" width="0" hidden="1" customWidth="1"/>
    <col min="25" max="16384" width="9.140625" hidden="1"/>
  </cols>
  <sheetData>
    <row r="1" spans="1:18" s="734" customFormat="1" ht="30.75" x14ac:dyDescent="0.55000000000000004">
      <c r="A1" s="729" t="s">
        <v>638</v>
      </c>
      <c r="B1" s="730"/>
      <c r="C1" s="732"/>
      <c r="D1" s="732"/>
      <c r="E1" s="732"/>
      <c r="F1" s="733" t="str">
        <f>CONCATENATE("Reporting unit: ", 'General Info'!$C$47, " ", 'General Info'!$C$46)</f>
        <v xml:space="preserve">Reporting unit: 1 </v>
      </c>
      <c r="G1" s="732"/>
      <c r="H1" s="732"/>
      <c r="I1" s="732"/>
      <c r="J1" s="732"/>
      <c r="K1" s="732"/>
      <c r="Q1" s="1136"/>
    </row>
    <row r="2" spans="1:18" s="580" customFormat="1" ht="60" customHeight="1" x14ac:dyDescent="0.2">
      <c r="A2" s="585" t="s">
        <v>639</v>
      </c>
      <c r="B2" s="1137"/>
      <c r="C2" s="1138"/>
      <c r="D2" s="1138"/>
      <c r="E2" s="1139"/>
      <c r="Q2" s="581"/>
    </row>
    <row r="3" spans="1:18" s="370" customFormat="1" ht="45" customHeight="1" x14ac:dyDescent="0.25">
      <c r="A3" s="585" t="s">
        <v>640</v>
      </c>
      <c r="B3" s="1140"/>
      <c r="C3" s="409"/>
      <c r="D3" s="409"/>
      <c r="E3" s="409"/>
      <c r="F3" s="409"/>
      <c r="G3" s="409"/>
      <c r="H3" s="409"/>
      <c r="I3" s="409"/>
      <c r="J3" s="409"/>
      <c r="K3" s="283"/>
      <c r="Q3" s="378"/>
    </row>
    <row r="4" spans="1:18" s="370" customFormat="1" ht="105" customHeight="1" x14ac:dyDescent="0.25">
      <c r="A4" s="181"/>
      <c r="B4" s="718"/>
      <c r="C4" s="330" t="s">
        <v>641</v>
      </c>
      <c r="D4" s="330" t="s">
        <v>642</v>
      </c>
      <c r="E4" s="719" t="s">
        <v>643</v>
      </c>
      <c r="F4" s="725"/>
      <c r="G4" s="725"/>
      <c r="H4" s="725"/>
      <c r="I4" s="725"/>
      <c r="J4" s="725"/>
      <c r="K4" s="725"/>
      <c r="L4" s="725"/>
      <c r="Q4" s="378"/>
    </row>
    <row r="5" spans="1:18" s="370" customFormat="1" ht="28.5" x14ac:dyDescent="0.25">
      <c r="A5" s="181"/>
      <c r="B5" s="1141" t="s">
        <v>644</v>
      </c>
      <c r="C5" s="73"/>
      <c r="D5" s="73"/>
      <c r="E5" s="74"/>
      <c r="F5" s="725"/>
      <c r="G5" s="725"/>
      <c r="H5" s="725"/>
      <c r="I5" s="725"/>
      <c r="J5" s="725"/>
      <c r="K5" s="725"/>
      <c r="L5" s="725"/>
      <c r="Q5" s="378"/>
    </row>
    <row r="6" spans="1:18" s="370" customFormat="1" ht="15" customHeight="1" x14ac:dyDescent="0.25">
      <c r="A6" s="181"/>
      <c r="B6" s="701" t="s">
        <v>645</v>
      </c>
      <c r="C6" s="35"/>
      <c r="D6" s="35"/>
      <c r="E6" s="48"/>
      <c r="F6" s="725"/>
      <c r="G6" s="725"/>
      <c r="H6" s="725"/>
      <c r="I6" s="725"/>
      <c r="J6" s="725"/>
      <c r="K6" s="725"/>
      <c r="L6" s="725"/>
      <c r="Q6" s="378"/>
    </row>
    <row r="7" spans="1:18" s="370" customFormat="1" ht="30" customHeight="1" x14ac:dyDescent="0.25">
      <c r="A7" s="181"/>
      <c r="B7" s="701" t="s">
        <v>646</v>
      </c>
      <c r="C7" s="35"/>
      <c r="D7" s="35"/>
      <c r="E7" s="48"/>
      <c r="F7" s="725"/>
      <c r="G7" s="725"/>
      <c r="H7" s="725"/>
      <c r="I7" s="725"/>
      <c r="J7" s="725"/>
      <c r="K7" s="725"/>
      <c r="L7" s="725"/>
      <c r="Q7" s="378"/>
    </row>
    <row r="8" spans="1:18" s="370" customFormat="1" ht="30" customHeight="1" x14ac:dyDescent="0.25">
      <c r="A8" s="181"/>
      <c r="B8" s="701" t="s">
        <v>647</v>
      </c>
      <c r="C8" s="35"/>
      <c r="D8" s="35"/>
      <c r="E8" s="48"/>
      <c r="F8" s="725"/>
      <c r="G8" s="725"/>
      <c r="H8" s="725"/>
      <c r="I8" s="725"/>
      <c r="J8" s="725"/>
      <c r="K8" s="725"/>
      <c r="L8" s="725"/>
      <c r="Q8" s="378"/>
    </row>
    <row r="9" spans="1:18" s="370" customFormat="1" ht="30" customHeight="1" x14ac:dyDescent="0.25">
      <c r="A9" s="181"/>
      <c r="B9" s="701" t="s">
        <v>648</v>
      </c>
      <c r="C9" s="1142"/>
      <c r="D9" s="1142"/>
      <c r="E9" s="1142"/>
      <c r="F9" s="725"/>
      <c r="G9" s="725"/>
      <c r="H9" s="725"/>
      <c r="I9" s="725"/>
      <c r="J9" s="725"/>
      <c r="K9" s="725"/>
      <c r="L9" s="725"/>
      <c r="Q9" s="378"/>
    </row>
    <row r="10" spans="1:18" s="370" customFormat="1" ht="15" customHeight="1" x14ac:dyDescent="0.25">
      <c r="A10" s="181"/>
      <c r="B10" s="724" t="s">
        <v>649</v>
      </c>
      <c r="C10" s="35"/>
      <c r="D10" s="35"/>
      <c r="E10" s="48"/>
      <c r="F10" s="725"/>
      <c r="G10" s="725"/>
      <c r="H10" s="725"/>
      <c r="I10" s="725"/>
      <c r="J10" s="725"/>
      <c r="K10" s="725"/>
      <c r="L10" s="725"/>
      <c r="Q10" s="378"/>
    </row>
    <row r="11" spans="1:18" s="370" customFormat="1" ht="15" customHeight="1" x14ac:dyDescent="0.25">
      <c r="A11" s="181"/>
      <c r="B11" s="1143" t="s">
        <v>650</v>
      </c>
      <c r="C11" s="31"/>
      <c r="D11" s="31"/>
      <c r="E11" s="133"/>
      <c r="F11" s="725"/>
      <c r="G11" s="725"/>
      <c r="H11" s="725"/>
      <c r="I11" s="725"/>
      <c r="J11" s="725"/>
      <c r="K11" s="725"/>
      <c r="L11" s="725"/>
      <c r="Q11" s="378"/>
    </row>
    <row r="12" spans="1:18" s="370" customFormat="1" ht="60" customHeight="1" x14ac:dyDescent="0.25">
      <c r="A12" s="585" t="s">
        <v>651</v>
      </c>
      <c r="B12" s="1140"/>
      <c r="C12" s="409"/>
      <c r="D12" s="409"/>
      <c r="E12" s="409"/>
      <c r="F12" s="409"/>
      <c r="G12" s="409"/>
      <c r="H12" s="409"/>
      <c r="I12" s="409"/>
      <c r="J12" s="409"/>
      <c r="K12" s="283"/>
      <c r="Q12" s="378"/>
    </row>
    <row r="13" spans="1:18" s="370" customFormat="1" ht="105" customHeight="1" x14ac:dyDescent="0.25">
      <c r="A13" s="181"/>
      <c r="B13" s="718"/>
      <c r="C13" s="330" t="s">
        <v>641</v>
      </c>
      <c r="D13" s="330" t="s">
        <v>652</v>
      </c>
      <c r="E13" s="719" t="s">
        <v>653</v>
      </c>
      <c r="F13" s="719" t="s">
        <v>654</v>
      </c>
      <c r="G13" s="719" t="s">
        <v>655</v>
      </c>
      <c r="H13" s="719" t="s">
        <v>656</v>
      </c>
      <c r="I13" s="725"/>
      <c r="J13" s="725"/>
      <c r="K13" s="725"/>
      <c r="L13" s="725"/>
      <c r="M13" s="725"/>
      <c r="N13" s="725"/>
      <c r="Q13" s="378"/>
      <c r="R13" s="378"/>
    </row>
    <row r="14" spans="1:18" s="370" customFormat="1" ht="15" customHeight="1" x14ac:dyDescent="0.25">
      <c r="A14" s="181"/>
      <c r="B14" s="1141" t="s">
        <v>644</v>
      </c>
      <c r="C14" s="73"/>
      <c r="D14" s="73"/>
      <c r="E14" s="1144"/>
      <c r="F14" s="1144"/>
      <c r="G14" s="1144"/>
      <c r="H14" s="1145"/>
      <c r="I14" s="725"/>
      <c r="J14" s="725"/>
      <c r="K14" s="725"/>
      <c r="L14" s="725"/>
      <c r="M14" s="725"/>
      <c r="N14" s="725"/>
      <c r="Q14" s="378"/>
      <c r="R14" s="378"/>
    </row>
    <row r="15" spans="1:18" s="370" customFormat="1" ht="15" customHeight="1" x14ac:dyDescent="0.25">
      <c r="A15" s="181"/>
      <c r="B15" s="701" t="s">
        <v>645</v>
      </c>
      <c r="C15" s="35"/>
      <c r="D15" s="35"/>
      <c r="E15" s="1144"/>
      <c r="F15" s="1144"/>
      <c r="G15" s="1144"/>
      <c r="H15" s="1145"/>
      <c r="I15" s="725"/>
      <c r="J15" s="725"/>
      <c r="K15" s="725"/>
      <c r="L15" s="725"/>
      <c r="M15" s="725"/>
      <c r="N15" s="725"/>
      <c r="Q15" s="378"/>
      <c r="R15" s="378"/>
    </row>
    <row r="16" spans="1:18" s="370" customFormat="1" ht="30" customHeight="1" x14ac:dyDescent="0.25">
      <c r="A16" s="181"/>
      <c r="B16" s="701" t="s">
        <v>646</v>
      </c>
      <c r="C16" s="35"/>
      <c r="D16" s="35"/>
      <c r="E16" s="1144"/>
      <c r="F16" s="1144"/>
      <c r="G16" s="1144"/>
      <c r="H16" s="1145"/>
      <c r="I16" s="725"/>
      <c r="J16" s="725"/>
      <c r="K16" s="725"/>
      <c r="L16" s="725"/>
      <c r="M16" s="725"/>
      <c r="N16" s="725"/>
      <c r="Q16" s="378"/>
      <c r="R16" s="378"/>
    </row>
    <row r="17" spans="1:18" s="370" customFormat="1" ht="30" customHeight="1" x14ac:dyDescent="0.25">
      <c r="A17" s="181"/>
      <c r="B17" s="701" t="s">
        <v>647</v>
      </c>
      <c r="C17" s="35"/>
      <c r="D17" s="35"/>
      <c r="E17" s="1144"/>
      <c r="F17" s="1144"/>
      <c r="G17" s="1144"/>
      <c r="H17" s="1145"/>
      <c r="I17" s="725"/>
      <c r="J17" s="725"/>
      <c r="K17" s="725"/>
      <c r="L17" s="725"/>
      <c r="M17" s="725"/>
      <c r="N17" s="725"/>
      <c r="Q17" s="378"/>
      <c r="R17" s="378"/>
    </row>
    <row r="18" spans="1:18" s="370" customFormat="1" ht="30" customHeight="1" x14ac:dyDescent="0.25">
      <c r="A18" s="181"/>
      <c r="B18" s="701" t="s">
        <v>648</v>
      </c>
      <c r="C18" s="1142"/>
      <c r="D18" s="1142"/>
      <c r="E18" s="1142"/>
      <c r="F18" s="1142"/>
      <c r="G18" s="1142"/>
      <c r="H18" s="1142"/>
      <c r="I18" s="725"/>
      <c r="J18" s="725"/>
      <c r="K18" s="725"/>
      <c r="L18" s="725"/>
      <c r="M18" s="725"/>
      <c r="N18" s="725"/>
      <c r="Q18" s="378"/>
      <c r="R18" s="378"/>
    </row>
    <row r="19" spans="1:18" s="370" customFormat="1" ht="15" customHeight="1" x14ac:dyDescent="0.25">
      <c r="A19" s="181"/>
      <c r="B19" s="724" t="s">
        <v>649</v>
      </c>
      <c r="C19" s="35"/>
      <c r="D19" s="35"/>
      <c r="E19" s="1144"/>
      <c r="F19" s="1144"/>
      <c r="G19" s="1144"/>
      <c r="H19" s="1145"/>
      <c r="I19" s="725"/>
      <c r="J19" s="725"/>
      <c r="K19" s="725"/>
      <c r="L19" s="725"/>
      <c r="M19" s="725"/>
      <c r="N19" s="725"/>
      <c r="Q19" s="378"/>
      <c r="R19" s="378"/>
    </row>
    <row r="20" spans="1:18" s="370" customFormat="1" ht="15" customHeight="1" x14ac:dyDescent="0.25">
      <c r="A20" s="181"/>
      <c r="B20" s="724" t="s">
        <v>650</v>
      </c>
      <c r="C20" s="35"/>
      <c r="D20" s="35"/>
      <c r="E20" s="1144"/>
      <c r="F20" s="1144"/>
      <c r="G20" s="1144"/>
      <c r="H20" s="1145"/>
      <c r="I20" s="725"/>
      <c r="J20" s="725"/>
      <c r="K20" s="725"/>
      <c r="L20" s="725"/>
      <c r="M20" s="725"/>
      <c r="N20" s="725"/>
      <c r="Q20" s="378"/>
      <c r="R20" s="378"/>
    </row>
    <row r="21" spans="1:18" s="370" customFormat="1" ht="15" customHeight="1" x14ac:dyDescent="0.25">
      <c r="A21" s="181"/>
      <c r="B21" s="1146" t="s">
        <v>657</v>
      </c>
      <c r="C21" s="1147"/>
      <c r="D21" s="1147"/>
      <c r="E21" s="1147"/>
      <c r="F21" s="1147"/>
      <c r="G21" s="1147"/>
      <c r="H21" s="1147"/>
      <c r="I21" s="725"/>
      <c r="J21" s="725"/>
      <c r="K21" s="725"/>
      <c r="L21" s="725"/>
      <c r="M21" s="725"/>
      <c r="N21" s="725"/>
      <c r="O21" s="725"/>
      <c r="Q21" s="378"/>
      <c r="R21" s="378"/>
    </row>
    <row r="22" spans="1:18" s="370" customFormat="1" ht="15" customHeight="1" x14ac:dyDescent="0.25">
      <c r="A22" s="181"/>
      <c r="B22" s="724" t="s">
        <v>658</v>
      </c>
      <c r="C22" s="35"/>
      <c r="D22" s="35"/>
      <c r="E22" s="1144"/>
      <c r="F22" s="1144"/>
      <c r="G22" s="1144"/>
      <c r="H22" s="1145"/>
      <c r="I22" s="725"/>
      <c r="J22" s="725"/>
      <c r="K22" s="725"/>
      <c r="L22" s="725"/>
      <c r="M22" s="725"/>
      <c r="N22" s="725"/>
      <c r="O22" s="725"/>
      <c r="Q22" s="378"/>
      <c r="R22" s="378"/>
    </row>
    <row r="23" spans="1:18" s="370" customFormat="1" ht="15" customHeight="1" x14ac:dyDescent="0.25">
      <c r="A23" s="181"/>
      <c r="B23" s="724" t="s">
        <v>659</v>
      </c>
      <c r="C23" s="35"/>
      <c r="D23" s="35"/>
      <c r="E23" s="1144"/>
      <c r="F23" s="1144"/>
      <c r="G23" s="1144"/>
      <c r="H23" s="1145"/>
      <c r="I23" s="725"/>
      <c r="J23" s="725"/>
      <c r="K23" s="725"/>
      <c r="L23" s="725"/>
      <c r="M23" s="725"/>
      <c r="N23" s="725"/>
      <c r="O23" s="725"/>
      <c r="Q23" s="378"/>
      <c r="R23" s="378"/>
    </row>
    <row r="24" spans="1:18" s="370" customFormat="1" ht="15" customHeight="1" x14ac:dyDescent="0.25">
      <c r="A24" s="181"/>
      <c r="B24" s="724" t="s">
        <v>660</v>
      </c>
      <c r="C24" s="35"/>
      <c r="D24" s="35"/>
      <c r="E24" s="1144"/>
      <c r="F24" s="1144"/>
      <c r="G24" s="1144"/>
      <c r="H24" s="1145"/>
      <c r="I24" s="725"/>
      <c r="J24" s="725"/>
      <c r="K24" s="725"/>
      <c r="L24" s="725"/>
      <c r="M24" s="725"/>
      <c r="N24" s="725"/>
      <c r="O24" s="725"/>
      <c r="Q24" s="378"/>
      <c r="R24" s="378"/>
    </row>
    <row r="25" spans="1:18" s="370" customFormat="1" ht="15" customHeight="1" x14ac:dyDescent="0.25">
      <c r="A25" s="181"/>
      <c r="B25" s="724" t="s">
        <v>661</v>
      </c>
      <c r="C25" s="35"/>
      <c r="D25" s="35"/>
      <c r="E25" s="1144"/>
      <c r="F25" s="1144"/>
      <c r="G25" s="1144"/>
      <c r="H25" s="1145"/>
      <c r="I25" s="725"/>
      <c r="J25" s="725"/>
      <c r="K25" s="725"/>
      <c r="L25" s="725"/>
      <c r="M25" s="725"/>
      <c r="N25" s="725"/>
      <c r="O25" s="725"/>
      <c r="Q25" s="378"/>
      <c r="R25" s="378"/>
    </row>
    <row r="26" spans="1:18" s="370" customFormat="1" ht="15" customHeight="1" x14ac:dyDescent="0.25">
      <c r="A26" s="181"/>
      <c r="B26" s="1143" t="s">
        <v>662</v>
      </c>
      <c r="C26" s="31"/>
      <c r="D26" s="31"/>
      <c r="E26" s="1148"/>
      <c r="F26" s="1148"/>
      <c r="G26" s="1148"/>
      <c r="H26" s="1149"/>
      <c r="I26" s="725"/>
      <c r="J26" s="725"/>
      <c r="K26" s="725"/>
      <c r="L26" s="725"/>
      <c r="M26" s="725"/>
      <c r="N26" s="725"/>
      <c r="O26" s="725"/>
      <c r="Q26" s="378"/>
      <c r="R26" s="378"/>
    </row>
    <row r="27" spans="1:18" s="370" customFormat="1" ht="60" customHeight="1" x14ac:dyDescent="0.25">
      <c r="A27" s="585" t="s">
        <v>663</v>
      </c>
      <c r="B27" s="1140"/>
      <c r="C27" s="409"/>
      <c r="D27" s="409"/>
      <c r="E27" s="409"/>
      <c r="F27" s="409"/>
      <c r="G27" s="409"/>
      <c r="H27" s="409"/>
      <c r="I27" s="409"/>
      <c r="J27" s="409"/>
      <c r="K27" s="283"/>
      <c r="Q27" s="378"/>
    </row>
    <row r="28" spans="1:18" s="370" customFormat="1" ht="90" customHeight="1" x14ac:dyDescent="0.25">
      <c r="A28" s="181"/>
      <c r="B28" s="718"/>
      <c r="C28" s="330" t="s">
        <v>664</v>
      </c>
      <c r="D28" s="330" t="s">
        <v>665</v>
      </c>
      <c r="E28" s="330" t="s">
        <v>666</v>
      </c>
      <c r="F28" s="330" t="s">
        <v>667</v>
      </c>
      <c r="G28" s="719" t="s">
        <v>668</v>
      </c>
      <c r="H28" s="725"/>
      <c r="I28" s="725"/>
      <c r="J28" s="725"/>
      <c r="K28" s="725"/>
      <c r="L28" s="725"/>
      <c r="M28" s="725"/>
      <c r="N28" s="725"/>
      <c r="Q28" s="378"/>
    </row>
    <row r="29" spans="1:18" s="370" customFormat="1" ht="30.75" customHeight="1" x14ac:dyDescent="0.25">
      <c r="A29" s="181"/>
      <c r="B29" s="1141" t="s">
        <v>644</v>
      </c>
      <c r="C29" s="73"/>
      <c r="D29" s="73"/>
      <c r="E29" s="73"/>
      <c r="F29" s="73"/>
      <c r="G29" s="74"/>
      <c r="H29" s="725"/>
      <c r="I29" s="725"/>
      <c r="J29" s="725"/>
      <c r="K29" s="725"/>
      <c r="L29" s="725"/>
      <c r="M29" s="725"/>
      <c r="N29" s="725"/>
      <c r="Q29" s="378"/>
    </row>
    <row r="30" spans="1:18" s="370" customFormat="1" ht="15" customHeight="1" x14ac:dyDescent="0.25">
      <c r="A30" s="181"/>
      <c r="B30" s="701" t="s">
        <v>645</v>
      </c>
      <c r="C30" s="35"/>
      <c r="D30" s="35"/>
      <c r="E30" s="35"/>
      <c r="F30" s="35"/>
      <c r="G30" s="48"/>
      <c r="H30" s="725"/>
      <c r="I30" s="725"/>
      <c r="J30" s="725"/>
      <c r="K30" s="725"/>
      <c r="L30" s="725"/>
      <c r="M30" s="725"/>
      <c r="N30" s="725"/>
      <c r="Q30" s="378"/>
    </row>
    <row r="31" spans="1:18" s="370" customFormat="1" ht="30" customHeight="1" x14ac:dyDescent="0.25">
      <c r="A31" s="181"/>
      <c r="B31" s="701" t="s">
        <v>646</v>
      </c>
      <c r="C31" s="35"/>
      <c r="D31" s="1147"/>
      <c r="E31" s="35"/>
      <c r="F31" s="35"/>
      <c r="G31" s="48"/>
      <c r="H31" s="725"/>
      <c r="I31" s="725"/>
      <c r="J31" s="725"/>
      <c r="K31" s="725"/>
      <c r="L31" s="725"/>
      <c r="M31" s="725"/>
      <c r="N31" s="725"/>
      <c r="Q31" s="378"/>
    </row>
    <row r="32" spans="1:18" s="370" customFormat="1" ht="30" customHeight="1" x14ac:dyDescent="0.25">
      <c r="A32" s="181"/>
      <c r="B32" s="701" t="s">
        <v>669</v>
      </c>
      <c r="C32" s="35"/>
      <c r="D32" s="1147"/>
      <c r="E32" s="35"/>
      <c r="F32" s="35"/>
      <c r="G32" s="48"/>
      <c r="H32" s="725"/>
      <c r="I32" s="725"/>
      <c r="J32" s="725"/>
      <c r="K32" s="725"/>
      <c r="L32" s="725"/>
      <c r="M32" s="725"/>
      <c r="N32" s="725"/>
      <c r="Q32" s="378"/>
    </row>
    <row r="33" spans="1:17" s="370" customFormat="1" ht="30" customHeight="1" x14ac:dyDescent="0.25">
      <c r="A33" s="181"/>
      <c r="B33" s="701" t="s">
        <v>648</v>
      </c>
      <c r="C33" s="1147"/>
      <c r="D33" s="1147"/>
      <c r="E33" s="1147"/>
      <c r="F33" s="1147"/>
      <c r="G33" s="1147"/>
      <c r="H33" s="725"/>
      <c r="I33" s="725"/>
      <c r="J33" s="725"/>
      <c r="K33" s="725"/>
      <c r="L33" s="725"/>
      <c r="M33" s="725"/>
      <c r="N33" s="725"/>
      <c r="Q33" s="378"/>
    </row>
    <row r="34" spans="1:17" s="370" customFormat="1" ht="15" customHeight="1" x14ac:dyDescent="0.25">
      <c r="A34" s="181"/>
      <c r="B34" s="724" t="s">
        <v>649</v>
      </c>
      <c r="C34" s="35"/>
      <c r="D34" s="35"/>
      <c r="E34" s="35"/>
      <c r="F34" s="35"/>
      <c r="G34" s="48"/>
      <c r="H34" s="725"/>
      <c r="I34" s="725"/>
      <c r="J34" s="725"/>
      <c r="K34" s="725"/>
      <c r="L34" s="725"/>
      <c r="M34" s="725"/>
      <c r="N34" s="725"/>
      <c r="Q34" s="378"/>
    </row>
    <row r="35" spans="1:17" s="370" customFormat="1" ht="15" customHeight="1" x14ac:dyDescent="0.25">
      <c r="A35" s="181"/>
      <c r="B35" s="724" t="s">
        <v>650</v>
      </c>
      <c r="C35" s="35"/>
      <c r="D35" s="35"/>
      <c r="E35" s="35"/>
      <c r="F35" s="35"/>
      <c r="G35" s="48"/>
      <c r="H35" s="725"/>
      <c r="I35" s="725"/>
      <c r="J35" s="725"/>
      <c r="K35" s="725"/>
      <c r="L35" s="725"/>
      <c r="M35" s="725"/>
      <c r="N35" s="725"/>
      <c r="Q35" s="378"/>
    </row>
    <row r="36" spans="1:17" s="370" customFormat="1" ht="15" customHeight="1" x14ac:dyDescent="0.25">
      <c r="A36" s="181"/>
      <c r="B36" s="1146" t="s">
        <v>657</v>
      </c>
      <c r="C36" s="1147"/>
      <c r="D36" s="1147"/>
      <c r="E36" s="1147"/>
      <c r="F36" s="1147"/>
      <c r="G36" s="1147"/>
      <c r="H36" s="725"/>
      <c r="I36" s="725"/>
      <c r="J36" s="725"/>
      <c r="K36" s="725"/>
      <c r="L36" s="725"/>
      <c r="M36" s="725"/>
      <c r="N36" s="725"/>
      <c r="Q36" s="378"/>
    </row>
    <row r="37" spans="1:17" s="370" customFormat="1" ht="15" customHeight="1" x14ac:dyDescent="0.25">
      <c r="A37" s="181"/>
      <c r="B37" s="724" t="s">
        <v>658</v>
      </c>
      <c r="C37" s="35"/>
      <c r="D37" s="35"/>
      <c r="E37" s="35"/>
      <c r="F37" s="35"/>
      <c r="G37" s="48"/>
      <c r="H37" s="725"/>
      <c r="I37" s="725"/>
      <c r="J37" s="725"/>
      <c r="K37" s="725"/>
      <c r="L37" s="725"/>
      <c r="M37" s="725"/>
      <c r="N37" s="725"/>
      <c r="Q37" s="378"/>
    </row>
    <row r="38" spans="1:17" s="370" customFormat="1" ht="15" customHeight="1" x14ac:dyDescent="0.25">
      <c r="A38" s="181"/>
      <c r="B38" s="724" t="s">
        <v>659</v>
      </c>
      <c r="C38" s="35"/>
      <c r="D38" s="35"/>
      <c r="E38" s="35"/>
      <c r="F38" s="35"/>
      <c r="G38" s="48"/>
      <c r="H38" s="725"/>
      <c r="I38" s="725"/>
      <c r="J38" s="725"/>
      <c r="K38" s="725"/>
      <c r="L38" s="725"/>
      <c r="M38" s="725"/>
      <c r="N38" s="725"/>
      <c r="Q38" s="378"/>
    </row>
    <row r="39" spans="1:17" s="370" customFormat="1" ht="15" customHeight="1" x14ac:dyDescent="0.25">
      <c r="A39" s="181"/>
      <c r="B39" s="724" t="s">
        <v>660</v>
      </c>
      <c r="C39" s="35"/>
      <c r="D39" s="35"/>
      <c r="E39" s="35"/>
      <c r="F39" s="35"/>
      <c r="G39" s="48"/>
      <c r="H39" s="725"/>
      <c r="I39" s="725"/>
      <c r="J39" s="725"/>
      <c r="K39" s="725"/>
      <c r="L39" s="725"/>
      <c r="M39" s="725"/>
      <c r="N39" s="725"/>
      <c r="Q39" s="378"/>
    </row>
    <row r="40" spans="1:17" s="370" customFormat="1" ht="15" customHeight="1" x14ac:dyDescent="0.25">
      <c r="A40" s="181"/>
      <c r="B40" s="724" t="s">
        <v>661</v>
      </c>
      <c r="C40" s="35"/>
      <c r="D40" s="35"/>
      <c r="E40" s="35"/>
      <c r="F40" s="35"/>
      <c r="G40" s="48"/>
      <c r="H40" s="725"/>
      <c r="I40" s="725"/>
      <c r="J40" s="725"/>
      <c r="K40" s="725"/>
      <c r="L40" s="725"/>
      <c r="M40" s="725"/>
      <c r="N40" s="725"/>
      <c r="Q40" s="378"/>
    </row>
    <row r="41" spans="1:17" s="370" customFormat="1" ht="15" customHeight="1" x14ac:dyDescent="0.25">
      <c r="A41" s="181"/>
      <c r="B41" s="1143" t="s">
        <v>662</v>
      </c>
      <c r="C41" s="31"/>
      <c r="D41" s="31"/>
      <c r="E41" s="31"/>
      <c r="F41" s="31"/>
      <c r="G41" s="133"/>
      <c r="H41" s="725"/>
      <c r="I41" s="725"/>
      <c r="J41" s="725"/>
      <c r="K41" s="725"/>
      <c r="L41" s="725"/>
      <c r="M41" s="725"/>
      <c r="N41" s="725"/>
      <c r="Q41" s="378"/>
    </row>
    <row r="42" spans="1:17" s="370" customFormat="1" x14ac:dyDescent="0.25">
      <c r="A42" s="181"/>
      <c r="B42" s="725"/>
      <c r="C42" s="725"/>
      <c r="D42" s="725"/>
      <c r="E42" s="725"/>
      <c r="F42" s="725"/>
      <c r="G42" s="725"/>
      <c r="H42" s="725"/>
      <c r="I42" s="725"/>
      <c r="J42" s="725"/>
      <c r="K42" s="725"/>
      <c r="L42" s="725"/>
      <c r="M42" s="725"/>
      <c r="N42" s="725"/>
      <c r="Q42" s="378"/>
    </row>
    <row r="43" spans="1:17" s="580" customFormat="1" ht="60" customHeight="1" x14ac:dyDescent="0.2">
      <c r="A43" s="1150" t="s">
        <v>670</v>
      </c>
      <c r="B43" s="1151"/>
      <c r="C43" s="1152"/>
      <c r="D43" s="1152"/>
      <c r="E43" s="1153"/>
      <c r="F43" s="1154"/>
      <c r="G43" s="1154"/>
      <c r="H43" s="1154"/>
      <c r="I43" s="1154"/>
      <c r="J43" s="1154"/>
      <c r="K43" s="1154"/>
      <c r="L43" s="1154"/>
      <c r="M43" s="1154"/>
      <c r="N43" s="1154"/>
      <c r="O43" s="1154"/>
      <c r="P43" s="1154"/>
      <c r="Q43" s="1155"/>
    </row>
    <row r="44" spans="1:17" s="370" customFormat="1" ht="45" customHeight="1" x14ac:dyDescent="0.25">
      <c r="A44" s="585" t="s">
        <v>671</v>
      </c>
      <c r="B44" s="1140"/>
      <c r="C44" s="409"/>
      <c r="D44" s="409"/>
      <c r="E44" s="409"/>
      <c r="F44" s="409"/>
      <c r="G44" s="409"/>
      <c r="H44" s="409"/>
      <c r="I44" s="409"/>
      <c r="J44" s="409"/>
      <c r="K44" s="283"/>
      <c r="Q44" s="378"/>
    </row>
    <row r="45" spans="1:17" s="370" customFormat="1" ht="45" customHeight="1" x14ac:dyDescent="0.55000000000000004">
      <c r="A45" s="592"/>
      <c r="B45" s="1156" t="s">
        <v>672</v>
      </c>
      <c r="P45" s="410"/>
      <c r="Q45" s="378"/>
    </row>
    <row r="46" spans="1:17" s="1159" customFormat="1" ht="15" customHeight="1" x14ac:dyDescent="0.25">
      <c r="A46" s="1157"/>
      <c r="B46" s="1158"/>
      <c r="C46" s="370"/>
      <c r="D46" s="370"/>
      <c r="P46" s="168"/>
      <c r="Q46" s="1160"/>
    </row>
    <row r="47" spans="1:17" s="370" customFormat="1" ht="15" customHeight="1" x14ac:dyDescent="0.3">
      <c r="A47" s="1161"/>
      <c r="B47" s="827"/>
      <c r="C47" s="409"/>
      <c r="D47" s="409"/>
      <c r="E47" s="409"/>
      <c r="F47" s="409"/>
      <c r="G47" s="409"/>
      <c r="H47" s="409"/>
      <c r="I47" s="409"/>
      <c r="J47" s="409"/>
      <c r="K47" s="409"/>
      <c r="L47" s="409"/>
      <c r="M47" s="409"/>
      <c r="N47" s="409"/>
      <c r="O47" s="409"/>
      <c r="P47" s="409"/>
      <c r="Q47" s="378"/>
    </row>
    <row r="48" spans="1:17" s="370" customFormat="1" ht="30" customHeight="1" x14ac:dyDescent="0.25">
      <c r="A48" s="1162"/>
      <c r="B48" s="1163"/>
      <c r="C48" s="2201" t="s">
        <v>673</v>
      </c>
      <c r="D48" s="2201" t="s">
        <v>674</v>
      </c>
      <c r="E48" s="2197" t="s">
        <v>464</v>
      </c>
      <c r="F48" s="2197"/>
      <c r="G48" s="2197" t="s">
        <v>675</v>
      </c>
      <c r="H48" s="2197"/>
      <c r="I48" s="2197"/>
      <c r="J48" s="2197"/>
      <c r="K48" s="2197"/>
      <c r="L48" s="2197" t="s">
        <v>676</v>
      </c>
      <c r="M48" s="2197"/>
      <c r="N48" s="2197"/>
      <c r="O48" s="2197"/>
      <c r="P48" s="2198"/>
      <c r="Q48" s="378"/>
    </row>
    <row r="49" spans="1:17" s="370" customFormat="1" ht="60" customHeight="1" x14ac:dyDescent="0.25">
      <c r="A49" s="1162"/>
      <c r="B49" s="1164"/>
      <c r="C49" s="2202"/>
      <c r="D49" s="2202"/>
      <c r="E49" s="1165" t="s">
        <v>677</v>
      </c>
      <c r="F49" s="1165" t="s">
        <v>27</v>
      </c>
      <c r="G49" s="1165" t="s">
        <v>678</v>
      </c>
      <c r="H49" s="1165" t="s">
        <v>679</v>
      </c>
      <c r="I49" s="1165" t="s">
        <v>680</v>
      </c>
      <c r="J49" s="1165" t="s">
        <v>677</v>
      </c>
      <c r="K49" s="1165" t="s">
        <v>27</v>
      </c>
      <c r="L49" s="1165" t="s">
        <v>678</v>
      </c>
      <c r="M49" s="1165" t="s">
        <v>679</v>
      </c>
      <c r="N49" s="1165" t="s">
        <v>680</v>
      </c>
      <c r="O49" s="1165" t="s">
        <v>677</v>
      </c>
      <c r="P49" s="1166" t="s">
        <v>27</v>
      </c>
      <c r="Q49" s="378"/>
    </row>
    <row r="50" spans="1:17" s="370" customFormat="1" ht="15" customHeight="1" x14ac:dyDescent="0.25">
      <c r="A50" s="1162"/>
      <c r="B50" s="1167" t="s">
        <v>681</v>
      </c>
      <c r="C50" s="1168"/>
      <c r="D50" s="1168"/>
      <c r="E50" s="1168"/>
      <c r="F50" s="1168"/>
      <c r="G50" s="1168"/>
      <c r="H50" s="1168"/>
      <c r="I50" s="1168"/>
      <c r="J50" s="1168"/>
      <c r="K50" s="1168"/>
      <c r="L50" s="1168"/>
      <c r="M50" s="1168"/>
      <c r="N50" s="1168"/>
      <c r="O50" s="1168"/>
      <c r="P50" s="1169"/>
      <c r="Q50" s="378"/>
    </row>
    <row r="51" spans="1:17" s="370" customFormat="1" ht="15" customHeight="1" x14ac:dyDescent="0.25">
      <c r="A51" s="1162"/>
      <c r="B51" s="1170" t="s">
        <v>682</v>
      </c>
      <c r="C51" s="35"/>
      <c r="D51" s="35"/>
      <c r="E51" s="35"/>
      <c r="F51" s="35"/>
      <c r="G51" s="35"/>
      <c r="H51" s="35"/>
      <c r="I51" s="35"/>
      <c r="J51" s="35"/>
      <c r="K51" s="35"/>
      <c r="L51" s="35"/>
      <c r="M51" s="35"/>
      <c r="N51" s="35"/>
      <c r="O51" s="35"/>
      <c r="P51" s="48"/>
      <c r="Q51" s="378"/>
    </row>
    <row r="52" spans="1:17" s="370" customFormat="1" ht="15" customHeight="1" x14ac:dyDescent="0.25">
      <c r="A52" s="1162"/>
      <c r="B52" s="700" t="s">
        <v>683</v>
      </c>
      <c r="C52" s="35"/>
      <c r="D52" s="35"/>
      <c r="E52" s="35"/>
      <c r="F52" s="35"/>
      <c r="G52" s="35"/>
      <c r="H52" s="35"/>
      <c r="I52" s="35"/>
      <c r="J52" s="35"/>
      <c r="K52" s="35"/>
      <c r="L52" s="35"/>
      <c r="M52" s="35"/>
      <c r="N52" s="35"/>
      <c r="O52" s="35"/>
      <c r="P52" s="48"/>
      <c r="Q52" s="378"/>
    </row>
    <row r="53" spans="1:17" s="370" customFormat="1" ht="30" customHeight="1" x14ac:dyDescent="0.25">
      <c r="A53" s="1162"/>
      <c r="B53" s="1171" t="s">
        <v>684</v>
      </c>
      <c r="C53" s="35"/>
      <c r="D53" s="35"/>
      <c r="E53" s="35"/>
      <c r="F53" s="35"/>
      <c r="G53" s="35"/>
      <c r="H53" s="35"/>
      <c r="I53" s="35"/>
      <c r="J53" s="35"/>
      <c r="K53" s="35"/>
      <c r="L53" s="35"/>
      <c r="M53" s="35"/>
      <c r="N53" s="35"/>
      <c r="O53" s="35"/>
      <c r="P53" s="48"/>
      <c r="Q53" s="378"/>
    </row>
    <row r="54" spans="1:17" s="370" customFormat="1" ht="15" customHeight="1" x14ac:dyDescent="0.25">
      <c r="A54" s="1162"/>
      <c r="B54" s="700" t="s">
        <v>685</v>
      </c>
      <c r="C54" s="35"/>
      <c r="D54" s="35"/>
      <c r="E54" s="35"/>
      <c r="F54" s="35"/>
      <c r="G54" s="35"/>
      <c r="H54" s="35"/>
      <c r="I54" s="35"/>
      <c r="J54" s="35"/>
      <c r="K54" s="35"/>
      <c r="L54" s="35"/>
      <c r="M54" s="35"/>
      <c r="N54" s="35"/>
      <c r="O54" s="35"/>
      <c r="P54" s="48"/>
      <c r="Q54" s="378"/>
    </row>
    <row r="55" spans="1:17" s="370" customFormat="1" ht="15" customHeight="1" x14ac:dyDescent="0.25">
      <c r="A55" s="1162"/>
      <c r="B55" s="700" t="s">
        <v>686</v>
      </c>
      <c r="C55" s="35"/>
      <c r="D55" s="35"/>
      <c r="E55" s="35"/>
      <c r="F55" s="35"/>
      <c r="G55" s="35"/>
      <c r="H55" s="35"/>
      <c r="I55" s="35"/>
      <c r="J55" s="35"/>
      <c r="K55" s="35"/>
      <c r="L55" s="35"/>
      <c r="M55" s="35"/>
      <c r="N55" s="35"/>
      <c r="O55" s="35"/>
      <c r="P55" s="48"/>
      <c r="Q55" s="378"/>
    </row>
    <row r="56" spans="1:17" s="370" customFormat="1" ht="15" customHeight="1" x14ac:dyDescent="0.25">
      <c r="A56" s="1162"/>
      <c r="B56" s="700" t="s">
        <v>687</v>
      </c>
      <c r="C56" s="35"/>
      <c r="D56" s="35"/>
      <c r="E56" s="35"/>
      <c r="F56" s="35"/>
      <c r="G56" s="35"/>
      <c r="H56" s="35"/>
      <c r="I56" s="35"/>
      <c r="J56" s="35"/>
      <c r="K56" s="35"/>
      <c r="L56" s="35"/>
      <c r="M56" s="35"/>
      <c r="N56" s="35"/>
      <c r="O56" s="35"/>
      <c r="P56" s="48"/>
      <c r="Q56" s="378"/>
    </row>
    <row r="57" spans="1:17" s="370" customFormat="1" ht="15" customHeight="1" x14ac:dyDescent="0.25">
      <c r="A57" s="1162"/>
      <c r="B57" s="1172" t="s">
        <v>688</v>
      </c>
      <c r="C57" s="1173"/>
      <c r="D57" s="1173"/>
      <c r="E57" s="1173"/>
      <c r="F57" s="1173"/>
      <c r="G57" s="1173"/>
      <c r="H57" s="1173"/>
      <c r="I57" s="1173"/>
      <c r="J57" s="1173"/>
      <c r="K57" s="1173"/>
      <c r="L57" s="1173"/>
      <c r="M57" s="1173"/>
      <c r="N57" s="1173"/>
      <c r="O57" s="1173"/>
      <c r="P57" s="1142"/>
      <c r="Q57" s="378"/>
    </row>
    <row r="58" spans="1:17" s="370" customFormat="1" ht="15" customHeight="1" x14ac:dyDescent="0.25">
      <c r="A58" s="1162"/>
      <c r="B58" s="1170" t="s">
        <v>689</v>
      </c>
      <c r="C58" s="35"/>
      <c r="D58" s="35"/>
      <c r="E58" s="35"/>
      <c r="F58" s="35"/>
      <c r="G58" s="35"/>
      <c r="H58" s="35"/>
      <c r="I58" s="35"/>
      <c r="J58" s="35"/>
      <c r="K58" s="35"/>
      <c r="L58" s="35"/>
      <c r="M58" s="35"/>
      <c r="N58" s="35"/>
      <c r="O58" s="35"/>
      <c r="P58" s="48"/>
      <c r="Q58" s="378"/>
    </row>
    <row r="59" spans="1:17" s="370" customFormat="1" ht="15" customHeight="1" x14ac:dyDescent="0.25">
      <c r="A59" s="1162"/>
      <c r="B59" s="1170" t="s">
        <v>690</v>
      </c>
      <c r="C59" s="35"/>
      <c r="D59" s="35"/>
      <c r="E59" s="35"/>
      <c r="F59" s="35"/>
      <c r="G59" s="35"/>
      <c r="H59" s="35"/>
      <c r="I59" s="35"/>
      <c r="J59" s="35"/>
      <c r="K59" s="35"/>
      <c r="L59" s="35"/>
      <c r="M59" s="35"/>
      <c r="N59" s="35"/>
      <c r="O59" s="35"/>
      <c r="P59" s="48"/>
      <c r="Q59" s="378"/>
    </row>
    <row r="60" spans="1:17" s="370" customFormat="1" ht="15" customHeight="1" x14ac:dyDescent="0.25">
      <c r="A60" s="1162"/>
      <c r="B60" s="700" t="s">
        <v>79</v>
      </c>
      <c r="C60" s="35"/>
      <c r="D60" s="35"/>
      <c r="E60" s="35"/>
      <c r="F60" s="35"/>
      <c r="G60" s="35"/>
      <c r="H60" s="35"/>
      <c r="I60" s="35"/>
      <c r="J60" s="35"/>
      <c r="K60" s="35"/>
      <c r="L60" s="35"/>
      <c r="M60" s="35"/>
      <c r="N60" s="35"/>
      <c r="O60" s="35"/>
      <c r="P60" s="48"/>
      <c r="Q60" s="378"/>
    </row>
    <row r="61" spans="1:17" s="370" customFormat="1" ht="15" customHeight="1" x14ac:dyDescent="0.25">
      <c r="A61" s="1162"/>
      <c r="B61" s="700" t="s">
        <v>691</v>
      </c>
      <c r="C61" s="35"/>
      <c r="D61" s="35"/>
      <c r="E61" s="35"/>
      <c r="F61" s="35"/>
      <c r="G61" s="35"/>
      <c r="H61" s="35"/>
      <c r="I61" s="35"/>
      <c r="J61" s="35"/>
      <c r="K61" s="35"/>
      <c r="L61" s="35"/>
      <c r="M61" s="35"/>
      <c r="N61" s="35"/>
      <c r="O61" s="35"/>
      <c r="P61" s="48"/>
      <c r="Q61" s="378"/>
    </row>
    <row r="62" spans="1:17" s="370" customFormat="1" ht="15" customHeight="1" x14ac:dyDescent="0.25">
      <c r="A62" s="1162"/>
      <c r="B62" s="700" t="s">
        <v>692</v>
      </c>
      <c r="C62" s="35"/>
      <c r="D62" s="35"/>
      <c r="E62" s="35"/>
      <c r="F62" s="35"/>
      <c r="G62" s="35"/>
      <c r="H62" s="35"/>
      <c r="I62" s="35"/>
      <c r="J62" s="35"/>
      <c r="K62" s="35"/>
      <c r="L62" s="35"/>
      <c r="M62" s="35"/>
      <c r="N62" s="35"/>
      <c r="O62" s="35"/>
      <c r="P62" s="48"/>
      <c r="Q62" s="378"/>
    </row>
    <row r="63" spans="1:17" s="370" customFormat="1" ht="15" customHeight="1" x14ac:dyDescent="0.25">
      <c r="A63" s="1162"/>
      <c r="B63" s="700" t="s">
        <v>693</v>
      </c>
      <c r="C63" s="35"/>
      <c r="D63" s="35"/>
      <c r="E63" s="35"/>
      <c r="F63" s="35"/>
      <c r="G63" s="35"/>
      <c r="H63" s="35"/>
      <c r="I63" s="35"/>
      <c r="J63" s="35"/>
      <c r="K63" s="35"/>
      <c r="L63" s="35"/>
      <c r="M63" s="35"/>
      <c r="N63" s="35"/>
      <c r="O63" s="35"/>
      <c r="P63" s="48"/>
      <c r="Q63" s="378"/>
    </row>
    <row r="64" spans="1:17" s="370" customFormat="1" ht="15" customHeight="1" x14ac:dyDescent="0.25">
      <c r="A64" s="1162"/>
      <c r="B64" s="700" t="s">
        <v>694</v>
      </c>
      <c r="C64" s="35"/>
      <c r="D64" s="35"/>
      <c r="E64" s="35"/>
      <c r="F64" s="35"/>
      <c r="G64" s="35"/>
      <c r="H64" s="35"/>
      <c r="I64" s="35"/>
      <c r="J64" s="35"/>
      <c r="K64" s="35"/>
      <c r="L64" s="35"/>
      <c r="M64" s="35"/>
      <c r="N64" s="35"/>
      <c r="O64" s="35"/>
      <c r="P64" s="48"/>
      <c r="Q64" s="378"/>
    </row>
    <row r="65" spans="1:17" s="370" customFormat="1" ht="15" customHeight="1" x14ac:dyDescent="0.25">
      <c r="A65" s="1162"/>
      <c r="B65" s="700" t="s">
        <v>687</v>
      </c>
      <c r="C65" s="35"/>
      <c r="D65" s="35"/>
      <c r="E65" s="35"/>
      <c r="F65" s="35"/>
      <c r="G65" s="35"/>
      <c r="H65" s="35"/>
      <c r="I65" s="35"/>
      <c r="J65" s="35"/>
      <c r="K65" s="35"/>
      <c r="L65" s="35"/>
      <c r="M65" s="35"/>
      <c r="N65" s="35"/>
      <c r="O65" s="35"/>
      <c r="P65" s="48"/>
      <c r="Q65" s="378"/>
    </row>
    <row r="66" spans="1:17" s="370" customFormat="1" ht="15" customHeight="1" x14ac:dyDescent="0.25">
      <c r="A66" s="1162"/>
      <c r="B66" s="1174" t="s">
        <v>695</v>
      </c>
      <c r="C66" s="35"/>
      <c r="D66" s="35"/>
      <c r="E66" s="35"/>
      <c r="F66" s="35"/>
      <c r="G66" s="35"/>
      <c r="H66" s="35"/>
      <c r="I66" s="35"/>
      <c r="J66" s="35"/>
      <c r="K66" s="35"/>
      <c r="L66" s="35"/>
      <c r="M66" s="35"/>
      <c r="N66" s="35"/>
      <c r="O66" s="35"/>
      <c r="P66" s="48"/>
      <c r="Q66" s="378"/>
    </row>
    <row r="67" spans="1:17" s="370" customFormat="1" ht="15" customHeight="1" x14ac:dyDescent="0.25">
      <c r="A67" s="1162"/>
      <c r="B67" s="1175" t="s">
        <v>85</v>
      </c>
      <c r="C67" s="819">
        <f>SUM(C51:C66)</f>
        <v>0</v>
      </c>
      <c r="D67" s="819">
        <f t="shared" ref="D67:P67" si="0">SUM(D51:D66)</f>
        <v>0</v>
      </c>
      <c r="E67" s="819">
        <f t="shared" si="0"/>
        <v>0</v>
      </c>
      <c r="F67" s="819">
        <f t="shared" si="0"/>
        <v>0</v>
      </c>
      <c r="G67" s="819">
        <f t="shared" si="0"/>
        <v>0</v>
      </c>
      <c r="H67" s="819">
        <f t="shared" si="0"/>
        <v>0</v>
      </c>
      <c r="I67" s="819">
        <f t="shared" si="0"/>
        <v>0</v>
      </c>
      <c r="J67" s="819">
        <f t="shared" si="0"/>
        <v>0</v>
      </c>
      <c r="K67" s="819">
        <f t="shared" si="0"/>
        <v>0</v>
      </c>
      <c r="L67" s="819">
        <f t="shared" si="0"/>
        <v>0</v>
      </c>
      <c r="M67" s="819">
        <f t="shared" si="0"/>
        <v>0</v>
      </c>
      <c r="N67" s="819">
        <f t="shared" si="0"/>
        <v>0</v>
      </c>
      <c r="O67" s="819">
        <f t="shared" si="0"/>
        <v>0</v>
      </c>
      <c r="P67" s="1176">
        <f t="shared" si="0"/>
        <v>0</v>
      </c>
      <c r="Q67" s="378"/>
    </row>
    <row r="68" spans="1:17" s="370" customFormat="1" ht="60" customHeight="1" x14ac:dyDescent="0.25">
      <c r="A68" s="585" t="s">
        <v>696</v>
      </c>
      <c r="B68" s="1140"/>
      <c r="C68" s="409"/>
      <c r="D68" s="409"/>
      <c r="E68" s="409"/>
      <c r="F68" s="409"/>
      <c r="G68" s="409"/>
      <c r="H68" s="409"/>
      <c r="I68" s="409"/>
      <c r="J68" s="409"/>
      <c r="K68" s="283"/>
      <c r="Q68" s="378"/>
    </row>
    <row r="69" spans="1:17" s="370" customFormat="1" ht="15" customHeight="1" x14ac:dyDescent="0.25">
      <c r="A69" s="1162"/>
      <c r="B69" s="1177"/>
      <c r="C69" s="2199" t="s">
        <v>673</v>
      </c>
      <c r="D69" s="2199" t="s">
        <v>674</v>
      </c>
      <c r="E69" s="2197" t="s">
        <v>27</v>
      </c>
      <c r="F69" s="2198"/>
      <c r="G69" s="409"/>
      <c r="H69" s="409"/>
      <c r="I69" s="409"/>
      <c r="J69" s="409"/>
      <c r="K69" s="409"/>
      <c r="L69" s="409"/>
      <c r="M69" s="409"/>
      <c r="N69" s="409"/>
      <c r="O69" s="409"/>
      <c r="P69" s="409"/>
      <c r="Q69" s="378"/>
    </row>
    <row r="70" spans="1:17" s="370" customFormat="1" ht="60" customHeight="1" x14ac:dyDescent="0.25">
      <c r="A70" s="1162"/>
      <c r="B70" s="1178"/>
      <c r="C70" s="2200"/>
      <c r="D70" s="2200"/>
      <c r="E70" s="1165" t="s">
        <v>697</v>
      </c>
      <c r="F70" s="1166" t="s">
        <v>698</v>
      </c>
      <c r="G70" s="409"/>
      <c r="H70" s="409"/>
      <c r="I70" s="409"/>
      <c r="J70" s="409"/>
      <c r="K70" s="409"/>
      <c r="L70" s="409"/>
      <c r="M70" s="409"/>
      <c r="N70" s="409"/>
      <c r="O70" s="409"/>
      <c r="P70" s="409"/>
      <c r="Q70" s="378"/>
    </row>
    <row r="71" spans="1:17" s="370" customFormat="1" ht="15" customHeight="1" x14ac:dyDescent="0.25">
      <c r="A71" s="1162"/>
      <c r="B71" s="1179" t="s">
        <v>681</v>
      </c>
      <c r="C71" s="1168"/>
      <c r="D71" s="1168"/>
      <c r="E71" s="1168"/>
      <c r="F71" s="1169"/>
      <c r="G71" s="409"/>
      <c r="H71" s="409"/>
      <c r="I71" s="409"/>
      <c r="J71" s="409"/>
      <c r="K71" s="409"/>
      <c r="L71" s="409"/>
      <c r="M71" s="409"/>
      <c r="N71" s="409"/>
      <c r="O71" s="409"/>
      <c r="P71" s="409"/>
      <c r="Q71" s="378"/>
    </row>
    <row r="72" spans="1:17" s="370" customFormat="1" ht="15" customHeight="1" x14ac:dyDescent="0.25">
      <c r="A72" s="1162"/>
      <c r="B72" s="1180" t="s">
        <v>682</v>
      </c>
      <c r="C72" s="35"/>
      <c r="D72" s="35"/>
      <c r="E72" s="35"/>
      <c r="F72" s="48"/>
      <c r="G72" s="409"/>
      <c r="H72" s="409"/>
      <c r="I72" s="409"/>
      <c r="J72" s="409"/>
      <c r="K72" s="409"/>
      <c r="L72" s="409"/>
      <c r="M72" s="409"/>
      <c r="N72" s="409"/>
      <c r="O72" s="409"/>
      <c r="P72" s="409"/>
      <c r="Q72" s="378"/>
    </row>
    <row r="73" spans="1:17" s="370" customFormat="1" ht="15" customHeight="1" x14ac:dyDescent="0.25">
      <c r="A73" s="1162"/>
      <c r="B73" s="593" t="s">
        <v>683</v>
      </c>
      <c r="C73" s="35"/>
      <c r="D73" s="35"/>
      <c r="E73" s="35"/>
      <c r="F73" s="48"/>
      <c r="G73" s="409"/>
      <c r="H73" s="409"/>
      <c r="I73" s="409"/>
      <c r="J73" s="409"/>
      <c r="K73" s="409"/>
      <c r="L73" s="409"/>
      <c r="M73" s="409"/>
      <c r="N73" s="409"/>
      <c r="O73" s="409"/>
      <c r="P73" s="409"/>
      <c r="Q73" s="378"/>
    </row>
    <row r="74" spans="1:17" s="370" customFormat="1" ht="30" customHeight="1" x14ac:dyDescent="0.25">
      <c r="A74" s="1162"/>
      <c r="B74" s="1181" t="s">
        <v>684</v>
      </c>
      <c r="C74" s="35"/>
      <c r="D74" s="35"/>
      <c r="E74" s="35"/>
      <c r="F74" s="48"/>
      <c r="G74" s="409"/>
      <c r="H74" s="409"/>
      <c r="I74" s="409"/>
      <c r="J74" s="409"/>
      <c r="K74" s="409"/>
      <c r="L74" s="409"/>
      <c r="M74" s="409"/>
      <c r="N74" s="409"/>
      <c r="O74" s="409"/>
      <c r="P74" s="409"/>
      <c r="Q74" s="378"/>
    </row>
    <row r="75" spans="1:17" s="370" customFormat="1" ht="15" customHeight="1" x14ac:dyDescent="0.25">
      <c r="A75" s="1162"/>
      <c r="B75" s="593" t="s">
        <v>685</v>
      </c>
      <c r="C75" s="35"/>
      <c r="D75" s="35"/>
      <c r="E75" s="35"/>
      <c r="F75" s="48"/>
      <c r="G75" s="409"/>
      <c r="H75" s="409"/>
      <c r="I75" s="409"/>
      <c r="J75" s="409"/>
      <c r="K75" s="409"/>
      <c r="L75" s="409"/>
      <c r="M75" s="409"/>
      <c r="N75" s="409"/>
      <c r="O75" s="409"/>
      <c r="P75" s="409"/>
      <c r="Q75" s="378"/>
    </row>
    <row r="76" spans="1:17" s="370" customFormat="1" ht="15" customHeight="1" x14ac:dyDescent="0.25">
      <c r="A76" s="1162"/>
      <c r="B76" s="593" t="s">
        <v>686</v>
      </c>
      <c r="C76" s="35"/>
      <c r="D76" s="35"/>
      <c r="E76" s="35"/>
      <c r="F76" s="48"/>
      <c r="G76" s="409"/>
      <c r="H76" s="409"/>
      <c r="I76" s="409"/>
      <c r="J76" s="409"/>
      <c r="K76" s="409"/>
      <c r="L76" s="409"/>
      <c r="M76" s="409"/>
      <c r="N76" s="409"/>
      <c r="O76" s="409"/>
      <c r="P76" s="409"/>
      <c r="Q76" s="378"/>
    </row>
    <row r="77" spans="1:17" s="370" customFormat="1" ht="15" customHeight="1" x14ac:dyDescent="0.25">
      <c r="A77" s="1162"/>
      <c r="B77" s="593" t="s">
        <v>687</v>
      </c>
      <c r="C77" s="35"/>
      <c r="D77" s="35"/>
      <c r="E77" s="35"/>
      <c r="F77" s="48"/>
      <c r="G77" s="409"/>
      <c r="H77" s="409"/>
      <c r="I77" s="409"/>
      <c r="J77" s="409"/>
      <c r="K77" s="409"/>
      <c r="L77" s="409"/>
      <c r="M77" s="409"/>
      <c r="N77" s="409"/>
      <c r="O77" s="409"/>
      <c r="P77" s="409"/>
      <c r="Q77" s="378"/>
    </row>
    <row r="78" spans="1:17" s="370" customFormat="1" ht="15" customHeight="1" x14ac:dyDescent="0.25">
      <c r="A78" s="1162"/>
      <c r="B78" s="1182" t="s">
        <v>699</v>
      </c>
      <c r="C78" s="1173"/>
      <c r="D78" s="1173"/>
      <c r="E78" s="1173"/>
      <c r="F78" s="1142"/>
      <c r="G78" s="409"/>
      <c r="H78" s="409"/>
      <c r="I78" s="409"/>
      <c r="J78" s="409"/>
      <c r="K78" s="409"/>
      <c r="L78" s="409"/>
      <c r="M78" s="409"/>
      <c r="N78" s="409"/>
      <c r="O78" s="409"/>
      <c r="P78" s="409"/>
      <c r="Q78" s="378"/>
    </row>
    <row r="79" spans="1:17" s="370" customFormat="1" ht="15" customHeight="1" x14ac:dyDescent="0.25">
      <c r="A79" s="1162"/>
      <c r="B79" s="1180" t="s">
        <v>689</v>
      </c>
      <c r="C79" s="35"/>
      <c r="D79" s="35"/>
      <c r="E79" s="35"/>
      <c r="F79" s="48"/>
      <c r="G79" s="409"/>
      <c r="H79" s="409"/>
      <c r="I79" s="409"/>
      <c r="J79" s="409"/>
      <c r="K79" s="409"/>
      <c r="L79" s="409"/>
      <c r="M79" s="409"/>
      <c r="N79" s="409"/>
      <c r="O79" s="409"/>
      <c r="P79" s="409"/>
      <c r="Q79" s="378"/>
    </row>
    <row r="80" spans="1:17" s="370" customFormat="1" ht="15" customHeight="1" x14ac:dyDescent="0.25">
      <c r="A80" s="1162"/>
      <c r="B80" s="1180" t="s">
        <v>690</v>
      </c>
      <c r="C80" s="35"/>
      <c r="D80" s="35"/>
      <c r="E80" s="35"/>
      <c r="F80" s="48"/>
      <c r="G80" s="409"/>
      <c r="H80" s="409"/>
      <c r="I80" s="409"/>
      <c r="J80" s="409"/>
      <c r="K80" s="409"/>
      <c r="L80" s="409"/>
      <c r="M80" s="409"/>
      <c r="N80" s="409"/>
      <c r="O80" s="409"/>
      <c r="P80" s="409"/>
      <c r="Q80" s="378"/>
    </row>
    <row r="81" spans="1:17" s="370" customFormat="1" ht="15" customHeight="1" x14ac:dyDescent="0.25">
      <c r="A81" s="1162"/>
      <c r="B81" s="593" t="s">
        <v>79</v>
      </c>
      <c r="C81" s="35"/>
      <c r="D81" s="35"/>
      <c r="E81" s="35"/>
      <c r="F81" s="48"/>
      <c r="G81" s="409"/>
      <c r="H81" s="409"/>
      <c r="I81" s="409"/>
      <c r="J81" s="409"/>
      <c r="K81" s="409"/>
      <c r="L81" s="409"/>
      <c r="M81" s="409"/>
      <c r="N81" s="409"/>
      <c r="O81" s="409"/>
      <c r="P81" s="409"/>
      <c r="Q81" s="378"/>
    </row>
    <row r="82" spans="1:17" s="370" customFormat="1" ht="15" customHeight="1" x14ac:dyDescent="0.25">
      <c r="A82" s="1162"/>
      <c r="B82" s="593" t="s">
        <v>691</v>
      </c>
      <c r="C82" s="35"/>
      <c r="D82" s="35"/>
      <c r="E82" s="35"/>
      <c r="F82" s="48"/>
      <c r="G82" s="409"/>
      <c r="H82" s="409"/>
      <c r="I82" s="409"/>
      <c r="J82" s="409"/>
      <c r="K82" s="409"/>
      <c r="L82" s="409"/>
      <c r="M82" s="409"/>
      <c r="N82" s="409"/>
      <c r="O82" s="409"/>
      <c r="P82" s="409"/>
      <c r="Q82" s="378"/>
    </row>
    <row r="83" spans="1:17" s="370" customFormat="1" ht="15" customHeight="1" x14ac:dyDescent="0.25">
      <c r="A83" s="1162"/>
      <c r="B83" s="593" t="s">
        <v>692</v>
      </c>
      <c r="C83" s="35"/>
      <c r="D83" s="35"/>
      <c r="E83" s="35"/>
      <c r="F83" s="48"/>
      <c r="G83" s="409"/>
      <c r="H83" s="409"/>
      <c r="I83" s="409"/>
      <c r="J83" s="409"/>
      <c r="K83" s="409"/>
      <c r="L83" s="409"/>
      <c r="M83" s="409"/>
      <c r="N83" s="409"/>
      <c r="O83" s="409"/>
      <c r="P83" s="409"/>
      <c r="Q83" s="378"/>
    </row>
    <row r="84" spans="1:17" s="370" customFormat="1" ht="15" customHeight="1" x14ac:dyDescent="0.25">
      <c r="A84" s="1162"/>
      <c r="B84" s="593" t="s">
        <v>693</v>
      </c>
      <c r="C84" s="35"/>
      <c r="D84" s="35"/>
      <c r="E84" s="35"/>
      <c r="F84" s="48"/>
      <c r="G84" s="409"/>
      <c r="H84" s="409"/>
      <c r="I84" s="409"/>
      <c r="J84" s="409"/>
      <c r="K84" s="409"/>
      <c r="L84" s="409"/>
      <c r="M84" s="409"/>
      <c r="N84" s="409"/>
      <c r="O84" s="409"/>
      <c r="P84" s="409"/>
      <c r="Q84" s="378"/>
    </row>
    <row r="85" spans="1:17" s="370" customFormat="1" ht="15" customHeight="1" x14ac:dyDescent="0.25">
      <c r="A85" s="1162"/>
      <c r="B85" s="593" t="s">
        <v>694</v>
      </c>
      <c r="C85" s="35"/>
      <c r="D85" s="35"/>
      <c r="E85" s="35"/>
      <c r="F85" s="48"/>
      <c r="G85" s="409"/>
      <c r="H85" s="409"/>
      <c r="I85" s="409"/>
      <c r="J85" s="409"/>
      <c r="K85" s="409"/>
      <c r="L85" s="409"/>
      <c r="M85" s="409"/>
      <c r="N85" s="409"/>
      <c r="O85" s="409"/>
      <c r="P85" s="409"/>
      <c r="Q85" s="378"/>
    </row>
    <row r="86" spans="1:17" s="370" customFormat="1" ht="15" customHeight="1" x14ac:dyDescent="0.25">
      <c r="A86" s="1162"/>
      <c r="B86" s="593" t="s">
        <v>687</v>
      </c>
      <c r="C86" s="35"/>
      <c r="D86" s="35"/>
      <c r="E86" s="35"/>
      <c r="F86" s="48"/>
      <c r="G86" s="409"/>
      <c r="H86" s="409"/>
      <c r="I86" s="409"/>
      <c r="J86" s="409"/>
      <c r="K86" s="409"/>
      <c r="L86" s="409"/>
      <c r="M86" s="409"/>
      <c r="N86" s="409"/>
      <c r="O86" s="409"/>
      <c r="P86" s="409"/>
      <c r="Q86" s="378"/>
    </row>
    <row r="87" spans="1:17" s="370" customFormat="1" ht="15" customHeight="1" x14ac:dyDescent="0.25">
      <c r="A87" s="1162"/>
      <c r="B87" s="1183" t="s">
        <v>695</v>
      </c>
      <c r="C87" s="35"/>
      <c r="D87" s="35"/>
      <c r="E87" s="35"/>
      <c r="F87" s="48"/>
      <c r="G87" s="409"/>
      <c r="H87" s="409"/>
      <c r="I87" s="409"/>
      <c r="J87" s="409"/>
      <c r="K87" s="409"/>
      <c r="L87" s="409"/>
      <c r="M87" s="409"/>
      <c r="N87" s="409"/>
      <c r="O87" s="409"/>
      <c r="P87" s="409"/>
      <c r="Q87" s="378"/>
    </row>
    <row r="88" spans="1:17" s="370" customFormat="1" ht="15" customHeight="1" x14ac:dyDescent="0.25">
      <c r="A88" s="1162"/>
      <c r="B88" s="1175" t="s">
        <v>85</v>
      </c>
      <c r="C88" s="819">
        <f>SUM(C72:C87)</f>
        <v>0</v>
      </c>
      <c r="D88" s="819">
        <f>SUM(D72:D87)</f>
        <v>0</v>
      </c>
      <c r="E88" s="819">
        <f>SUM(E72:E87)</f>
        <v>0</v>
      </c>
      <c r="F88" s="1176">
        <f>SUM(F72:F87)</f>
        <v>0</v>
      </c>
      <c r="G88" s="409"/>
      <c r="H88" s="409"/>
      <c r="I88" s="409"/>
      <c r="J88" s="409"/>
      <c r="K88" s="409"/>
      <c r="L88" s="409"/>
      <c r="M88" s="409"/>
      <c r="N88" s="409"/>
      <c r="O88" s="409"/>
      <c r="P88" s="409"/>
      <c r="Q88" s="378"/>
    </row>
    <row r="89" spans="1:17" s="370" customFormat="1" ht="15" customHeight="1" x14ac:dyDescent="0.3">
      <c r="A89" s="1162"/>
      <c r="B89" s="827"/>
      <c r="C89" s="409"/>
      <c r="D89" s="409"/>
      <c r="E89" s="409"/>
      <c r="F89" s="409"/>
      <c r="G89" s="409"/>
      <c r="H89" s="409"/>
      <c r="I89" s="409"/>
      <c r="J89" s="409"/>
      <c r="K89" s="409"/>
      <c r="L89" s="409"/>
      <c r="M89" s="409"/>
      <c r="N89" s="409"/>
      <c r="Q89" s="378"/>
    </row>
    <row r="90" spans="1:17" s="580" customFormat="1" ht="60" customHeight="1" x14ac:dyDescent="0.2">
      <c r="A90" s="1150" t="s">
        <v>700</v>
      </c>
      <c r="B90" s="1151"/>
      <c r="C90" s="1152"/>
      <c r="D90" s="1152"/>
      <c r="E90" s="1153"/>
      <c r="F90" s="1154"/>
      <c r="G90" s="1154"/>
      <c r="H90" s="1154"/>
      <c r="I90" s="1154"/>
      <c r="J90" s="1154"/>
      <c r="K90" s="1154"/>
      <c r="L90" s="1154"/>
      <c r="M90" s="1154"/>
      <c r="N90" s="1154"/>
      <c r="O90" s="1154"/>
      <c r="P90" s="1154"/>
      <c r="Q90" s="1155"/>
    </row>
    <row r="91" spans="1:17" s="370" customFormat="1" ht="30" customHeight="1" x14ac:dyDescent="0.25">
      <c r="A91" s="181"/>
      <c r="B91" s="1184" t="s">
        <v>701</v>
      </c>
      <c r="C91" s="2203" t="s">
        <v>702</v>
      </c>
      <c r="D91" s="2203" t="s">
        <v>703</v>
      </c>
      <c r="E91" s="2138" t="s">
        <v>704</v>
      </c>
      <c r="F91" s="2130" t="s">
        <v>705</v>
      </c>
      <c r="G91" s="2205"/>
      <c r="H91" s="2138" t="s">
        <v>706</v>
      </c>
      <c r="I91" s="2130" t="s">
        <v>707</v>
      </c>
      <c r="J91" s="2131"/>
      <c r="Q91" s="378"/>
    </row>
    <row r="92" spans="1:17" s="370" customFormat="1" ht="30" customHeight="1" x14ac:dyDescent="0.25">
      <c r="A92" s="181"/>
      <c r="B92" s="1185"/>
      <c r="C92" s="2204"/>
      <c r="D92" s="2204"/>
      <c r="E92" s="2111"/>
      <c r="F92" s="330" t="s">
        <v>708</v>
      </c>
      <c r="G92" s="330" t="s">
        <v>709</v>
      </c>
      <c r="H92" s="2111"/>
      <c r="I92" s="330" t="s">
        <v>708</v>
      </c>
      <c r="J92" s="719" t="s">
        <v>709</v>
      </c>
      <c r="Q92" s="378"/>
    </row>
    <row r="93" spans="1:17" s="370" customFormat="1" ht="15" customHeight="1" x14ac:dyDescent="0.25">
      <c r="A93" s="181"/>
      <c r="B93" s="684" t="s">
        <v>493</v>
      </c>
      <c r="C93" s="1186"/>
      <c r="D93" s="1186"/>
      <c r="E93" s="1186"/>
      <c r="F93" s="1186"/>
      <c r="G93" s="1186"/>
      <c r="H93" s="1186"/>
      <c r="I93" s="1186"/>
      <c r="J93" s="1114"/>
      <c r="Q93" s="378"/>
    </row>
    <row r="94" spans="1:17" s="370" customFormat="1" ht="15" customHeight="1" x14ac:dyDescent="0.25">
      <c r="A94" s="181"/>
      <c r="B94" s="763" t="s">
        <v>494</v>
      </c>
      <c r="C94" s="35"/>
      <c r="D94" s="35"/>
      <c r="E94" s="1187"/>
      <c r="F94" s="1187"/>
      <c r="G94" s="1187"/>
      <c r="H94" s="1188"/>
      <c r="I94" s="1188"/>
      <c r="J94" s="1189"/>
      <c r="Q94" s="378"/>
    </row>
    <row r="95" spans="1:17" s="370" customFormat="1" ht="15" customHeight="1" x14ac:dyDescent="0.25">
      <c r="A95" s="181"/>
      <c r="B95" s="763" t="s">
        <v>495</v>
      </c>
      <c r="C95" s="35"/>
      <c r="D95" s="35"/>
      <c r="E95" s="1187"/>
      <c r="F95" s="1187"/>
      <c r="G95" s="1187"/>
      <c r="H95" s="1188"/>
      <c r="I95" s="1188"/>
      <c r="J95" s="1189"/>
      <c r="Q95" s="378"/>
    </row>
    <row r="96" spans="1:17" s="370" customFormat="1" ht="15" customHeight="1" x14ac:dyDescent="0.25">
      <c r="A96" s="181"/>
      <c r="B96" s="763" t="s">
        <v>496</v>
      </c>
      <c r="C96" s="35"/>
      <c r="D96" s="35"/>
      <c r="E96" s="1187"/>
      <c r="F96" s="1187"/>
      <c r="G96" s="1187"/>
      <c r="H96" s="1188"/>
      <c r="I96" s="1188"/>
      <c r="J96" s="1189"/>
      <c r="Q96" s="378"/>
    </row>
    <row r="97" spans="1:17" s="370" customFormat="1" ht="15" customHeight="1" x14ac:dyDescent="0.25">
      <c r="A97" s="181"/>
      <c r="B97" s="684" t="s">
        <v>497</v>
      </c>
      <c r="C97" s="35"/>
      <c r="D97" s="35"/>
      <c r="E97" s="1187"/>
      <c r="F97" s="1187"/>
      <c r="G97" s="1187"/>
      <c r="H97" s="1188"/>
      <c r="I97" s="1188"/>
      <c r="J97" s="1189"/>
      <c r="Q97" s="378"/>
    </row>
    <row r="98" spans="1:17" s="370" customFormat="1" ht="15" customHeight="1" x14ac:dyDescent="0.25">
      <c r="A98" s="181"/>
      <c r="B98" s="684" t="s">
        <v>498</v>
      </c>
      <c r="C98" s="1190"/>
      <c r="D98" s="1190"/>
      <c r="E98" s="1190"/>
      <c r="F98" s="1190"/>
      <c r="G98" s="1190"/>
      <c r="H98" s="1190"/>
      <c r="I98" s="1190"/>
      <c r="J98" s="1117"/>
      <c r="Q98" s="378"/>
    </row>
    <row r="99" spans="1:17" s="370" customFormat="1" ht="15" customHeight="1" x14ac:dyDescent="0.25">
      <c r="A99" s="181"/>
      <c r="B99" s="763" t="s">
        <v>499</v>
      </c>
      <c r="C99" s="35"/>
      <c r="D99" s="35"/>
      <c r="E99" s="1187"/>
      <c r="F99" s="1187"/>
      <c r="G99" s="1187"/>
      <c r="H99" s="1188"/>
      <c r="I99" s="1188"/>
      <c r="J99" s="1189"/>
      <c r="Q99" s="378"/>
    </row>
    <row r="100" spans="1:17" s="370" customFormat="1" ht="15" customHeight="1" x14ac:dyDescent="0.25">
      <c r="A100" s="181"/>
      <c r="B100" s="763" t="s">
        <v>500</v>
      </c>
      <c r="C100" s="35"/>
      <c r="D100" s="35"/>
      <c r="E100" s="1187"/>
      <c r="F100" s="1187"/>
      <c r="G100" s="1187"/>
      <c r="H100" s="1188"/>
      <c r="I100" s="1188"/>
      <c r="J100" s="1189"/>
      <c r="Q100" s="378"/>
    </row>
    <row r="101" spans="1:17" s="370" customFormat="1" ht="15" customHeight="1" x14ac:dyDescent="0.25">
      <c r="A101" s="181"/>
      <c r="B101" s="763" t="s">
        <v>501</v>
      </c>
      <c r="C101" s="35"/>
      <c r="D101" s="35"/>
      <c r="E101" s="1187"/>
      <c r="F101" s="1187"/>
      <c r="G101" s="1187"/>
      <c r="H101" s="1188"/>
      <c r="I101" s="1188"/>
      <c r="J101" s="1189"/>
      <c r="Q101" s="378"/>
    </row>
    <row r="102" spans="1:17" s="370" customFormat="1" ht="15" customHeight="1" x14ac:dyDescent="0.25">
      <c r="A102" s="181"/>
      <c r="B102" s="763" t="s">
        <v>502</v>
      </c>
      <c r="C102" s="35"/>
      <c r="D102" s="35"/>
      <c r="E102" s="1187"/>
      <c r="F102" s="1187"/>
      <c r="G102" s="1187"/>
      <c r="H102" s="1188"/>
      <c r="I102" s="1188"/>
      <c r="J102" s="1189"/>
      <c r="Q102" s="378"/>
    </row>
    <row r="103" spans="1:17" s="370" customFormat="1" ht="15" customHeight="1" x14ac:dyDescent="0.25">
      <c r="A103" s="181"/>
      <c r="B103" s="763" t="s">
        <v>503</v>
      </c>
      <c r="C103" s="35"/>
      <c r="D103" s="35"/>
      <c r="E103" s="1187"/>
      <c r="F103" s="1187"/>
      <c r="G103" s="1187"/>
      <c r="H103" s="1188"/>
      <c r="I103" s="1188"/>
      <c r="J103" s="1189"/>
      <c r="Q103" s="378"/>
    </row>
    <row r="104" spans="1:17" s="370" customFormat="1" ht="15" customHeight="1" x14ac:dyDescent="0.25">
      <c r="A104" s="181"/>
      <c r="B104" s="684" t="s">
        <v>504</v>
      </c>
      <c r="C104" s="40"/>
      <c r="D104" s="40"/>
      <c r="E104" s="1191"/>
      <c r="F104" s="1191"/>
      <c r="G104" s="1191"/>
      <c r="H104" s="1192"/>
      <c r="I104" s="1192"/>
      <c r="J104" s="1193"/>
      <c r="Q104" s="378"/>
    </row>
    <row r="105" spans="1:17" s="370" customFormat="1" ht="15" customHeight="1" x14ac:dyDescent="0.25">
      <c r="A105" s="181"/>
      <c r="B105" s="1194" t="s">
        <v>85</v>
      </c>
      <c r="C105" s="819">
        <f>SUM(C94:C104)</f>
        <v>0</v>
      </c>
      <c r="D105" s="819">
        <f>SUM(D94:D104)</f>
        <v>0</v>
      </c>
      <c r="E105" s="1195"/>
      <c r="F105" s="1196"/>
      <c r="G105" s="1196"/>
      <c r="H105" s="1196"/>
      <c r="I105" s="1196"/>
      <c r="J105" s="1197"/>
      <c r="Q105" s="378"/>
    </row>
    <row r="106" spans="1:17" s="591" customFormat="1" ht="15" customHeight="1" x14ac:dyDescent="0.25">
      <c r="A106" s="379"/>
      <c r="Q106" s="380"/>
    </row>
    <row r="107" spans="1:17" hidden="1" x14ac:dyDescent="0.25"/>
    <row r="108" spans="1:17" hidden="1" x14ac:dyDescent="0.25"/>
    <row r="109" spans="1:17" hidden="1" x14ac:dyDescent="0.25"/>
    <row r="110" spans="1:17" hidden="1" x14ac:dyDescent="0.25"/>
    <row r="111" spans="1:17" hidden="1" x14ac:dyDescent="0.25"/>
    <row r="112" spans="1:17"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sheetData>
  <mergeCells count="14">
    <mergeCell ref="L48:P48"/>
    <mergeCell ref="C69:C70"/>
    <mergeCell ref="D69:D70"/>
    <mergeCell ref="E69:F69"/>
    <mergeCell ref="I91:J91"/>
    <mergeCell ref="C48:C49"/>
    <mergeCell ref="D48:D49"/>
    <mergeCell ref="E48:F48"/>
    <mergeCell ref="G48:K48"/>
    <mergeCell ref="C91:C92"/>
    <mergeCell ref="D91:D92"/>
    <mergeCell ref="E91:E92"/>
    <mergeCell ref="F91:G91"/>
    <mergeCell ref="H91:H92"/>
  </mergeCells>
  <dataValidations count="1">
    <dataValidation type="list" allowBlank="1" showInputMessage="1" showErrorMessage="1" sqref="B46">
      <formula1>CRMApproach</formula1>
    </dataValidation>
  </dataValidations>
  <pageMargins left="0.70866141732283472" right="0.70866141732283472" top="0.74803149606299213" bottom="0.74803149606299213" header="0.31496062992125984" footer="0.31496062992125984"/>
  <pageSetup paperSize="9" scale="50" fitToWidth="0" fitToHeight="0" orientation="landscape" r:id="rId1"/>
  <headerFooter>
    <oddHeader>&amp;L&amp;"Segoe UI,Bold"&amp;14Basel Committee on Banking Supervision&amp;C&amp;14&amp;F
&amp;A&amp;R&amp;"Segoe UI,Bold"&amp;14Confidential when completed</oddHeader>
    <oddFooter>&amp;L&amp;14&amp;D  &amp;T&amp;R&amp;14Page &amp;P of &amp;N</oddFooter>
  </headerFooter>
  <rowBreaks count="1" manualBreakCount="1">
    <brk id="26" max="12" man="1"/>
  </rowBreaks>
  <colBreaks count="1" manualBreakCount="1">
    <brk id="11" min="42" max="6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C72"/>
  </sheetPr>
  <dimension ref="A1:E30"/>
  <sheetViews>
    <sheetView zoomScale="75" zoomScaleNormal="75" zoomScaleSheetLayoutView="85" workbookViewId="0">
      <pane ySplit="1" topLeftCell="A2" activePane="bottomLeft" state="frozen"/>
      <selection pane="bottomLeft"/>
    </sheetView>
  </sheetViews>
  <sheetFormatPr defaultColWidth="0" defaultRowHeight="14.25" zeroHeight="1" x14ac:dyDescent="0.25"/>
  <cols>
    <col min="1" max="1" width="1.7109375" style="294" customWidth="1"/>
    <col min="2" max="2" width="100.7109375" style="294" customWidth="1"/>
    <col min="3" max="3" width="40.7109375" style="294" customWidth="1"/>
    <col min="4" max="4" width="16.7109375" style="294" customWidth="1"/>
    <col min="5" max="5" width="1.7109375" style="294" customWidth="1"/>
    <col min="6" max="16384" width="9.140625" style="294" hidden="1"/>
  </cols>
  <sheetData>
    <row r="1" spans="1:5" s="669" customFormat="1" ht="30" customHeight="1" x14ac:dyDescent="0.55000000000000004">
      <c r="A1" s="1212" t="s">
        <v>723</v>
      </c>
      <c r="B1" s="1218"/>
      <c r="C1" s="733" t="str">
        <f>CONCATENATE("Reporting unit: ", 'General Info'!$C$47, " ", 'General Info'!$C$46)</f>
        <v xml:space="preserve">Reporting unit: 1 </v>
      </c>
      <c r="D1" s="1218"/>
      <c r="E1" s="1219"/>
    </row>
    <row r="2" spans="1:5" s="1206" customFormat="1" ht="45" customHeight="1" x14ac:dyDescent="0.35">
      <c r="A2" s="612" t="s">
        <v>734</v>
      </c>
      <c r="B2" s="1226"/>
      <c r="E2" s="1225"/>
    </row>
    <row r="3" spans="1:5" ht="15" customHeight="1" x14ac:dyDescent="0.25">
      <c r="A3" s="300"/>
      <c r="B3" s="1237"/>
      <c r="C3" s="1237"/>
      <c r="D3" s="1236" t="s">
        <v>109</v>
      </c>
      <c r="E3" s="304"/>
    </row>
    <row r="4" spans="1:5" ht="15" customHeight="1" x14ac:dyDescent="0.25">
      <c r="A4" s="300"/>
      <c r="B4" s="1239" t="s">
        <v>724</v>
      </c>
      <c r="C4" s="1238"/>
      <c r="D4" s="1349"/>
      <c r="E4" s="304"/>
    </row>
    <row r="5" spans="1:5" ht="15" customHeight="1" x14ac:dyDescent="0.25">
      <c r="A5" s="300"/>
      <c r="B5" s="1239" t="s">
        <v>725</v>
      </c>
      <c r="C5" s="1238"/>
      <c r="D5" s="1257" t="str">
        <f>IF(AND(ISNUMBER(D6), ISNUMBER(D7), ISNUMBER(D8)), SUM(D6:D8), "")</f>
        <v/>
      </c>
      <c r="E5" s="304"/>
    </row>
    <row r="6" spans="1:5" ht="15" customHeight="1" x14ac:dyDescent="0.25">
      <c r="A6" s="300"/>
      <c r="B6" s="1238" t="s">
        <v>728</v>
      </c>
      <c r="C6" s="1238"/>
      <c r="D6" s="715"/>
      <c r="E6" s="304"/>
    </row>
    <row r="7" spans="1:5" ht="15" customHeight="1" x14ac:dyDescent="0.25">
      <c r="A7" s="300"/>
      <c r="B7" s="1238" t="s">
        <v>727</v>
      </c>
      <c r="C7" s="1238"/>
      <c r="D7" s="715"/>
      <c r="E7" s="304"/>
    </row>
    <row r="8" spans="1:5" ht="15" customHeight="1" x14ac:dyDescent="0.25">
      <c r="A8" s="300"/>
      <c r="B8" s="1238" t="s">
        <v>726</v>
      </c>
      <c r="C8" s="1238"/>
      <c r="D8" s="715"/>
      <c r="E8" s="304"/>
    </row>
    <row r="9" spans="1:5" ht="15" customHeight="1" x14ac:dyDescent="0.25">
      <c r="A9" s="300"/>
      <c r="B9" s="1245" t="s">
        <v>735</v>
      </c>
      <c r="C9" s="1243"/>
      <c r="D9" s="1249" t="str">
        <f>IF(AND(ISNUMBER(D4), ISNUMBER(D5)), D4-D5, "")</f>
        <v/>
      </c>
      <c r="E9" s="304"/>
    </row>
    <row r="10" spans="1:5" s="409" customFormat="1" ht="15" customHeight="1" x14ac:dyDescent="0.25">
      <c r="A10" s="324"/>
      <c r="B10" s="1242"/>
      <c r="C10" s="1243"/>
      <c r="D10" s="1241"/>
      <c r="E10" s="1248"/>
    </row>
    <row r="11" spans="1:5" s="1206" customFormat="1" ht="45" customHeight="1" x14ac:dyDescent="0.35">
      <c r="A11" s="612" t="s">
        <v>729</v>
      </c>
      <c r="B11" s="1226"/>
      <c r="E11" s="1225"/>
    </row>
    <row r="12" spans="1:5" ht="15" customHeight="1" x14ac:dyDescent="0.25">
      <c r="A12" s="204"/>
      <c r="B12" s="1237"/>
      <c r="C12" s="1237"/>
      <c r="D12" s="1236" t="s">
        <v>109</v>
      </c>
      <c r="E12" s="304"/>
    </row>
    <row r="13" spans="1:5" ht="15" customHeight="1" x14ac:dyDescent="0.25">
      <c r="A13" s="204"/>
      <c r="B13" s="1240" t="s">
        <v>865</v>
      </c>
      <c r="C13" s="1209"/>
      <c r="D13" s="712"/>
      <c r="E13" s="304"/>
    </row>
    <row r="14" spans="1:5" ht="15" customHeight="1" x14ac:dyDescent="0.25">
      <c r="A14" s="204"/>
      <c r="B14" s="2206" t="s">
        <v>866</v>
      </c>
      <c r="C14" s="2207"/>
      <c r="D14" s="715"/>
      <c r="E14" s="304"/>
    </row>
    <row r="15" spans="1:5" ht="15" customHeight="1" x14ac:dyDescent="0.25">
      <c r="A15" s="204"/>
      <c r="B15" s="1238" t="s">
        <v>730</v>
      </c>
      <c r="C15" s="1238"/>
      <c r="D15" s="715"/>
      <c r="E15" s="304"/>
    </row>
    <row r="16" spans="1:5" ht="15" customHeight="1" x14ac:dyDescent="0.25">
      <c r="A16" s="204"/>
      <c r="B16" s="1251" t="str">
        <f>CONCATENATE("Check: row ", ROW(B15), " ≤ row ", ROW(B14))</f>
        <v>Check: row 15 ≤ row 14</v>
      </c>
      <c r="C16" s="1252"/>
      <c r="D16" s="1250" t="str">
        <f>IF(D15&lt;=SUM(D14),"Pass","Fail")</f>
        <v>Pass</v>
      </c>
      <c r="E16" s="304"/>
    </row>
    <row r="17" spans="1:5" ht="15" customHeight="1" x14ac:dyDescent="0.25">
      <c r="A17" s="204"/>
      <c r="B17" s="1239" t="s">
        <v>731</v>
      </c>
      <c r="C17" s="1238"/>
      <c r="D17" s="715"/>
      <c r="E17" s="304"/>
    </row>
    <row r="18" spans="1:5" ht="15" customHeight="1" x14ac:dyDescent="0.25">
      <c r="A18" s="204"/>
      <c r="B18" s="1239" t="s">
        <v>732</v>
      </c>
      <c r="C18" s="1238"/>
      <c r="D18" s="715"/>
      <c r="E18" s="304"/>
    </row>
    <row r="19" spans="1:5" ht="15" customHeight="1" x14ac:dyDescent="0.25">
      <c r="A19" s="204"/>
      <c r="B19" s="1245" t="s">
        <v>867</v>
      </c>
      <c r="C19" s="1243"/>
      <c r="D19" s="1244" t="str">
        <f>IF(AND(ISNUMBER(D13), ISNUMBER(D15), ISNUMBER(D17), ISNUMBER(D18)), SUM(D13, D15,D17:D18), "")</f>
        <v/>
      </c>
      <c r="E19" s="304"/>
    </row>
    <row r="20" spans="1:5" s="409" customFormat="1" ht="15" customHeight="1" x14ac:dyDescent="0.25">
      <c r="A20" s="324"/>
      <c r="B20" s="1242"/>
      <c r="C20" s="1243"/>
      <c r="D20" s="1241"/>
      <c r="E20" s="1248"/>
    </row>
    <row r="21" spans="1:5" s="1206" customFormat="1" ht="45" customHeight="1" x14ac:dyDescent="0.35">
      <c r="A21" s="612" t="s">
        <v>733</v>
      </c>
      <c r="B21" s="1226"/>
      <c r="E21" s="1225"/>
    </row>
    <row r="22" spans="1:5" ht="15" customHeight="1" x14ac:dyDescent="0.25">
      <c r="A22" s="300"/>
      <c r="B22" s="1237"/>
      <c r="C22" s="1237"/>
      <c r="D22" s="1236" t="s">
        <v>109</v>
      </c>
      <c r="E22" s="304"/>
    </row>
    <row r="23" spans="1:5" ht="15" customHeight="1" x14ac:dyDescent="0.25">
      <c r="A23" s="300"/>
      <c r="B23" s="1237" t="s">
        <v>736</v>
      </c>
      <c r="C23" s="1246"/>
      <c r="D23" s="1247" t="str">
        <f>IF(AND(ISNUMBER(D9), ISNUMBER(D19)), D9+D19, "")</f>
        <v/>
      </c>
      <c r="E23" s="304"/>
    </row>
    <row r="24" spans="1:5" ht="15" customHeight="1" x14ac:dyDescent="0.25">
      <c r="A24" s="324"/>
      <c r="B24" s="670"/>
      <c r="C24" s="670"/>
      <c r="D24" s="670"/>
      <c r="E24" s="1248"/>
    </row>
    <row r="25" spans="1:5" hidden="1" x14ac:dyDescent="0.25"/>
    <row r="26" spans="1:5" hidden="1" x14ac:dyDescent="0.25"/>
    <row r="27" spans="1:5" hidden="1" x14ac:dyDescent="0.25"/>
    <row r="28" spans="1:5" hidden="1" x14ac:dyDescent="0.25"/>
    <row r="29" spans="1:5" hidden="1" x14ac:dyDescent="0.25"/>
    <row r="30" spans="1:5" hidden="1" x14ac:dyDescent="0.25"/>
  </sheetData>
  <mergeCells count="1">
    <mergeCell ref="B14:C14"/>
  </mergeCells>
  <conditionalFormatting sqref="D16">
    <cfRule type="cellIs" dxfId="96" priority="14" operator="equal">
      <formula>"Fail"</formula>
    </cfRule>
    <cfRule type="cellIs" dxfId="95" priority="15" stopIfTrue="1" operator="equal">
      <formula>"Pass"</formula>
    </cfRule>
  </conditionalFormatting>
  <conditionalFormatting sqref="D4 D6:D8 D13:D15 D17:D18">
    <cfRule type="cellIs" dxfId="94" priority="1" operator="lessThan">
      <formula>0</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C72"/>
  </sheetPr>
  <dimension ref="A1:XFB432"/>
  <sheetViews>
    <sheetView zoomScale="75" zoomScaleNormal="75" zoomScaleSheetLayoutView="75" workbookViewId="0">
      <pane ySplit="1" topLeftCell="A2" activePane="bottomLeft" state="frozen"/>
      <selection pane="bottomLeft"/>
    </sheetView>
  </sheetViews>
  <sheetFormatPr defaultColWidth="0" defaultRowHeight="0" customHeight="1" zeroHeight="1" x14ac:dyDescent="0.25"/>
  <cols>
    <col min="1" max="1" width="1.7109375" style="1740" customWidth="1"/>
    <col min="2" max="2" width="16.7109375" style="1740" customWidth="1"/>
    <col min="3" max="3" width="60.7109375" style="1740" customWidth="1"/>
    <col min="4" max="13" width="16.7109375" style="1740" customWidth="1"/>
    <col min="14" max="14" width="16.7109375" style="1025" customWidth="1"/>
    <col min="15" max="15" width="1.7109375" style="1739" customWidth="1"/>
    <col min="16" max="16382" width="0" style="1739" hidden="1"/>
    <col min="16383" max="16384" width="16.7109375" style="1739" hidden="1"/>
  </cols>
  <sheetData>
    <row r="1" spans="1:15" s="699" customFormat="1" ht="30.75" x14ac:dyDescent="0.55000000000000004">
      <c r="A1" s="2034" t="s">
        <v>738</v>
      </c>
      <c r="B1" s="1259"/>
      <c r="C1" s="1023"/>
      <c r="D1" s="1023"/>
      <c r="E1" s="1023"/>
      <c r="F1" s="1126"/>
      <c r="G1" s="1023"/>
      <c r="H1" s="1023"/>
      <c r="I1" s="1023"/>
      <c r="J1" s="1023"/>
      <c r="K1" s="1023"/>
      <c r="L1" s="1514"/>
      <c r="M1" s="1514"/>
      <c r="N1" s="1514"/>
      <c r="O1" s="1736"/>
    </row>
    <row r="2" spans="1:15" ht="15" customHeight="1" x14ac:dyDescent="0.25">
      <c r="A2" s="1737"/>
      <c r="B2" s="1025"/>
      <c r="C2" s="1025"/>
      <c r="D2" s="1025"/>
      <c r="E2" s="1025"/>
      <c r="F2" s="1025"/>
      <c r="G2" s="1025"/>
      <c r="H2" s="1025"/>
      <c r="I2" s="1025"/>
      <c r="J2" s="1025"/>
      <c r="K2" s="1025"/>
      <c r="L2" s="1025"/>
      <c r="M2" s="1025"/>
      <c r="O2" s="1738"/>
    </row>
    <row r="3" spans="1:15" ht="15" customHeight="1" x14ac:dyDescent="0.25">
      <c r="A3" s="1885" t="s">
        <v>1287</v>
      </c>
      <c r="B3" s="1140"/>
      <c r="C3" s="1308"/>
      <c r="D3" s="1308"/>
      <c r="E3" s="1308"/>
      <c r="F3" s="1308"/>
      <c r="G3" s="1308"/>
      <c r="H3" s="1308"/>
      <c r="I3" s="1308"/>
      <c r="J3" s="1308"/>
      <c r="K3" s="1308"/>
      <c r="L3" s="1308"/>
      <c r="M3" s="1308"/>
      <c r="N3" s="1308"/>
      <c r="O3" s="1738"/>
    </row>
    <row r="4" spans="1:15" ht="15" customHeight="1" x14ac:dyDescent="0.25">
      <c r="A4" s="1737"/>
      <c r="B4" s="1025"/>
      <c r="C4" s="1025"/>
      <c r="D4" s="1750"/>
      <c r="E4" s="1750"/>
      <c r="F4" s="1750"/>
      <c r="G4" s="1025"/>
      <c r="H4" s="1025"/>
      <c r="J4" s="1025"/>
      <c r="K4" s="1750"/>
      <c r="L4" s="1025"/>
      <c r="M4" s="1025"/>
      <c r="O4" s="1738"/>
    </row>
    <row r="5" spans="1:15" ht="15" customHeight="1" x14ac:dyDescent="0.25">
      <c r="A5" s="1737"/>
      <c r="B5" s="2211" t="s">
        <v>744</v>
      </c>
      <c r="C5" s="1741"/>
      <c r="D5" s="2208" t="s">
        <v>739</v>
      </c>
      <c r="E5" s="2209"/>
      <c r="F5" s="2209"/>
      <c r="I5" s="2210" t="s">
        <v>745</v>
      </c>
      <c r="J5" s="2210"/>
      <c r="K5" s="2210"/>
      <c r="L5" s="1742"/>
      <c r="M5" s="1742"/>
      <c r="N5" s="1742"/>
      <c r="O5" s="1738"/>
    </row>
    <row r="6" spans="1:15" ht="15" customHeight="1" x14ac:dyDescent="0.25">
      <c r="A6" s="1737"/>
      <c r="B6" s="2212"/>
      <c r="C6" s="1743"/>
      <c r="D6" s="1724" t="s">
        <v>740</v>
      </c>
      <c r="E6" s="1724" t="s">
        <v>1177</v>
      </c>
      <c r="F6" s="1822" t="s">
        <v>468</v>
      </c>
      <c r="I6" s="2000" t="s">
        <v>740</v>
      </c>
      <c r="J6" s="1999" t="s">
        <v>1177</v>
      </c>
      <c r="K6" s="1999" t="s">
        <v>468</v>
      </c>
      <c r="L6" s="1742"/>
      <c r="M6" s="1742"/>
      <c r="N6" s="1742"/>
      <c r="O6" s="1738"/>
    </row>
    <row r="7" spans="1:15" ht="30" customHeight="1" x14ac:dyDescent="0.25">
      <c r="A7" s="1737"/>
      <c r="B7" s="1744">
        <v>10</v>
      </c>
      <c r="C7" s="1745" t="s">
        <v>741</v>
      </c>
      <c r="D7" s="1307"/>
      <c r="E7" s="1746"/>
      <c r="F7" s="1746"/>
      <c r="I7" s="1501"/>
      <c r="J7" s="1746"/>
      <c r="K7" s="1746"/>
      <c r="L7" s="1742"/>
      <c r="M7" s="1742"/>
      <c r="N7" s="1742"/>
      <c r="O7" s="1738"/>
    </row>
    <row r="8" spans="1:15" ht="15" customHeight="1" x14ac:dyDescent="0.25">
      <c r="A8" s="1737"/>
      <c r="B8" s="1744">
        <v>12</v>
      </c>
      <c r="C8" s="1712" t="s">
        <v>742</v>
      </c>
      <c r="D8" s="1307"/>
      <c r="E8" s="1747"/>
      <c r="F8" s="1747"/>
      <c r="I8" s="1501"/>
      <c r="J8" s="1747"/>
      <c r="K8" s="1747"/>
      <c r="L8" s="1742"/>
      <c r="M8" s="1742"/>
      <c r="N8" s="1742"/>
      <c r="O8" s="1738"/>
    </row>
    <row r="9" spans="1:15" ht="15" customHeight="1" x14ac:dyDescent="0.25">
      <c r="A9" s="1737"/>
      <c r="B9" s="2061"/>
      <c r="C9" s="1018" t="s">
        <v>1347</v>
      </c>
      <c r="D9" s="1780"/>
      <c r="E9" s="1780"/>
      <c r="F9" s="2059"/>
      <c r="I9" s="1781"/>
      <c r="J9" s="1780"/>
      <c r="K9" s="2059"/>
      <c r="L9" s="1742"/>
      <c r="M9" s="1742"/>
      <c r="N9" s="1742"/>
      <c r="O9" s="1738"/>
    </row>
    <row r="10" spans="1:15" ht="14.25" customHeight="1" x14ac:dyDescent="0.25">
      <c r="A10" s="1737"/>
      <c r="B10" s="1748">
        <v>17</v>
      </c>
      <c r="C10" s="1722" t="s">
        <v>1348</v>
      </c>
      <c r="D10" s="2060"/>
      <c r="E10" s="2060"/>
      <c r="F10" s="1385"/>
      <c r="I10" s="2082"/>
      <c r="J10" s="2060"/>
      <c r="K10" s="1385"/>
      <c r="L10" s="1742"/>
      <c r="M10" s="1742"/>
      <c r="N10" s="1742"/>
      <c r="O10" s="1738"/>
    </row>
    <row r="11" spans="1:15" ht="15" hidden="1" customHeight="1" x14ac:dyDescent="0.25">
      <c r="A11" s="1737"/>
      <c r="B11" s="1025"/>
      <c r="C11" s="1025"/>
      <c r="D11" s="1025"/>
      <c r="E11" s="1025"/>
      <c r="F11" s="1025"/>
      <c r="G11" s="1025"/>
      <c r="H11" s="1025"/>
      <c r="I11" s="1025"/>
      <c r="J11" s="1025"/>
      <c r="K11" s="1025"/>
      <c r="L11" s="1742"/>
      <c r="M11" s="1742"/>
      <c r="N11" s="1742"/>
      <c r="O11" s="1738"/>
    </row>
    <row r="12" spans="1:15" ht="15" customHeight="1" x14ac:dyDescent="0.25">
      <c r="A12" s="1749"/>
      <c r="B12" s="1750"/>
      <c r="C12" s="1750"/>
      <c r="D12" s="1750"/>
      <c r="E12" s="1750"/>
      <c r="F12" s="1750"/>
      <c r="G12" s="1750"/>
      <c r="H12" s="1750"/>
      <c r="I12" s="1750"/>
      <c r="J12" s="1750"/>
      <c r="K12" s="1750"/>
      <c r="L12" s="1750"/>
      <c r="M12" s="1750"/>
      <c r="N12" s="1750"/>
      <c r="O12" s="1751"/>
    </row>
    <row r="13" spans="1:15" ht="45" customHeight="1" x14ac:dyDescent="0.25">
      <c r="A13" s="1885" t="s">
        <v>743</v>
      </c>
      <c r="B13" s="1025"/>
      <c r="C13" s="1025"/>
      <c r="D13" s="1025"/>
      <c r="E13" s="1025"/>
      <c r="F13" s="1025"/>
      <c r="G13" s="1025"/>
      <c r="H13" s="1025"/>
      <c r="I13" s="1025"/>
      <c r="J13" s="1025"/>
      <c r="K13" s="1025"/>
      <c r="L13" s="1025"/>
      <c r="M13" s="1025"/>
      <c r="O13" s="1738"/>
    </row>
    <row r="14" spans="1:15" ht="15" customHeight="1" x14ac:dyDescent="0.25">
      <c r="A14" s="1737"/>
      <c r="B14" s="2232" t="s">
        <v>744</v>
      </c>
      <c r="C14" s="2234"/>
      <c r="D14" s="2223" t="s">
        <v>739</v>
      </c>
      <c r="E14" s="2210"/>
      <c r="I14" s="2210" t="s">
        <v>745</v>
      </c>
      <c r="J14" s="2210"/>
      <c r="L14" s="1025"/>
      <c r="M14" s="1025"/>
      <c r="O14" s="1738"/>
    </row>
    <row r="15" spans="1:15" ht="30" customHeight="1" x14ac:dyDescent="0.25">
      <c r="A15" s="1737"/>
      <c r="B15" s="2233"/>
      <c r="C15" s="2235"/>
      <c r="D15" s="1724" t="s">
        <v>710</v>
      </c>
      <c r="E15" s="1025"/>
      <c r="I15" s="1723" t="s">
        <v>710</v>
      </c>
      <c r="J15" s="1025"/>
      <c r="L15" s="1025"/>
      <c r="M15" s="1025"/>
      <c r="O15" s="1738"/>
    </row>
    <row r="16" spans="1:15" ht="15" customHeight="1" x14ac:dyDescent="0.25">
      <c r="A16" s="1737"/>
      <c r="B16" s="1752" t="s">
        <v>746</v>
      </c>
      <c r="C16" s="1753" t="s">
        <v>747</v>
      </c>
      <c r="D16" s="1754"/>
      <c r="E16" s="1025"/>
      <c r="I16" s="1501"/>
      <c r="J16" s="1025"/>
      <c r="L16" s="1025"/>
      <c r="M16" s="1025"/>
      <c r="O16" s="1738"/>
    </row>
    <row r="17" spans="1:15" ht="15" customHeight="1" x14ac:dyDescent="0.25">
      <c r="A17" s="1737"/>
      <c r="B17" s="1752" t="s">
        <v>748</v>
      </c>
      <c r="C17" s="1753" t="s">
        <v>749</v>
      </c>
      <c r="D17" s="1307"/>
      <c r="E17" s="1025"/>
      <c r="I17" s="1501"/>
      <c r="J17" s="1025"/>
      <c r="L17" s="1025"/>
      <c r="M17" s="1025"/>
      <c r="O17" s="1738"/>
    </row>
    <row r="18" spans="1:15" ht="15" customHeight="1" x14ac:dyDescent="0.25">
      <c r="A18" s="1737"/>
      <c r="B18" s="1752" t="s">
        <v>750</v>
      </c>
      <c r="C18" s="1753" t="s">
        <v>751</v>
      </c>
      <c r="D18" s="1307"/>
      <c r="E18" s="1025"/>
      <c r="I18" s="1501"/>
      <c r="J18" s="1025"/>
      <c r="L18" s="1025"/>
      <c r="M18" s="1025"/>
      <c r="O18" s="1738"/>
    </row>
    <row r="19" spans="1:15" ht="15" customHeight="1" x14ac:dyDescent="0.25">
      <c r="A19" s="1737"/>
      <c r="B19" s="1755" t="s">
        <v>752</v>
      </c>
      <c r="C19" s="1756" t="s">
        <v>753</v>
      </c>
      <c r="D19" s="811"/>
      <c r="E19" s="1025"/>
      <c r="I19" s="1502"/>
      <c r="J19" s="1025"/>
      <c r="L19" s="1025"/>
      <c r="M19" s="1025"/>
      <c r="O19" s="1738"/>
    </row>
    <row r="20" spans="1:15" s="1759" customFormat="1" ht="30" customHeight="1" x14ac:dyDescent="0.25">
      <c r="A20" s="1757"/>
      <c r="B20" s="1755" t="s">
        <v>754</v>
      </c>
      <c r="C20" s="1713" t="s">
        <v>1349</v>
      </c>
      <c r="D20" s="1758"/>
      <c r="E20" s="1458"/>
      <c r="I20" s="1760"/>
      <c r="J20" s="1458"/>
      <c r="L20" s="1458"/>
      <c r="M20" s="1458"/>
      <c r="N20" s="1025"/>
      <c r="O20" s="1761"/>
    </row>
    <row r="21" spans="1:15" s="1759" customFormat="1" ht="30" customHeight="1" x14ac:dyDescent="0.25">
      <c r="A21" s="1757"/>
      <c r="B21" s="1755" t="s">
        <v>754</v>
      </c>
      <c r="C21" s="1713" t="s">
        <v>1178</v>
      </c>
      <c r="D21" s="1762"/>
      <c r="E21" s="1458"/>
      <c r="I21" s="1763"/>
      <c r="J21" s="1458"/>
      <c r="L21" s="1458"/>
      <c r="M21" s="1458"/>
      <c r="N21" s="1509"/>
      <c r="O21" s="1761"/>
    </row>
    <row r="22" spans="1:15" s="1759" customFormat="1" ht="30" customHeight="1" x14ac:dyDescent="0.25">
      <c r="A22" s="1757"/>
      <c r="B22" s="1755" t="s">
        <v>754</v>
      </c>
      <c r="C22" s="1713" t="s">
        <v>1350</v>
      </c>
      <c r="D22" s="1758"/>
      <c r="E22" s="1458"/>
      <c r="I22" s="1760"/>
      <c r="J22" s="1458"/>
      <c r="L22" s="1458"/>
      <c r="M22" s="1458"/>
      <c r="N22" s="1458"/>
      <c r="O22" s="1761"/>
    </row>
    <row r="23" spans="1:15" ht="15" customHeight="1" x14ac:dyDescent="0.25">
      <c r="A23" s="1737"/>
      <c r="B23" s="1755" t="s">
        <v>755</v>
      </c>
      <c r="C23" s="1756" t="s">
        <v>1214</v>
      </c>
      <c r="D23" s="811"/>
      <c r="E23" s="1025"/>
      <c r="I23" s="1502"/>
      <c r="J23" s="1025"/>
      <c r="L23" s="1025"/>
      <c r="M23" s="1025"/>
      <c r="O23" s="1738"/>
    </row>
    <row r="24" spans="1:15" ht="30" customHeight="1" x14ac:dyDescent="0.25">
      <c r="A24" s="1737"/>
      <c r="B24" s="1764">
        <v>45</v>
      </c>
      <c r="C24" s="1765" t="s">
        <v>756</v>
      </c>
      <c r="D24" s="1385"/>
      <c r="E24" s="1025"/>
      <c r="I24" s="1766"/>
      <c r="J24" s="1025"/>
      <c r="L24" s="1025"/>
      <c r="M24" s="1025"/>
      <c r="O24" s="1738"/>
    </row>
    <row r="25" spans="1:15" ht="15" customHeight="1" x14ac:dyDescent="0.25">
      <c r="A25" s="1749"/>
      <c r="B25" s="1750"/>
      <c r="C25" s="1750"/>
      <c r="D25" s="1750"/>
      <c r="E25" s="1750"/>
      <c r="F25" s="1750"/>
      <c r="G25" s="1750"/>
      <c r="H25" s="1750"/>
      <c r="I25" s="1750"/>
      <c r="J25" s="1750"/>
      <c r="K25" s="1750"/>
      <c r="L25" s="1750"/>
      <c r="M25" s="1750"/>
      <c r="N25" s="1750"/>
      <c r="O25" s="1751"/>
    </row>
    <row r="26" spans="1:15" ht="45" customHeight="1" x14ac:dyDescent="0.25">
      <c r="A26" s="1885" t="s">
        <v>757</v>
      </c>
      <c r="B26" s="1140"/>
      <c r="C26" s="1025"/>
      <c r="D26" s="1025"/>
      <c r="E26" s="1025"/>
      <c r="F26" s="1025"/>
      <c r="G26" s="1025"/>
      <c r="H26" s="1025"/>
      <c r="I26" s="1025"/>
      <c r="J26" s="1025"/>
      <c r="K26" s="1025"/>
      <c r="L26" s="1025"/>
      <c r="M26" s="1025"/>
      <c r="O26" s="1738"/>
    </row>
    <row r="27" spans="1:15" ht="15" customHeight="1" x14ac:dyDescent="0.25">
      <c r="A27" s="1737"/>
      <c r="B27" s="2232" t="s">
        <v>744</v>
      </c>
      <c r="C27" s="2236"/>
      <c r="D27" s="2223" t="s">
        <v>739</v>
      </c>
      <c r="E27" s="2210"/>
      <c r="I27" s="2210" t="s">
        <v>745</v>
      </c>
      <c r="J27" s="2210"/>
      <c r="L27" s="1025"/>
      <c r="M27" s="1025"/>
      <c r="O27" s="1738"/>
    </row>
    <row r="28" spans="1:15" ht="30" customHeight="1" x14ac:dyDescent="0.25">
      <c r="A28" s="1737"/>
      <c r="B28" s="2233"/>
      <c r="C28" s="2237"/>
      <c r="D28" s="1732" t="s">
        <v>758</v>
      </c>
      <c r="E28" s="1025"/>
      <c r="I28" s="1733" t="s">
        <v>758</v>
      </c>
      <c r="J28" s="1025"/>
      <c r="L28" s="1025"/>
      <c r="M28" s="1025"/>
      <c r="N28" s="1742"/>
      <c r="O28" s="1738"/>
    </row>
    <row r="29" spans="1:15" ht="30" customHeight="1" x14ac:dyDescent="0.25">
      <c r="A29" s="1737"/>
      <c r="B29" s="1755" t="s">
        <v>759</v>
      </c>
      <c r="C29" s="1713" t="s">
        <v>760</v>
      </c>
      <c r="D29" s="1767"/>
      <c r="E29" s="1025"/>
      <c r="I29" s="1760"/>
      <c r="J29" s="1025"/>
      <c r="L29" s="1025"/>
      <c r="M29" s="1025"/>
      <c r="N29" s="1742"/>
      <c r="O29" s="1738"/>
    </row>
    <row r="30" spans="1:15" ht="30" customHeight="1" x14ac:dyDescent="0.25">
      <c r="A30" s="1737"/>
      <c r="B30" s="1768" t="s">
        <v>759</v>
      </c>
      <c r="C30" s="1263" t="s">
        <v>761</v>
      </c>
      <c r="D30" s="1769"/>
      <c r="E30" s="1025"/>
      <c r="I30" s="1770"/>
      <c r="J30" s="1025"/>
      <c r="L30" s="1025"/>
      <c r="M30" s="1025"/>
      <c r="N30" s="1742"/>
      <c r="O30" s="1738"/>
    </row>
    <row r="31" spans="1:15" ht="15" customHeight="1" x14ac:dyDescent="0.25">
      <c r="A31" s="1749"/>
      <c r="B31" s="1771"/>
      <c r="C31" s="1772"/>
      <c r="D31" s="1750"/>
      <c r="E31" s="1750"/>
      <c r="F31" s="1750"/>
      <c r="G31" s="1750"/>
      <c r="H31" s="1750"/>
      <c r="I31" s="1750"/>
      <c r="J31" s="1750"/>
      <c r="K31" s="1750"/>
      <c r="L31" s="1750"/>
      <c r="M31" s="1750"/>
      <c r="N31" s="1773"/>
      <c r="O31" s="1751"/>
    </row>
    <row r="32" spans="1:15" ht="45" customHeight="1" x14ac:dyDescent="0.25">
      <c r="A32" s="1885" t="s">
        <v>762</v>
      </c>
      <c r="B32" s="1025"/>
      <c r="C32" s="1025"/>
      <c r="D32" s="1025"/>
      <c r="E32" s="1025"/>
      <c r="F32" s="1025"/>
      <c r="G32" s="1025"/>
      <c r="H32" s="1025"/>
      <c r="I32" s="1025"/>
      <c r="J32" s="1025"/>
      <c r="K32" s="1025"/>
      <c r="L32" s="1025"/>
      <c r="M32" s="1025"/>
      <c r="O32" s="1738"/>
    </row>
    <row r="33" spans="1:15" ht="15" customHeight="1" x14ac:dyDescent="0.25">
      <c r="A33" s="1737"/>
      <c r="B33" s="2211" t="s">
        <v>744</v>
      </c>
      <c r="C33" s="2215"/>
      <c r="D33" s="2213" t="s">
        <v>739</v>
      </c>
      <c r="E33" s="2214"/>
      <c r="F33" s="2214"/>
      <c r="G33" s="2214"/>
      <c r="H33" s="1025"/>
      <c r="I33" s="2214" t="s">
        <v>745</v>
      </c>
      <c r="J33" s="2214"/>
      <c r="K33" s="2214"/>
      <c r="L33" s="2214"/>
      <c r="O33" s="1738"/>
    </row>
    <row r="34" spans="1:15" ht="15" customHeight="1" x14ac:dyDescent="0.25">
      <c r="A34" s="1737"/>
      <c r="B34" s="2238"/>
      <c r="C34" s="2239"/>
      <c r="D34" s="2213" t="s">
        <v>763</v>
      </c>
      <c r="E34" s="2214"/>
      <c r="F34" s="2214"/>
      <c r="G34" s="2214"/>
      <c r="H34" s="1025"/>
      <c r="I34" s="2214" t="s">
        <v>763</v>
      </c>
      <c r="J34" s="2214"/>
      <c r="K34" s="2214"/>
      <c r="L34" s="2214"/>
      <c r="O34" s="1738"/>
    </row>
    <row r="35" spans="1:15" ht="174.95" customHeight="1" x14ac:dyDescent="0.25">
      <c r="A35" s="1737"/>
      <c r="B35" s="2212"/>
      <c r="C35" s="2216"/>
      <c r="D35" s="1734" t="s">
        <v>85</v>
      </c>
      <c r="E35" s="1714" t="s">
        <v>1179</v>
      </c>
      <c r="F35" s="1714" t="s">
        <v>1180</v>
      </c>
      <c r="G35" s="1725" t="s">
        <v>1181</v>
      </c>
      <c r="H35" s="1025"/>
      <c r="I35" s="1728" t="s">
        <v>85</v>
      </c>
      <c r="J35" s="1714" t="s">
        <v>1179</v>
      </c>
      <c r="K35" s="1714" t="s">
        <v>1180</v>
      </c>
      <c r="L35" s="1725" t="s">
        <v>1181</v>
      </c>
      <c r="O35" s="1738"/>
    </row>
    <row r="36" spans="1:15" ht="15" customHeight="1" x14ac:dyDescent="0.25">
      <c r="A36" s="1737"/>
      <c r="B36" s="1774" t="s">
        <v>764</v>
      </c>
      <c r="C36" s="1454" t="s">
        <v>765</v>
      </c>
      <c r="D36" s="1775"/>
      <c r="E36" s="1775"/>
      <c r="F36" s="1776"/>
      <c r="G36" s="1746"/>
      <c r="H36" s="1025"/>
      <c r="I36" s="1775"/>
      <c r="J36" s="1775"/>
      <c r="K36" s="1776"/>
      <c r="L36" s="1746"/>
      <c r="O36" s="1738"/>
    </row>
    <row r="37" spans="1:15" ht="15" customHeight="1" x14ac:dyDescent="0.25">
      <c r="A37" s="1737"/>
      <c r="B37" s="1777"/>
      <c r="C37" s="1778" t="s">
        <v>766</v>
      </c>
      <c r="D37" s="1306"/>
      <c r="E37" s="1306"/>
      <c r="F37" s="1779"/>
      <c r="G37" s="1747"/>
      <c r="H37" s="1025"/>
      <c r="I37" s="604"/>
      <c r="J37" s="1306"/>
      <c r="K37" s="1779"/>
      <c r="L37" s="1747"/>
      <c r="O37" s="1738"/>
    </row>
    <row r="38" spans="1:15" ht="15" customHeight="1" x14ac:dyDescent="0.25">
      <c r="A38" s="1737"/>
      <c r="B38" s="1777"/>
      <c r="C38" s="1778" t="s">
        <v>767</v>
      </c>
      <c r="D38" s="1780"/>
      <c r="E38" s="1779"/>
      <c r="F38" s="1780"/>
      <c r="G38" s="1307"/>
      <c r="H38" s="1025"/>
      <c r="I38" s="1781"/>
      <c r="J38" s="1779"/>
      <c r="K38" s="1780"/>
      <c r="L38" s="1307"/>
      <c r="O38" s="1738"/>
    </row>
    <row r="39" spans="1:15" ht="15" customHeight="1" x14ac:dyDescent="0.25">
      <c r="A39" s="1737"/>
      <c r="B39" s="1782"/>
      <c r="C39" s="1783" t="s">
        <v>768</v>
      </c>
      <c r="D39" s="1784"/>
      <c r="E39" s="1784"/>
      <c r="F39" s="1785" t="str">
        <f>IF(AND(ISNUMBER(D37), ISNUMBER(E37), ISNUMBER(F38)), D37-E37-F38, "")</f>
        <v/>
      </c>
      <c r="G39" s="1786" t="str">
        <f>IF(AND(ISNUMBER(D37), ISNUMBER(E37), ISNUMBER(G38)), D37-E37-G38, "")</f>
        <v/>
      </c>
      <c r="H39" s="1025"/>
      <c r="I39" s="1787"/>
      <c r="J39" s="1784"/>
      <c r="K39" s="1785" t="str">
        <f>IF(AND(ISNUMBER(I37), ISNUMBER(J37), ISNUMBER(K38)), I37-J37-K38, "")</f>
        <v/>
      </c>
      <c r="L39" s="1786" t="str">
        <f>IF(AND(ISNUMBER(I37), ISNUMBER(J37), ISNUMBER(L38)), I37-J37-L38, "")</f>
        <v/>
      </c>
      <c r="O39" s="1738"/>
    </row>
    <row r="40" spans="1:15" ht="30" customHeight="1" x14ac:dyDescent="0.25">
      <c r="A40" s="1737"/>
      <c r="B40" s="1788"/>
      <c r="C40" s="1731" t="s">
        <v>1335</v>
      </c>
      <c r="D40" s="1801"/>
      <c r="E40" s="1789" t="str">
        <f>IF(E37&lt;=D37,"Yes","No")</f>
        <v>Yes</v>
      </c>
      <c r="F40" s="1789" t="str">
        <f>IF(AND(F38&lt;=D38,(D37-E37)&gt;=F38),"Yes","No")</f>
        <v>Yes</v>
      </c>
      <c r="G40" s="1790" t="str">
        <f>IF(G38&lt;=F38,"Yes","No")</f>
        <v>Yes</v>
      </c>
      <c r="H40" s="1025"/>
      <c r="I40" s="2083"/>
      <c r="J40" s="1789" t="str">
        <f>IF(J37&lt;=I37,"Yes","No")</f>
        <v>Yes</v>
      </c>
      <c r="K40" s="1789" t="str">
        <f>IF(AND(K38&lt;=I38,(I37-J37)&gt;=K38),"Yes","No")</f>
        <v>Yes</v>
      </c>
      <c r="L40" s="1790" t="str">
        <f>IF(L38&lt;=K38,"Yes","No")</f>
        <v>Yes</v>
      </c>
      <c r="O40" s="1738"/>
    </row>
    <row r="41" spans="1:15" ht="15" customHeight="1" x14ac:dyDescent="0.25">
      <c r="A41" s="1749"/>
      <c r="B41" s="1886"/>
      <c r="C41" s="1887"/>
      <c r="D41" s="1888"/>
      <c r="E41" s="1889"/>
      <c r="F41" s="1889"/>
      <c r="G41" s="1750"/>
      <c r="H41" s="1750"/>
      <c r="I41" s="1750"/>
      <c r="J41" s="1750"/>
      <c r="K41" s="1750"/>
      <c r="L41" s="1750"/>
      <c r="M41" s="1750"/>
      <c r="N41" s="1750"/>
      <c r="O41" s="1751"/>
    </row>
    <row r="42" spans="1:15" ht="45" customHeight="1" x14ac:dyDescent="0.25">
      <c r="A42" s="1885" t="s">
        <v>1182</v>
      </c>
      <c r="B42" s="1791"/>
      <c r="C42" s="1792"/>
      <c r="D42" s="1793"/>
      <c r="E42" s="1794"/>
      <c r="F42" s="1794"/>
      <c r="G42" s="1025"/>
      <c r="H42" s="1025"/>
      <c r="I42" s="1025"/>
      <c r="J42" s="1025"/>
      <c r="K42" s="1025"/>
      <c r="L42" s="1025"/>
      <c r="M42" s="1025"/>
      <c r="O42" s="1738"/>
    </row>
    <row r="43" spans="1:15" ht="15" customHeight="1" x14ac:dyDescent="0.25">
      <c r="A43" s="1737"/>
      <c r="B43" s="2211" t="s">
        <v>744</v>
      </c>
      <c r="C43" s="2215"/>
      <c r="D43" s="2224" t="s">
        <v>739</v>
      </c>
      <c r="E43" s="2250"/>
      <c r="F43" s="2250"/>
      <c r="I43" s="2250" t="s">
        <v>745</v>
      </c>
      <c r="J43" s="2250"/>
      <c r="K43" s="2250"/>
      <c r="O43" s="1738"/>
    </row>
    <row r="44" spans="1:15" ht="75" customHeight="1" x14ac:dyDescent="0.25">
      <c r="A44" s="1737"/>
      <c r="B44" s="2212"/>
      <c r="C44" s="2216"/>
      <c r="D44" s="1715" t="s">
        <v>1183</v>
      </c>
      <c r="E44" s="1716" t="s">
        <v>758</v>
      </c>
      <c r="F44" s="1874" t="s">
        <v>1184</v>
      </c>
      <c r="I44" s="1729" t="s">
        <v>1183</v>
      </c>
      <c r="J44" s="1716" t="s">
        <v>758</v>
      </c>
      <c r="K44" s="1874" t="s">
        <v>1184</v>
      </c>
      <c r="O44" s="1738"/>
    </row>
    <row r="45" spans="1:15" ht="30" customHeight="1" x14ac:dyDescent="0.25">
      <c r="A45" s="1737"/>
      <c r="B45" s="1774">
        <v>27</v>
      </c>
      <c r="C45" s="1717" t="s">
        <v>1185</v>
      </c>
      <c r="D45" s="1795"/>
      <c r="E45" s="1307"/>
      <c r="F45" s="1746"/>
      <c r="I45" s="1796"/>
      <c r="J45" s="1306"/>
      <c r="K45" s="1797"/>
      <c r="O45" s="1738"/>
    </row>
    <row r="46" spans="1:15" ht="45" customHeight="1" x14ac:dyDescent="0.25">
      <c r="A46" s="1737"/>
      <c r="B46" s="1798">
        <v>29</v>
      </c>
      <c r="C46" s="1722" t="s">
        <v>1186</v>
      </c>
      <c r="D46" s="847"/>
      <c r="E46" s="847"/>
      <c r="F46" s="1799" t="str">
        <f>IF(AND(E45&gt;=E46,D45&gt;=D46),"Yes","No")</f>
        <v>Yes</v>
      </c>
      <c r="I46" s="1800"/>
      <c r="J46" s="847"/>
      <c r="K46" s="1799" t="str">
        <f>IF(AND(J45&gt;=J46,I45&gt;=I46),"Yes","No")</f>
        <v>Yes</v>
      </c>
      <c r="O46" s="1738"/>
    </row>
    <row r="47" spans="1:15" ht="45" customHeight="1" x14ac:dyDescent="0.25">
      <c r="A47" s="1737"/>
      <c r="B47" s="1752">
        <v>27</v>
      </c>
      <c r="C47" s="1718" t="s">
        <v>1187</v>
      </c>
      <c r="D47" s="847"/>
      <c r="E47" s="1307"/>
      <c r="F47" s="1747"/>
      <c r="I47" s="1800"/>
      <c r="J47" s="1307"/>
      <c r="K47" s="1747"/>
      <c r="O47" s="1738"/>
    </row>
    <row r="48" spans="1:15" ht="45" customHeight="1" x14ac:dyDescent="0.25">
      <c r="A48" s="1737"/>
      <c r="B48" s="1798">
        <v>29</v>
      </c>
      <c r="C48" s="1722" t="s">
        <v>1186</v>
      </c>
      <c r="D48" s="847"/>
      <c r="E48" s="847"/>
      <c r="F48" s="1799" t="str">
        <f>IF(AND(E47&gt;=E48,D47&gt;=D48),"Yes","No")</f>
        <v>Yes</v>
      </c>
      <c r="I48" s="1800"/>
      <c r="J48" s="847"/>
      <c r="K48" s="1799" t="str">
        <f>IF((I47&gt;=I48)*AND(J47&gt;=J48),"Yes","No")</f>
        <v>Yes</v>
      </c>
      <c r="O48" s="1738"/>
    </row>
    <row r="49" spans="1:16 16381:16381" ht="28.5" x14ac:dyDescent="0.25">
      <c r="A49" s="1737"/>
      <c r="B49" s="1788"/>
      <c r="C49" s="1719" t="s">
        <v>1346</v>
      </c>
      <c r="D49" s="1385"/>
      <c r="E49" s="1385"/>
      <c r="F49" s="1802"/>
      <c r="I49" s="607"/>
      <c r="J49" s="717"/>
      <c r="K49" s="1803"/>
      <c r="O49" s="1738"/>
    </row>
    <row r="50" spans="1:16 16381:16381" ht="15" customHeight="1" x14ac:dyDescent="0.25">
      <c r="A50" s="1749"/>
      <c r="B50" s="1730"/>
      <c r="C50" s="1730"/>
      <c r="D50" s="1750"/>
      <c r="E50" s="1750"/>
      <c r="F50" s="1750"/>
      <c r="G50" s="1750"/>
      <c r="H50" s="1750"/>
      <c r="I50" s="1750"/>
      <c r="J50" s="1750"/>
      <c r="K50" s="1750"/>
      <c r="L50" s="1750"/>
      <c r="M50" s="1750"/>
      <c r="N50" s="1750"/>
      <c r="O50" s="1751"/>
    </row>
    <row r="51" spans="1:16 16381:16381" ht="45" customHeight="1" x14ac:dyDescent="0.25">
      <c r="A51" s="1885" t="s">
        <v>1188</v>
      </c>
      <c r="B51" s="1025"/>
      <c r="C51" s="1025"/>
      <c r="D51" s="1025"/>
      <c r="E51" s="1025"/>
      <c r="F51" s="1025"/>
      <c r="G51" s="1025"/>
      <c r="H51" s="1025"/>
      <c r="I51" s="1025"/>
      <c r="J51" s="1025"/>
      <c r="K51" s="1025"/>
      <c r="L51" s="1025"/>
      <c r="M51" s="1025"/>
      <c r="O51" s="1738"/>
    </row>
    <row r="52" spans="1:16 16381:16381" ht="15" customHeight="1" x14ac:dyDescent="0.25">
      <c r="A52" s="1737"/>
      <c r="B52" s="2240" t="s">
        <v>744</v>
      </c>
      <c r="C52" s="2243"/>
      <c r="D52" s="2223" t="s">
        <v>739</v>
      </c>
      <c r="E52" s="2210"/>
      <c r="F52" s="1025"/>
      <c r="G52" s="1025"/>
      <c r="H52" s="1025"/>
      <c r="I52" s="2210" t="s">
        <v>745</v>
      </c>
      <c r="J52" s="2210"/>
      <c r="K52" s="1739"/>
      <c r="L52" s="1025"/>
      <c r="M52" s="1025"/>
      <c r="O52" s="1738"/>
    </row>
    <row r="53" spans="1:16 16381:16381" ht="15" customHeight="1" x14ac:dyDescent="0.25">
      <c r="A53" s="1737"/>
      <c r="B53" s="2241"/>
      <c r="C53" s="2244"/>
      <c r="D53" s="1725" t="s">
        <v>769</v>
      </c>
      <c r="E53" s="1025"/>
      <c r="F53" s="1025"/>
      <c r="G53" s="1025"/>
      <c r="H53" s="1025"/>
      <c r="I53" s="1726" t="s">
        <v>769</v>
      </c>
      <c r="J53" s="1025"/>
      <c r="K53" s="1739"/>
      <c r="L53" s="1025"/>
      <c r="M53" s="1025"/>
      <c r="O53" s="1738"/>
    </row>
    <row r="54" spans="1:16 16381:16381" ht="15" customHeight="1" x14ac:dyDescent="0.25">
      <c r="A54" s="1737"/>
      <c r="B54" s="2242"/>
      <c r="C54" s="2245"/>
      <c r="D54" s="1725" t="s">
        <v>256</v>
      </c>
      <c r="E54" s="1025"/>
      <c r="F54" s="1025"/>
      <c r="G54" s="1025"/>
      <c r="H54" s="1025"/>
      <c r="I54" s="1726" t="s">
        <v>256</v>
      </c>
      <c r="J54" s="1025"/>
      <c r="K54" s="1739"/>
      <c r="L54" s="1025"/>
      <c r="M54" s="1025"/>
      <c r="O54" s="1738"/>
    </row>
    <row r="55" spans="1:16 16381:16381" ht="30" customHeight="1" x14ac:dyDescent="0.25">
      <c r="A55" s="1737"/>
      <c r="B55" s="1295" t="s">
        <v>853</v>
      </c>
      <c r="C55" s="1294" t="s">
        <v>851</v>
      </c>
      <c r="D55" s="1795"/>
      <c r="E55" s="1025"/>
      <c r="F55" s="1025"/>
      <c r="G55" s="1025"/>
      <c r="H55" s="1025"/>
      <c r="I55" s="1796"/>
      <c r="J55" s="1025"/>
      <c r="K55" s="1739"/>
      <c r="L55" s="1025"/>
      <c r="M55" s="1025"/>
      <c r="O55" s="1738"/>
    </row>
    <row r="56" spans="1:16 16381:16381" ht="30" customHeight="1" x14ac:dyDescent="0.25">
      <c r="A56" s="1737"/>
      <c r="B56" s="1296" t="s">
        <v>853</v>
      </c>
      <c r="C56" s="1804" t="s">
        <v>852</v>
      </c>
      <c r="D56" s="847"/>
      <c r="E56" s="1025"/>
      <c r="F56" s="1025"/>
      <c r="G56" s="1025"/>
      <c r="H56" s="1025"/>
      <c r="I56" s="1800"/>
      <c r="J56" s="1025"/>
      <c r="K56" s="1739"/>
      <c r="L56" s="1025"/>
      <c r="M56" s="1025"/>
      <c r="O56" s="1738"/>
    </row>
    <row r="57" spans="1:16 16381:16381" ht="30" customHeight="1" x14ac:dyDescent="0.25">
      <c r="A57" s="1737"/>
      <c r="B57" s="1296">
        <v>16</v>
      </c>
      <c r="C57" s="1804" t="s">
        <v>770</v>
      </c>
      <c r="D57" s="1073"/>
      <c r="E57" s="1025"/>
      <c r="F57" s="1025"/>
      <c r="G57" s="1025"/>
      <c r="H57" s="1025"/>
      <c r="I57" s="1800"/>
      <c r="J57" s="1025"/>
      <c r="K57" s="1739"/>
      <c r="L57" s="1025"/>
      <c r="M57" s="1025"/>
      <c r="O57" s="1738"/>
    </row>
    <row r="58" spans="1:16 16381:16381" ht="45" customHeight="1" x14ac:dyDescent="0.25">
      <c r="A58" s="1737"/>
      <c r="B58" s="1262" t="s">
        <v>812</v>
      </c>
      <c r="C58" s="1263" t="s">
        <v>813</v>
      </c>
      <c r="D58" s="856"/>
      <c r="E58" s="1025"/>
      <c r="F58" s="1025"/>
      <c r="G58" s="1025"/>
      <c r="H58" s="1025"/>
      <c r="I58" s="2075"/>
      <c r="J58" s="1025"/>
      <c r="K58" s="1739"/>
      <c r="L58" s="1025"/>
      <c r="M58" s="1025"/>
      <c r="O58" s="1738"/>
    </row>
    <row r="59" spans="1:16 16381:16381" ht="15" customHeight="1" x14ac:dyDescent="0.25">
      <c r="A59" s="1749"/>
      <c r="B59" s="1750"/>
      <c r="C59" s="1750"/>
      <c r="D59" s="1750"/>
      <c r="E59" s="1750"/>
      <c r="F59" s="1750"/>
      <c r="G59" s="1750"/>
      <c r="H59" s="1750"/>
      <c r="I59" s="1750"/>
      <c r="J59" s="1750"/>
      <c r="K59" s="1750"/>
      <c r="L59" s="1750"/>
      <c r="M59" s="1750"/>
      <c r="N59" s="1750"/>
      <c r="O59" s="1751"/>
      <c r="P59" s="1742"/>
    </row>
    <row r="60" spans="1:16 16381:16381" ht="45" customHeight="1" x14ac:dyDescent="0.25">
      <c r="A60" s="1885" t="s">
        <v>1189</v>
      </c>
      <c r="B60" s="1025"/>
      <c r="C60" s="1025"/>
      <c r="D60" s="1025"/>
      <c r="E60" s="1025"/>
      <c r="F60" s="1025"/>
      <c r="G60" s="1025"/>
      <c r="H60" s="1025"/>
      <c r="I60" s="1025"/>
      <c r="J60" s="1025"/>
      <c r="K60" s="1025"/>
      <c r="L60" s="1025"/>
      <c r="M60" s="1025"/>
      <c r="O60" s="1738"/>
      <c r="P60" s="1742"/>
      <c r="XFA60" s="1805"/>
    </row>
    <row r="61" spans="1:16 16381:16381" ht="15" customHeight="1" x14ac:dyDescent="0.25">
      <c r="A61" s="1885"/>
      <c r="B61" s="2251" t="s">
        <v>744</v>
      </c>
      <c r="C61" s="2253"/>
      <c r="D61" s="2220" t="s">
        <v>739</v>
      </c>
      <c r="E61" s="2221"/>
      <c r="F61" s="2221"/>
      <c r="G61" s="2221"/>
      <c r="H61" s="2221"/>
      <c r="I61" s="2222" t="s">
        <v>745</v>
      </c>
      <c r="J61" s="2221"/>
      <c r="K61" s="2221"/>
      <c r="L61" s="2221"/>
      <c r="M61" s="2221"/>
      <c r="N61" s="1739"/>
      <c r="O61" s="1518"/>
    </row>
    <row r="62" spans="1:16 16381:16381" ht="135" customHeight="1" x14ac:dyDescent="0.25">
      <c r="A62" s="1737"/>
      <c r="B62" s="2252"/>
      <c r="C62" s="2254"/>
      <c r="D62" s="1720" t="s">
        <v>1190</v>
      </c>
      <c r="E62" s="1720" t="s">
        <v>1191</v>
      </c>
      <c r="F62" s="1720" t="s">
        <v>1192</v>
      </c>
      <c r="G62" s="1720" t="s">
        <v>1193</v>
      </c>
      <c r="H62" s="1721" t="s">
        <v>1197</v>
      </c>
      <c r="I62" s="1727" t="s">
        <v>1190</v>
      </c>
      <c r="J62" s="1720" t="s">
        <v>1191</v>
      </c>
      <c r="K62" s="1720" t="s">
        <v>1192</v>
      </c>
      <c r="L62" s="1720" t="s">
        <v>1193</v>
      </c>
      <c r="M62" s="1721" t="s">
        <v>1197</v>
      </c>
      <c r="N62" s="1739"/>
      <c r="O62" s="1738"/>
    </row>
    <row r="63" spans="1:16 16381:16381" ht="30" customHeight="1" x14ac:dyDescent="0.25">
      <c r="A63" s="1737"/>
      <c r="B63" s="1295" t="s">
        <v>1195</v>
      </c>
      <c r="C63" s="1294" t="s">
        <v>1196</v>
      </c>
      <c r="D63" s="1795"/>
      <c r="E63" s="1795"/>
      <c r="F63" s="1795"/>
      <c r="G63" s="1795"/>
      <c r="H63" s="1795"/>
      <c r="I63" s="1806"/>
      <c r="J63" s="1795"/>
      <c r="K63" s="1795"/>
      <c r="L63" s="1795"/>
      <c r="M63" s="1795"/>
      <c r="N63" s="1739"/>
      <c r="O63" s="1738"/>
    </row>
    <row r="64" spans="1:16 16381:16381" ht="15" customHeight="1" x14ac:dyDescent="0.25">
      <c r="A64" s="1737"/>
      <c r="B64" s="1788"/>
      <c r="C64" s="1731" t="s">
        <v>1194</v>
      </c>
      <c r="D64" s="1790" t="str">
        <f>IF(D63&lt;=E63,"Yes","No")</f>
        <v>Yes</v>
      </c>
      <c r="E64" s="1807"/>
      <c r="F64" s="1807"/>
      <c r="G64" s="1807"/>
      <c r="H64" s="1808"/>
      <c r="I64" s="1809" t="str">
        <f>IF(I63&lt;=J63,"Yes","No")</f>
        <v>Yes</v>
      </c>
      <c r="J64" s="1807"/>
      <c r="K64" s="1807"/>
      <c r="L64" s="1807"/>
      <c r="M64" s="1810"/>
      <c r="N64" s="1739"/>
      <c r="O64" s="1738"/>
    </row>
    <row r="65" spans="1:16" ht="15" customHeight="1" x14ac:dyDescent="0.25">
      <c r="A65" s="1749"/>
      <c r="B65" s="1750"/>
      <c r="C65" s="1750"/>
      <c r="D65" s="1750"/>
      <c r="E65" s="1750"/>
      <c r="F65" s="1750"/>
      <c r="G65" s="1750"/>
      <c r="H65" s="1750"/>
      <c r="I65" s="1750"/>
      <c r="J65" s="1750"/>
      <c r="K65" s="1750"/>
      <c r="L65" s="1750"/>
      <c r="M65" s="1750"/>
      <c r="N65" s="1750"/>
      <c r="O65" s="1751"/>
      <c r="P65" s="1742"/>
    </row>
    <row r="66" spans="1:16" s="1588" customFormat="1" ht="45" customHeight="1" x14ac:dyDescent="0.25">
      <c r="A66" s="1261" t="s">
        <v>1288</v>
      </c>
      <c r="B66" s="1551"/>
      <c r="C66" s="1317"/>
      <c r="D66" s="1317"/>
      <c r="E66" s="1317"/>
      <c r="F66" s="1317"/>
      <c r="G66" s="1317"/>
      <c r="H66" s="1317"/>
      <c r="I66" s="1317"/>
      <c r="J66" s="1317"/>
      <c r="K66" s="1317"/>
      <c r="L66" s="1317"/>
      <c r="M66" s="1317"/>
      <c r="N66" s="1317"/>
      <c r="O66" s="1599"/>
    </row>
    <row r="67" spans="1:16" s="1588" customFormat="1" ht="45" customHeight="1" x14ac:dyDescent="0.25">
      <c r="A67" s="1261" t="s">
        <v>1216</v>
      </c>
      <c r="B67" s="1551"/>
      <c r="C67" s="1317"/>
      <c r="D67" s="1317"/>
      <c r="E67" s="1317"/>
      <c r="F67" s="1317"/>
      <c r="G67" s="1317"/>
      <c r="H67" s="1317"/>
      <c r="I67" s="1317"/>
      <c r="J67" s="1317"/>
      <c r="K67" s="1317"/>
      <c r="L67" s="1317"/>
      <c r="M67" s="1317"/>
      <c r="N67" s="1317"/>
      <c r="O67" s="1599"/>
    </row>
    <row r="68" spans="1:16" s="1588" customFormat="1" ht="30" customHeight="1" x14ac:dyDescent="0.25">
      <c r="A68" s="1261"/>
      <c r="B68" s="2246" t="s">
        <v>811</v>
      </c>
      <c r="C68" s="2247"/>
      <c r="D68" s="2230" t="s">
        <v>930</v>
      </c>
      <c r="E68" s="2230" t="s">
        <v>771</v>
      </c>
      <c r="F68" s="2219" t="s">
        <v>1203</v>
      </c>
      <c r="G68" s="2219"/>
      <c r="H68" s="2219"/>
      <c r="I68" s="2219" t="s">
        <v>806</v>
      </c>
      <c r="J68" s="2219"/>
      <c r="K68" s="2219"/>
      <c r="L68" s="2224" t="s">
        <v>810</v>
      </c>
      <c r="M68" s="2225"/>
      <c r="N68" s="2226" t="s">
        <v>772</v>
      </c>
      <c r="O68" s="1599"/>
    </row>
    <row r="69" spans="1:16" ht="60" customHeight="1" x14ac:dyDescent="0.25">
      <c r="A69" s="1737"/>
      <c r="B69" s="2248"/>
      <c r="C69" s="2249"/>
      <c r="D69" s="2231"/>
      <c r="E69" s="2231"/>
      <c r="F69" s="1735" t="s">
        <v>1204</v>
      </c>
      <c r="G69" s="1735" t="s">
        <v>1205</v>
      </c>
      <c r="H69" s="1735" t="s">
        <v>1206</v>
      </c>
      <c r="I69" s="1735" t="s">
        <v>1202</v>
      </c>
      <c r="J69" s="1735" t="s">
        <v>807</v>
      </c>
      <c r="K69" s="1735" t="s">
        <v>808</v>
      </c>
      <c r="L69" s="1735" t="s">
        <v>809</v>
      </c>
      <c r="M69" s="1735" t="s">
        <v>815</v>
      </c>
      <c r="N69" s="2227"/>
      <c r="O69" s="1738"/>
    </row>
    <row r="70" spans="1:16" ht="15" customHeight="1" x14ac:dyDescent="0.25">
      <c r="A70" s="1737"/>
      <c r="B70" s="2228" t="s">
        <v>1351</v>
      </c>
      <c r="C70" s="2229"/>
      <c r="D70" s="1780"/>
      <c r="E70" s="1780"/>
      <c r="F70" s="1780"/>
      <c r="G70" s="1780"/>
      <c r="H70" s="1780"/>
      <c r="I70" s="1780"/>
      <c r="J70" s="1780"/>
      <c r="K70" s="1780"/>
      <c r="L70" s="1780"/>
      <c r="M70" s="1780"/>
      <c r="N70" s="1811"/>
      <c r="O70" s="1738"/>
    </row>
    <row r="71" spans="1:16" ht="15" customHeight="1" x14ac:dyDescent="0.25">
      <c r="A71" s="1737"/>
      <c r="B71" s="2217" t="s">
        <v>1352</v>
      </c>
      <c r="C71" s="2218"/>
      <c r="D71" s="1780"/>
      <c r="E71" s="1780"/>
      <c r="F71" s="1780"/>
      <c r="G71" s="1780"/>
      <c r="H71" s="1780"/>
      <c r="I71" s="1780"/>
      <c r="J71" s="1780"/>
      <c r="K71" s="1780"/>
      <c r="L71" s="1780"/>
      <c r="M71" s="1780"/>
      <c r="N71" s="1811"/>
      <c r="O71" s="1738"/>
    </row>
    <row r="72" spans="1:16" ht="15" customHeight="1" x14ac:dyDescent="0.25">
      <c r="A72" s="1737"/>
      <c r="B72" s="2217" t="s">
        <v>1353</v>
      </c>
      <c r="C72" s="2218"/>
      <c r="D72" s="1780"/>
      <c r="E72" s="1780"/>
      <c r="F72" s="1780"/>
      <c r="G72" s="1780"/>
      <c r="H72" s="1780"/>
      <c r="I72" s="1780"/>
      <c r="J72" s="1780"/>
      <c r="K72" s="1780"/>
      <c r="L72" s="1780"/>
      <c r="M72" s="1780"/>
      <c r="N72" s="1811"/>
      <c r="O72" s="1738"/>
    </row>
    <row r="73" spans="1:16" s="1740" customFormat="1" ht="15" customHeight="1" x14ac:dyDescent="0.25">
      <c r="A73" s="1737"/>
      <c r="B73" s="2217" t="s">
        <v>1354</v>
      </c>
      <c r="C73" s="2218"/>
      <c r="D73" s="1780"/>
      <c r="E73" s="1780"/>
      <c r="F73" s="1780"/>
      <c r="G73" s="1780"/>
      <c r="H73" s="1780"/>
      <c r="I73" s="1780"/>
      <c r="J73" s="1780"/>
      <c r="K73" s="1780"/>
      <c r="L73" s="1780"/>
      <c r="M73" s="1780"/>
      <c r="N73" s="1811"/>
      <c r="O73" s="1518"/>
    </row>
    <row r="74" spans="1:16" s="1740" customFormat="1" ht="15" customHeight="1" x14ac:dyDescent="0.25">
      <c r="A74" s="1737"/>
      <c r="B74" s="2217" t="s">
        <v>1355</v>
      </c>
      <c r="C74" s="2218"/>
      <c r="D74" s="1780"/>
      <c r="E74" s="1780"/>
      <c r="F74" s="1780"/>
      <c r="G74" s="1780"/>
      <c r="H74" s="1780"/>
      <c r="I74" s="1780"/>
      <c r="J74" s="1780"/>
      <c r="K74" s="1780"/>
      <c r="L74" s="1780"/>
      <c r="M74" s="1780"/>
      <c r="N74" s="1811"/>
      <c r="O74" s="1518"/>
    </row>
    <row r="75" spans="1:16" s="1740" customFormat="1" ht="15" customHeight="1" x14ac:dyDescent="0.25">
      <c r="A75" s="1737"/>
      <c r="B75" s="2217" t="s">
        <v>934</v>
      </c>
      <c r="C75" s="2218"/>
      <c r="D75" s="1780"/>
      <c r="E75" s="1780"/>
      <c r="F75" s="1780"/>
      <c r="G75" s="1780"/>
      <c r="H75" s="1780"/>
      <c r="I75" s="1780"/>
      <c r="J75" s="1780"/>
      <c r="K75" s="1780"/>
      <c r="L75" s="1780"/>
      <c r="M75" s="1780"/>
      <c r="N75" s="1811"/>
      <c r="O75" s="1518"/>
    </row>
    <row r="76" spans="1:16" s="1740" customFormat="1" ht="15" customHeight="1" x14ac:dyDescent="0.25">
      <c r="A76" s="1737"/>
      <c r="B76" s="2217" t="s">
        <v>935</v>
      </c>
      <c r="C76" s="2218"/>
      <c r="D76" s="1780"/>
      <c r="E76" s="1780"/>
      <c r="F76" s="1780"/>
      <c r="G76" s="1780"/>
      <c r="H76" s="1780"/>
      <c r="I76" s="1780"/>
      <c r="J76" s="1780"/>
      <c r="K76" s="1780"/>
      <c r="L76" s="1780"/>
      <c r="M76" s="1780"/>
      <c r="N76" s="1811"/>
      <c r="O76" s="1518"/>
    </row>
    <row r="77" spans="1:16" s="1740" customFormat="1" ht="15" customHeight="1" x14ac:dyDescent="0.25">
      <c r="A77" s="1737"/>
      <c r="B77" s="2217" t="s">
        <v>936</v>
      </c>
      <c r="C77" s="2218"/>
      <c r="D77" s="1780"/>
      <c r="E77" s="1780"/>
      <c r="F77" s="1780"/>
      <c r="G77" s="1780"/>
      <c r="H77" s="1780"/>
      <c r="I77" s="1780"/>
      <c r="J77" s="1780"/>
      <c r="K77" s="1780"/>
      <c r="L77" s="1780"/>
      <c r="M77" s="1780"/>
      <c r="N77" s="1811"/>
      <c r="O77" s="1518"/>
    </row>
    <row r="78" spans="1:16" s="1740" customFormat="1" ht="15" customHeight="1" x14ac:dyDescent="0.25">
      <c r="A78" s="1737"/>
      <c r="B78" s="2217" t="s">
        <v>937</v>
      </c>
      <c r="C78" s="2218"/>
      <c r="D78" s="1780"/>
      <c r="E78" s="1780"/>
      <c r="F78" s="1780"/>
      <c r="G78" s="1780"/>
      <c r="H78" s="1780"/>
      <c r="I78" s="1780"/>
      <c r="J78" s="1780"/>
      <c r="K78" s="1780"/>
      <c r="L78" s="1780"/>
      <c r="M78" s="1780"/>
      <c r="N78" s="1811"/>
      <c r="O78" s="1518"/>
    </row>
    <row r="79" spans="1:16" s="1740" customFormat="1" ht="15" customHeight="1" x14ac:dyDescent="0.25">
      <c r="A79" s="1737"/>
      <c r="B79" s="2217" t="s">
        <v>938</v>
      </c>
      <c r="C79" s="2218"/>
      <c r="D79" s="1780"/>
      <c r="E79" s="1780"/>
      <c r="F79" s="1780"/>
      <c r="G79" s="1780"/>
      <c r="H79" s="1780"/>
      <c r="I79" s="1780"/>
      <c r="J79" s="1780"/>
      <c r="K79" s="1780"/>
      <c r="L79" s="1780"/>
      <c r="M79" s="1780"/>
      <c r="N79" s="1811"/>
      <c r="O79" s="1518"/>
    </row>
    <row r="80" spans="1:16" s="1740" customFormat="1" ht="15" customHeight="1" x14ac:dyDescent="0.25">
      <c r="A80" s="1737"/>
      <c r="B80" s="2217" t="s">
        <v>773</v>
      </c>
      <c r="C80" s="2218"/>
      <c r="D80" s="1780"/>
      <c r="E80" s="1780"/>
      <c r="F80" s="1780"/>
      <c r="G80" s="1780"/>
      <c r="H80" s="1780"/>
      <c r="I80" s="1780"/>
      <c r="J80" s="1780"/>
      <c r="K80" s="1780"/>
      <c r="L80" s="1780"/>
      <c r="M80" s="1780"/>
      <c r="N80" s="1811"/>
      <c r="O80" s="1518"/>
    </row>
    <row r="81" spans="1:15" s="1740" customFormat="1" ht="15" customHeight="1" x14ac:dyDescent="0.25">
      <c r="A81" s="1737"/>
      <c r="B81" s="2217" t="s">
        <v>774</v>
      </c>
      <c r="C81" s="2218"/>
      <c r="D81" s="1780"/>
      <c r="E81" s="1780"/>
      <c r="F81" s="1780"/>
      <c r="G81" s="1780"/>
      <c r="H81" s="1780"/>
      <c r="I81" s="1780"/>
      <c r="J81" s="1780"/>
      <c r="K81" s="1780"/>
      <c r="L81" s="1780"/>
      <c r="M81" s="1780"/>
      <c r="N81" s="1811"/>
      <c r="O81" s="1518"/>
    </row>
    <row r="82" spans="1:15" s="1740" customFormat="1" ht="15" customHeight="1" x14ac:dyDescent="0.25">
      <c r="A82" s="1737"/>
      <c r="B82" s="2217" t="s">
        <v>775</v>
      </c>
      <c r="C82" s="2218"/>
      <c r="D82" s="1780"/>
      <c r="E82" s="1780"/>
      <c r="F82" s="1780"/>
      <c r="G82" s="1780"/>
      <c r="H82" s="1780"/>
      <c r="I82" s="1780"/>
      <c r="J82" s="1780"/>
      <c r="K82" s="1780"/>
      <c r="L82" s="1780"/>
      <c r="M82" s="1780"/>
      <c r="N82" s="1811"/>
      <c r="O82" s="1518"/>
    </row>
    <row r="83" spans="1:15" s="1740" customFormat="1" ht="15" customHeight="1" x14ac:dyDescent="0.25">
      <c r="A83" s="1737"/>
      <c r="B83" s="2217" t="s">
        <v>776</v>
      </c>
      <c r="C83" s="2218"/>
      <c r="D83" s="1780"/>
      <c r="E83" s="1780"/>
      <c r="F83" s="1780"/>
      <c r="G83" s="1780"/>
      <c r="H83" s="1780"/>
      <c r="I83" s="1780"/>
      <c r="J83" s="1780"/>
      <c r="K83" s="1780"/>
      <c r="L83" s="1780"/>
      <c r="M83" s="1780"/>
      <c r="N83" s="1811"/>
      <c r="O83" s="1518"/>
    </row>
    <row r="84" spans="1:15" s="1740" customFormat="1" ht="15" customHeight="1" x14ac:dyDescent="0.25">
      <c r="A84" s="1737"/>
      <c r="B84" s="2217" t="s">
        <v>777</v>
      </c>
      <c r="C84" s="2218"/>
      <c r="D84" s="1780"/>
      <c r="E84" s="1780"/>
      <c r="F84" s="1780"/>
      <c r="G84" s="1780"/>
      <c r="H84" s="1780"/>
      <c r="I84" s="1780"/>
      <c r="J84" s="1780"/>
      <c r="K84" s="1780"/>
      <c r="L84" s="1780"/>
      <c r="M84" s="1780"/>
      <c r="N84" s="1811"/>
      <c r="O84" s="1518"/>
    </row>
    <row r="85" spans="1:15" s="1740" customFormat="1" ht="15" customHeight="1" x14ac:dyDescent="0.25">
      <c r="A85" s="1737"/>
      <c r="B85" s="2217" t="s">
        <v>778</v>
      </c>
      <c r="C85" s="2218"/>
      <c r="D85" s="1780"/>
      <c r="E85" s="1780"/>
      <c r="F85" s="1780"/>
      <c r="G85" s="1780"/>
      <c r="H85" s="1780"/>
      <c r="I85" s="1780"/>
      <c r="J85" s="1780"/>
      <c r="K85" s="1780"/>
      <c r="L85" s="1780"/>
      <c r="M85" s="1780"/>
      <c r="N85" s="1811"/>
      <c r="O85" s="1518"/>
    </row>
    <row r="86" spans="1:15" s="1740" customFormat="1" ht="15" customHeight="1" x14ac:dyDescent="0.25">
      <c r="A86" s="1737"/>
      <c r="B86" s="2217" t="s">
        <v>779</v>
      </c>
      <c r="C86" s="2218"/>
      <c r="D86" s="1780"/>
      <c r="E86" s="1780"/>
      <c r="F86" s="1780"/>
      <c r="G86" s="1780"/>
      <c r="H86" s="1780"/>
      <c r="I86" s="1780"/>
      <c r="J86" s="1780"/>
      <c r="K86" s="1780"/>
      <c r="L86" s="1780"/>
      <c r="M86" s="1780"/>
      <c r="N86" s="1811"/>
      <c r="O86" s="1518"/>
    </row>
    <row r="87" spans="1:15" s="1740" customFormat="1" ht="15" customHeight="1" x14ac:dyDescent="0.25">
      <c r="A87" s="1737"/>
      <c r="B87" s="2217" t="s">
        <v>780</v>
      </c>
      <c r="C87" s="2218"/>
      <c r="D87" s="1780"/>
      <c r="E87" s="1780"/>
      <c r="F87" s="1780"/>
      <c r="G87" s="1780"/>
      <c r="H87" s="1780"/>
      <c r="I87" s="1780"/>
      <c r="J87" s="1780"/>
      <c r="K87" s="1780"/>
      <c r="L87" s="1780"/>
      <c r="M87" s="1780"/>
      <c r="N87" s="1811"/>
      <c r="O87" s="1518"/>
    </row>
    <row r="88" spans="1:15" s="1740" customFormat="1" ht="15" customHeight="1" x14ac:dyDescent="0.25">
      <c r="A88" s="1737"/>
      <c r="B88" s="2217" t="s">
        <v>781</v>
      </c>
      <c r="C88" s="2218"/>
      <c r="D88" s="1780"/>
      <c r="E88" s="1780"/>
      <c r="F88" s="1780"/>
      <c r="G88" s="1780"/>
      <c r="H88" s="1780"/>
      <c r="I88" s="1780"/>
      <c r="J88" s="1780"/>
      <c r="K88" s="1780"/>
      <c r="L88" s="1780"/>
      <c r="M88" s="1780"/>
      <c r="N88" s="1811"/>
      <c r="O88" s="1518"/>
    </row>
    <row r="89" spans="1:15" s="1740" customFormat="1" ht="15" customHeight="1" x14ac:dyDescent="0.25">
      <c r="A89" s="1737"/>
      <c r="B89" s="2217" t="s">
        <v>782</v>
      </c>
      <c r="C89" s="2218"/>
      <c r="D89" s="1780"/>
      <c r="E89" s="1780"/>
      <c r="F89" s="1780"/>
      <c r="G89" s="1780"/>
      <c r="H89" s="1780"/>
      <c r="I89" s="1780"/>
      <c r="J89" s="1780"/>
      <c r="K89" s="1780"/>
      <c r="L89" s="1780"/>
      <c r="M89" s="1780"/>
      <c r="N89" s="1811"/>
      <c r="O89" s="1518"/>
    </row>
    <row r="90" spans="1:15" s="1740" customFormat="1" ht="15" customHeight="1" x14ac:dyDescent="0.25">
      <c r="A90" s="1737"/>
      <c r="B90" s="2217" t="s">
        <v>783</v>
      </c>
      <c r="C90" s="2218"/>
      <c r="D90" s="1780"/>
      <c r="E90" s="1780"/>
      <c r="F90" s="1780"/>
      <c r="G90" s="1780"/>
      <c r="H90" s="1780"/>
      <c r="I90" s="1780"/>
      <c r="J90" s="1780"/>
      <c r="K90" s="1780"/>
      <c r="L90" s="1780"/>
      <c r="M90" s="1780"/>
      <c r="N90" s="1811"/>
      <c r="O90" s="1518"/>
    </row>
    <row r="91" spans="1:15" s="1740" customFormat="1" ht="15" customHeight="1" x14ac:dyDescent="0.25">
      <c r="A91" s="1737"/>
      <c r="B91" s="2217" t="s">
        <v>784</v>
      </c>
      <c r="C91" s="2218"/>
      <c r="D91" s="1780"/>
      <c r="E91" s="1780"/>
      <c r="F91" s="1780"/>
      <c r="G91" s="1780"/>
      <c r="H91" s="1780"/>
      <c r="I91" s="1780"/>
      <c r="J91" s="1780"/>
      <c r="K91" s="1780"/>
      <c r="L91" s="1780"/>
      <c r="M91" s="1780"/>
      <c r="N91" s="1811"/>
      <c r="O91" s="1518"/>
    </row>
    <row r="92" spans="1:15" s="1740" customFormat="1" ht="15" customHeight="1" x14ac:dyDescent="0.25">
      <c r="A92" s="1737"/>
      <c r="B92" s="2217" t="s">
        <v>785</v>
      </c>
      <c r="C92" s="2218"/>
      <c r="D92" s="1780"/>
      <c r="E92" s="1780"/>
      <c r="F92" s="1780"/>
      <c r="G92" s="1780"/>
      <c r="H92" s="1780"/>
      <c r="I92" s="1780"/>
      <c r="J92" s="1780"/>
      <c r="K92" s="1780"/>
      <c r="L92" s="1780"/>
      <c r="M92" s="1780"/>
      <c r="N92" s="1811"/>
      <c r="O92" s="1518"/>
    </row>
    <row r="93" spans="1:15" s="1740" customFormat="1" ht="15" customHeight="1" x14ac:dyDescent="0.25">
      <c r="A93" s="1737"/>
      <c r="B93" s="2217" t="s">
        <v>786</v>
      </c>
      <c r="C93" s="2218"/>
      <c r="D93" s="1780"/>
      <c r="E93" s="1780"/>
      <c r="F93" s="1780"/>
      <c r="G93" s="1780"/>
      <c r="H93" s="1780"/>
      <c r="I93" s="1780"/>
      <c r="J93" s="1780"/>
      <c r="K93" s="1780"/>
      <c r="L93" s="1780"/>
      <c r="M93" s="1780"/>
      <c r="N93" s="1811"/>
      <c r="O93" s="1518"/>
    </row>
    <row r="94" spans="1:15" s="1740" customFormat="1" ht="15" customHeight="1" x14ac:dyDescent="0.25">
      <c r="A94" s="1737"/>
      <c r="B94" s="2217" t="s">
        <v>787</v>
      </c>
      <c r="C94" s="2218"/>
      <c r="D94" s="1780"/>
      <c r="E94" s="1780"/>
      <c r="F94" s="1780"/>
      <c r="G94" s="1780"/>
      <c r="H94" s="1780"/>
      <c r="I94" s="1780"/>
      <c r="J94" s="1780"/>
      <c r="K94" s="1780"/>
      <c r="L94" s="1780"/>
      <c r="M94" s="1780"/>
      <c r="N94" s="1811"/>
      <c r="O94" s="1518"/>
    </row>
    <row r="95" spans="1:15" s="1740" customFormat="1" ht="15" customHeight="1" x14ac:dyDescent="0.25">
      <c r="A95" s="1737"/>
      <c r="B95" s="2217" t="s">
        <v>788</v>
      </c>
      <c r="C95" s="2218"/>
      <c r="D95" s="1780"/>
      <c r="E95" s="1780"/>
      <c r="F95" s="1780"/>
      <c r="G95" s="1780"/>
      <c r="H95" s="1780"/>
      <c r="I95" s="1780"/>
      <c r="J95" s="1780"/>
      <c r="K95" s="1780"/>
      <c r="L95" s="1780"/>
      <c r="M95" s="1780"/>
      <c r="N95" s="1811"/>
      <c r="O95" s="1518"/>
    </row>
    <row r="96" spans="1:15" s="1740" customFormat="1" ht="15" customHeight="1" x14ac:dyDescent="0.25">
      <c r="A96" s="1737"/>
      <c r="B96" s="2217" t="s">
        <v>789</v>
      </c>
      <c r="C96" s="2218"/>
      <c r="D96" s="1780"/>
      <c r="E96" s="1780"/>
      <c r="F96" s="1780"/>
      <c r="G96" s="1780"/>
      <c r="H96" s="1780"/>
      <c r="I96" s="1780"/>
      <c r="J96" s="1780"/>
      <c r="K96" s="1780"/>
      <c r="L96" s="1780"/>
      <c r="M96" s="1780"/>
      <c r="N96" s="1811"/>
      <c r="O96" s="1518"/>
    </row>
    <row r="97" spans="1:15" s="1740" customFormat="1" ht="15" customHeight="1" x14ac:dyDescent="0.25">
      <c r="A97" s="1737"/>
      <c r="B97" s="2217" t="s">
        <v>790</v>
      </c>
      <c r="C97" s="2218"/>
      <c r="D97" s="1780"/>
      <c r="E97" s="1780"/>
      <c r="F97" s="1780"/>
      <c r="G97" s="1780"/>
      <c r="H97" s="1780"/>
      <c r="I97" s="1780"/>
      <c r="J97" s="1780"/>
      <c r="K97" s="1780"/>
      <c r="L97" s="1780"/>
      <c r="M97" s="1780"/>
      <c r="N97" s="1811"/>
      <c r="O97" s="1518"/>
    </row>
    <row r="98" spans="1:15" s="1740" customFormat="1" ht="15" customHeight="1" x14ac:dyDescent="0.25">
      <c r="A98" s="1737"/>
      <c r="B98" s="2217" t="s">
        <v>791</v>
      </c>
      <c r="C98" s="2218"/>
      <c r="D98" s="1780"/>
      <c r="E98" s="1780"/>
      <c r="F98" s="1780"/>
      <c r="G98" s="1780"/>
      <c r="H98" s="1780"/>
      <c r="I98" s="1780"/>
      <c r="J98" s="1780"/>
      <c r="K98" s="1780"/>
      <c r="L98" s="1780"/>
      <c r="M98" s="1780"/>
      <c r="N98" s="1811"/>
      <c r="O98" s="1518"/>
    </row>
    <row r="99" spans="1:15" s="1740" customFormat="1" ht="15" customHeight="1" x14ac:dyDescent="0.25">
      <c r="A99" s="1737"/>
      <c r="B99" s="2217" t="s">
        <v>792</v>
      </c>
      <c r="C99" s="2218"/>
      <c r="D99" s="1780"/>
      <c r="E99" s="1780"/>
      <c r="F99" s="1780"/>
      <c r="G99" s="1780"/>
      <c r="H99" s="1780"/>
      <c r="I99" s="1780"/>
      <c r="J99" s="1780"/>
      <c r="K99" s="1780"/>
      <c r="L99" s="1780"/>
      <c r="M99" s="1780"/>
      <c r="N99" s="1811"/>
      <c r="O99" s="1518"/>
    </row>
    <row r="100" spans="1:15" s="1740" customFormat="1" ht="15" customHeight="1" x14ac:dyDescent="0.25">
      <c r="A100" s="1737"/>
      <c r="B100" s="2217" t="s">
        <v>793</v>
      </c>
      <c r="C100" s="2218"/>
      <c r="D100" s="1780"/>
      <c r="E100" s="1780"/>
      <c r="F100" s="1780"/>
      <c r="G100" s="1780"/>
      <c r="H100" s="1780"/>
      <c r="I100" s="1780"/>
      <c r="J100" s="1780"/>
      <c r="K100" s="1780"/>
      <c r="L100" s="1780"/>
      <c r="M100" s="1780"/>
      <c r="N100" s="1811"/>
      <c r="O100" s="1518"/>
    </row>
    <row r="101" spans="1:15" s="1740" customFormat="1" ht="15" customHeight="1" x14ac:dyDescent="0.25">
      <c r="A101" s="1737"/>
      <c r="B101" s="2217" t="s">
        <v>794</v>
      </c>
      <c r="C101" s="2218"/>
      <c r="D101" s="1780"/>
      <c r="E101" s="1780"/>
      <c r="F101" s="1780"/>
      <c r="G101" s="1780"/>
      <c r="H101" s="1780"/>
      <c r="I101" s="1780"/>
      <c r="J101" s="1780"/>
      <c r="K101" s="1780"/>
      <c r="L101" s="1780"/>
      <c r="M101" s="1780"/>
      <c r="N101" s="1811"/>
      <c r="O101" s="1518"/>
    </row>
    <row r="102" spans="1:15" s="1740" customFormat="1" ht="15" customHeight="1" x14ac:dyDescent="0.25">
      <c r="A102" s="1737"/>
      <c r="B102" s="2217" t="s">
        <v>795</v>
      </c>
      <c r="C102" s="2218"/>
      <c r="D102" s="1780"/>
      <c r="E102" s="1780"/>
      <c r="F102" s="1780"/>
      <c r="G102" s="1780"/>
      <c r="H102" s="1780"/>
      <c r="I102" s="1780"/>
      <c r="J102" s="1780"/>
      <c r="K102" s="1780"/>
      <c r="L102" s="1780"/>
      <c r="M102" s="1780"/>
      <c r="N102" s="1811"/>
      <c r="O102" s="1518"/>
    </row>
    <row r="103" spans="1:15" s="1740" customFormat="1" ht="15" customHeight="1" x14ac:dyDescent="0.25">
      <c r="A103" s="1737"/>
      <c r="B103" s="2217" t="s">
        <v>796</v>
      </c>
      <c r="C103" s="2218"/>
      <c r="D103" s="1780"/>
      <c r="E103" s="1780"/>
      <c r="F103" s="1780"/>
      <c r="G103" s="1780"/>
      <c r="H103" s="1780"/>
      <c r="I103" s="1780"/>
      <c r="J103" s="1780"/>
      <c r="K103" s="1780"/>
      <c r="L103" s="1780"/>
      <c r="M103" s="1780"/>
      <c r="N103" s="1811"/>
      <c r="O103" s="1518"/>
    </row>
    <row r="104" spans="1:15" s="1740" customFormat="1" ht="15" customHeight="1" x14ac:dyDescent="0.25">
      <c r="A104" s="1737"/>
      <c r="B104" s="2217" t="s">
        <v>797</v>
      </c>
      <c r="C104" s="2218"/>
      <c r="D104" s="1780"/>
      <c r="E104" s="1780"/>
      <c r="F104" s="1780"/>
      <c r="G104" s="1780"/>
      <c r="H104" s="1780"/>
      <c r="I104" s="1780"/>
      <c r="J104" s="1780"/>
      <c r="K104" s="1780"/>
      <c r="L104" s="1780"/>
      <c r="M104" s="1780"/>
      <c r="N104" s="1811"/>
      <c r="O104" s="1518"/>
    </row>
    <row r="105" spans="1:15" s="1740" customFormat="1" ht="15" customHeight="1" x14ac:dyDescent="0.25">
      <c r="A105" s="1737"/>
      <c r="B105" s="2217" t="s">
        <v>798</v>
      </c>
      <c r="C105" s="2218"/>
      <c r="D105" s="1780"/>
      <c r="E105" s="1780"/>
      <c r="F105" s="1780"/>
      <c r="G105" s="1780"/>
      <c r="H105" s="1780"/>
      <c r="I105" s="1780"/>
      <c r="J105" s="1780"/>
      <c r="K105" s="1780"/>
      <c r="L105" s="1780"/>
      <c r="M105" s="1780"/>
      <c r="N105" s="1811"/>
      <c r="O105" s="1518"/>
    </row>
    <row r="106" spans="1:15" s="1740" customFormat="1" ht="15" customHeight="1" x14ac:dyDescent="0.25">
      <c r="A106" s="1737"/>
      <c r="B106" s="2217" t="s">
        <v>799</v>
      </c>
      <c r="C106" s="2218"/>
      <c r="D106" s="1780"/>
      <c r="E106" s="1780"/>
      <c r="F106" s="1780"/>
      <c r="G106" s="1780"/>
      <c r="H106" s="1780"/>
      <c r="I106" s="1780"/>
      <c r="J106" s="1780"/>
      <c r="K106" s="1780"/>
      <c r="L106" s="1780"/>
      <c r="M106" s="1780"/>
      <c r="N106" s="1811"/>
      <c r="O106" s="1518"/>
    </row>
    <row r="107" spans="1:15" s="1740" customFormat="1" ht="15" customHeight="1" x14ac:dyDescent="0.25">
      <c r="A107" s="1737"/>
      <c r="B107" s="2217" t="s">
        <v>800</v>
      </c>
      <c r="C107" s="2218"/>
      <c r="D107" s="1780"/>
      <c r="E107" s="1780"/>
      <c r="F107" s="1780"/>
      <c r="G107" s="1780"/>
      <c r="H107" s="1780"/>
      <c r="I107" s="1780"/>
      <c r="J107" s="1780"/>
      <c r="K107" s="1780"/>
      <c r="L107" s="1780"/>
      <c r="M107" s="1780"/>
      <c r="N107" s="1811"/>
      <c r="O107" s="1518"/>
    </row>
    <row r="108" spans="1:15" s="1740" customFormat="1" ht="15" customHeight="1" x14ac:dyDescent="0.25">
      <c r="A108" s="1737"/>
      <c r="B108" s="2217" t="s">
        <v>801</v>
      </c>
      <c r="C108" s="2218"/>
      <c r="D108" s="1780"/>
      <c r="E108" s="1780"/>
      <c r="F108" s="1780"/>
      <c r="G108" s="1780"/>
      <c r="H108" s="1780"/>
      <c r="I108" s="1780"/>
      <c r="J108" s="1780"/>
      <c r="K108" s="1780"/>
      <c r="L108" s="1780"/>
      <c r="M108" s="1780"/>
      <c r="N108" s="1811"/>
      <c r="O108" s="1518"/>
    </row>
    <row r="109" spans="1:15" s="1740" customFormat="1" ht="15" customHeight="1" x14ac:dyDescent="0.25">
      <c r="A109" s="1737"/>
      <c r="B109" s="2257" t="s">
        <v>802</v>
      </c>
      <c r="C109" s="2258"/>
      <c r="D109" s="1812"/>
      <c r="E109" s="1812"/>
      <c r="F109" s="1812"/>
      <c r="G109" s="1812"/>
      <c r="H109" s="1812"/>
      <c r="I109" s="1812"/>
      <c r="J109" s="1812"/>
      <c r="K109" s="1812"/>
      <c r="L109" s="1812"/>
      <c r="M109" s="1812"/>
      <c r="N109" s="1813"/>
      <c r="O109" s="1518"/>
    </row>
    <row r="110" spans="1:15" s="1740" customFormat="1" ht="15" customHeight="1" x14ac:dyDescent="0.25">
      <c r="A110" s="1737"/>
      <c r="B110" s="2255" t="s">
        <v>803</v>
      </c>
      <c r="C110" s="2256"/>
      <c r="D110" s="1814"/>
      <c r="E110" s="1814"/>
      <c r="F110" s="1814"/>
      <c r="G110" s="1814"/>
      <c r="H110" s="1814"/>
      <c r="I110" s="1814"/>
      <c r="J110" s="1814"/>
      <c r="K110" s="1814"/>
      <c r="L110" s="1814"/>
      <c r="M110" s="1814"/>
      <c r="N110" s="1815"/>
      <c r="O110" s="1518"/>
    </row>
    <row r="111" spans="1:15" s="1588" customFormat="1" ht="45" customHeight="1" x14ac:dyDescent="0.25">
      <c r="A111" s="1261" t="s">
        <v>1215</v>
      </c>
      <c r="B111" s="1551"/>
      <c r="C111" s="1317"/>
      <c r="D111" s="1317"/>
      <c r="E111" s="1317"/>
      <c r="F111" s="1317"/>
      <c r="G111" s="1317"/>
      <c r="H111" s="1317"/>
      <c r="I111" s="1317"/>
      <c r="J111" s="1317"/>
      <c r="K111" s="1317"/>
      <c r="L111" s="1317"/>
      <c r="M111" s="1317"/>
      <c r="N111" s="1317"/>
      <c r="O111" s="1599"/>
    </row>
    <row r="112" spans="1:15" s="1588" customFormat="1" ht="30" customHeight="1" x14ac:dyDescent="0.25">
      <c r="A112" s="1261"/>
      <c r="B112" s="2246" t="s">
        <v>811</v>
      </c>
      <c r="C112" s="2247"/>
      <c r="D112" s="2230" t="s">
        <v>930</v>
      </c>
      <c r="E112" s="2230" t="s">
        <v>771</v>
      </c>
      <c r="F112" s="2219" t="s">
        <v>1203</v>
      </c>
      <c r="G112" s="2219"/>
      <c r="H112" s="2219"/>
      <c r="I112" s="2219" t="s">
        <v>806</v>
      </c>
      <c r="J112" s="2219"/>
      <c r="K112" s="2219"/>
      <c r="L112" s="2224" t="s">
        <v>810</v>
      </c>
      <c r="M112" s="2225"/>
      <c r="N112" s="2226" t="s">
        <v>772</v>
      </c>
      <c r="O112" s="1599"/>
    </row>
    <row r="113" spans="1:15" ht="60" customHeight="1" x14ac:dyDescent="0.25">
      <c r="A113" s="1737"/>
      <c r="B113" s="2248"/>
      <c r="C113" s="2249"/>
      <c r="D113" s="2231"/>
      <c r="E113" s="2231"/>
      <c r="F113" s="1735" t="s">
        <v>1204</v>
      </c>
      <c r="G113" s="1735" t="s">
        <v>1205</v>
      </c>
      <c r="H113" s="1735" t="s">
        <v>1206</v>
      </c>
      <c r="I113" s="1735" t="s">
        <v>1202</v>
      </c>
      <c r="J113" s="1735" t="s">
        <v>807</v>
      </c>
      <c r="K113" s="1735" t="s">
        <v>808</v>
      </c>
      <c r="L113" s="1735" t="s">
        <v>809</v>
      </c>
      <c r="M113" s="1735" t="s">
        <v>815</v>
      </c>
      <c r="N113" s="2227"/>
      <c r="O113" s="1738"/>
    </row>
    <row r="114" spans="1:15" s="1740" customFormat="1" ht="15" customHeight="1" x14ac:dyDescent="0.25">
      <c r="A114" s="1737"/>
      <c r="B114" s="2228" t="s">
        <v>1351</v>
      </c>
      <c r="C114" s="2229"/>
      <c r="D114" s="1816"/>
      <c r="E114" s="1816"/>
      <c r="F114" s="1816"/>
      <c r="G114" s="1816"/>
      <c r="H114" s="1816"/>
      <c r="I114" s="1816"/>
      <c r="J114" s="1816"/>
      <c r="K114" s="1816"/>
      <c r="L114" s="1816"/>
      <c r="M114" s="1816"/>
      <c r="N114" s="1817"/>
      <c r="O114" s="1518"/>
    </row>
    <row r="115" spans="1:15" s="1740" customFormat="1" ht="15" customHeight="1" x14ac:dyDescent="0.25">
      <c r="A115" s="1737"/>
      <c r="B115" s="2217" t="s">
        <v>1352</v>
      </c>
      <c r="C115" s="2218"/>
      <c r="D115" s="1780"/>
      <c r="E115" s="1780"/>
      <c r="F115" s="1780"/>
      <c r="G115" s="1780"/>
      <c r="H115" s="1780"/>
      <c r="I115" s="1780"/>
      <c r="J115" s="1780"/>
      <c r="K115" s="1780"/>
      <c r="L115" s="1780"/>
      <c r="M115" s="1780"/>
      <c r="N115" s="1811"/>
      <c r="O115" s="1518"/>
    </row>
    <row r="116" spans="1:15" s="1740" customFormat="1" ht="15" customHeight="1" x14ac:dyDescent="0.25">
      <c r="A116" s="1737"/>
      <c r="B116" s="2217" t="s">
        <v>1353</v>
      </c>
      <c r="C116" s="2218"/>
      <c r="D116" s="1780"/>
      <c r="E116" s="1780"/>
      <c r="F116" s="1780"/>
      <c r="G116" s="1780"/>
      <c r="H116" s="1780"/>
      <c r="I116" s="1780"/>
      <c r="J116" s="1780"/>
      <c r="K116" s="1780"/>
      <c r="L116" s="1780"/>
      <c r="M116" s="1780"/>
      <c r="N116" s="1811"/>
      <c r="O116" s="1518"/>
    </row>
    <row r="117" spans="1:15" s="1740" customFormat="1" ht="15" customHeight="1" x14ac:dyDescent="0.25">
      <c r="A117" s="1737"/>
      <c r="B117" s="2217" t="s">
        <v>1354</v>
      </c>
      <c r="C117" s="2218"/>
      <c r="D117" s="1780"/>
      <c r="E117" s="1780"/>
      <c r="F117" s="1780"/>
      <c r="G117" s="1780"/>
      <c r="H117" s="1780"/>
      <c r="I117" s="1780"/>
      <c r="J117" s="1780"/>
      <c r="K117" s="1780"/>
      <c r="L117" s="1780"/>
      <c r="M117" s="1780"/>
      <c r="N117" s="1811"/>
      <c r="O117" s="1518"/>
    </row>
    <row r="118" spans="1:15" s="1740" customFormat="1" ht="15" customHeight="1" x14ac:dyDescent="0.25">
      <c r="A118" s="1737"/>
      <c r="B118" s="2217" t="s">
        <v>1355</v>
      </c>
      <c r="C118" s="2218"/>
      <c r="D118" s="1780"/>
      <c r="E118" s="1780"/>
      <c r="F118" s="1780"/>
      <c r="G118" s="1780"/>
      <c r="H118" s="1780"/>
      <c r="I118" s="1780"/>
      <c r="J118" s="1780"/>
      <c r="K118" s="1780"/>
      <c r="L118" s="1780"/>
      <c r="M118" s="1780"/>
      <c r="N118" s="1811"/>
      <c r="O118" s="1518"/>
    </row>
    <row r="119" spans="1:15" s="1740" customFormat="1" ht="15" customHeight="1" x14ac:dyDescent="0.25">
      <c r="A119" s="1737"/>
      <c r="B119" s="2217" t="s">
        <v>934</v>
      </c>
      <c r="C119" s="2218"/>
      <c r="D119" s="1780"/>
      <c r="E119" s="1780"/>
      <c r="F119" s="1780"/>
      <c r="G119" s="1780"/>
      <c r="H119" s="1780"/>
      <c r="I119" s="1780"/>
      <c r="J119" s="1780"/>
      <c r="K119" s="1780"/>
      <c r="L119" s="1780"/>
      <c r="M119" s="1780"/>
      <c r="N119" s="1811"/>
      <c r="O119" s="1518"/>
    </row>
    <row r="120" spans="1:15" s="1740" customFormat="1" ht="15" customHeight="1" x14ac:dyDescent="0.25">
      <c r="A120" s="1737"/>
      <c r="B120" s="2217" t="s">
        <v>935</v>
      </c>
      <c r="C120" s="2218"/>
      <c r="D120" s="1780"/>
      <c r="E120" s="1780"/>
      <c r="F120" s="1780"/>
      <c r="G120" s="1780"/>
      <c r="H120" s="1780"/>
      <c r="I120" s="1780"/>
      <c r="J120" s="1780"/>
      <c r="K120" s="1780"/>
      <c r="L120" s="1780"/>
      <c r="M120" s="1780"/>
      <c r="N120" s="1811"/>
      <c r="O120" s="1518"/>
    </row>
    <row r="121" spans="1:15" s="1740" customFormat="1" ht="15" customHeight="1" x14ac:dyDescent="0.25">
      <c r="A121" s="1737"/>
      <c r="B121" s="2217" t="s">
        <v>936</v>
      </c>
      <c r="C121" s="2218"/>
      <c r="D121" s="1780"/>
      <c r="E121" s="1780"/>
      <c r="F121" s="1780"/>
      <c r="G121" s="1780"/>
      <c r="H121" s="1780"/>
      <c r="I121" s="1780"/>
      <c r="J121" s="1780"/>
      <c r="K121" s="1780"/>
      <c r="L121" s="1780"/>
      <c r="M121" s="1780"/>
      <c r="N121" s="1811"/>
      <c r="O121" s="1518"/>
    </row>
    <row r="122" spans="1:15" s="1740" customFormat="1" ht="15" customHeight="1" x14ac:dyDescent="0.25">
      <c r="A122" s="1737"/>
      <c r="B122" s="2217" t="s">
        <v>937</v>
      </c>
      <c r="C122" s="2218"/>
      <c r="D122" s="1780"/>
      <c r="E122" s="1780"/>
      <c r="F122" s="1780"/>
      <c r="G122" s="1780"/>
      <c r="H122" s="1780"/>
      <c r="I122" s="1780"/>
      <c r="J122" s="1780"/>
      <c r="K122" s="1780"/>
      <c r="L122" s="1780"/>
      <c r="M122" s="1780"/>
      <c r="N122" s="1811"/>
      <c r="O122" s="1518"/>
    </row>
    <row r="123" spans="1:15" s="1740" customFormat="1" ht="15" customHeight="1" x14ac:dyDescent="0.25">
      <c r="A123" s="1737"/>
      <c r="B123" s="2217" t="s">
        <v>938</v>
      </c>
      <c r="C123" s="2218"/>
      <c r="D123" s="1780"/>
      <c r="E123" s="1780"/>
      <c r="F123" s="1780"/>
      <c r="G123" s="1780"/>
      <c r="H123" s="1780"/>
      <c r="I123" s="1780"/>
      <c r="J123" s="1780"/>
      <c r="K123" s="1780"/>
      <c r="L123" s="1780"/>
      <c r="M123" s="1780"/>
      <c r="N123" s="1811"/>
      <c r="O123" s="1518"/>
    </row>
    <row r="124" spans="1:15" s="1740" customFormat="1" ht="15" customHeight="1" x14ac:dyDescent="0.25">
      <c r="A124" s="1737"/>
      <c r="B124" s="2217" t="s">
        <v>773</v>
      </c>
      <c r="C124" s="2218"/>
      <c r="D124" s="1780"/>
      <c r="E124" s="1780"/>
      <c r="F124" s="1780"/>
      <c r="G124" s="1780"/>
      <c r="H124" s="1780"/>
      <c r="I124" s="1780"/>
      <c r="J124" s="1780"/>
      <c r="K124" s="1780"/>
      <c r="L124" s="1780"/>
      <c r="M124" s="1780"/>
      <c r="N124" s="1811"/>
      <c r="O124" s="1518"/>
    </row>
    <row r="125" spans="1:15" s="1740" customFormat="1" ht="15" customHeight="1" x14ac:dyDescent="0.25">
      <c r="A125" s="1737"/>
      <c r="B125" s="2217" t="s">
        <v>774</v>
      </c>
      <c r="C125" s="2218"/>
      <c r="D125" s="1780"/>
      <c r="E125" s="1780"/>
      <c r="F125" s="1780"/>
      <c r="G125" s="1780"/>
      <c r="H125" s="1780"/>
      <c r="I125" s="1780"/>
      <c r="J125" s="1780"/>
      <c r="K125" s="1780"/>
      <c r="L125" s="1780"/>
      <c r="M125" s="1780"/>
      <c r="N125" s="1811"/>
      <c r="O125" s="1518"/>
    </row>
    <row r="126" spans="1:15" s="1740" customFormat="1" ht="15" customHeight="1" x14ac:dyDescent="0.25">
      <c r="A126" s="1737"/>
      <c r="B126" s="2217" t="s">
        <v>775</v>
      </c>
      <c r="C126" s="2218"/>
      <c r="D126" s="1780"/>
      <c r="E126" s="1780"/>
      <c r="F126" s="1780"/>
      <c r="G126" s="1780"/>
      <c r="H126" s="1780"/>
      <c r="I126" s="1780"/>
      <c r="J126" s="1780"/>
      <c r="K126" s="1780"/>
      <c r="L126" s="1780"/>
      <c r="M126" s="1780"/>
      <c r="N126" s="1811"/>
      <c r="O126" s="1518"/>
    </row>
    <row r="127" spans="1:15" s="1740" customFormat="1" ht="15" customHeight="1" x14ac:dyDescent="0.25">
      <c r="A127" s="1737"/>
      <c r="B127" s="2217" t="s">
        <v>776</v>
      </c>
      <c r="C127" s="2218"/>
      <c r="D127" s="1780"/>
      <c r="E127" s="1780"/>
      <c r="F127" s="1780"/>
      <c r="G127" s="1780"/>
      <c r="H127" s="1780"/>
      <c r="I127" s="1780"/>
      <c r="J127" s="1780"/>
      <c r="K127" s="1780"/>
      <c r="L127" s="1780"/>
      <c r="M127" s="1780"/>
      <c r="N127" s="1811"/>
      <c r="O127" s="1518"/>
    </row>
    <row r="128" spans="1:15" s="1740" customFormat="1" ht="15" customHeight="1" x14ac:dyDescent="0.25">
      <c r="A128" s="1737"/>
      <c r="B128" s="2217" t="s">
        <v>777</v>
      </c>
      <c r="C128" s="2218"/>
      <c r="D128" s="1780"/>
      <c r="E128" s="1780"/>
      <c r="F128" s="1780"/>
      <c r="G128" s="1780"/>
      <c r="H128" s="1780"/>
      <c r="I128" s="1780"/>
      <c r="J128" s="1780"/>
      <c r="K128" s="1780"/>
      <c r="L128" s="1780"/>
      <c r="M128" s="1780"/>
      <c r="N128" s="1811"/>
      <c r="O128" s="1518"/>
    </row>
    <row r="129" spans="1:15" s="1740" customFormat="1" ht="15" customHeight="1" x14ac:dyDescent="0.25">
      <c r="A129" s="1737"/>
      <c r="B129" s="2217" t="s">
        <v>778</v>
      </c>
      <c r="C129" s="2218"/>
      <c r="D129" s="1780"/>
      <c r="E129" s="1780"/>
      <c r="F129" s="1780"/>
      <c r="G129" s="1780"/>
      <c r="H129" s="1780"/>
      <c r="I129" s="1780"/>
      <c r="J129" s="1780"/>
      <c r="K129" s="1780"/>
      <c r="L129" s="1780"/>
      <c r="M129" s="1780"/>
      <c r="N129" s="1811"/>
      <c r="O129" s="1518"/>
    </row>
    <row r="130" spans="1:15" s="1740" customFormat="1" ht="15" customHeight="1" x14ac:dyDescent="0.25">
      <c r="A130" s="1737"/>
      <c r="B130" s="2217" t="s">
        <v>779</v>
      </c>
      <c r="C130" s="2218"/>
      <c r="D130" s="1780"/>
      <c r="E130" s="1780"/>
      <c r="F130" s="1780"/>
      <c r="G130" s="1780"/>
      <c r="H130" s="1780"/>
      <c r="I130" s="1780"/>
      <c r="J130" s="1780"/>
      <c r="K130" s="1780"/>
      <c r="L130" s="1780"/>
      <c r="M130" s="1780"/>
      <c r="N130" s="1811"/>
      <c r="O130" s="1518"/>
    </row>
    <row r="131" spans="1:15" s="1740" customFormat="1" ht="15" customHeight="1" x14ac:dyDescent="0.25">
      <c r="A131" s="1737"/>
      <c r="B131" s="2217" t="s">
        <v>780</v>
      </c>
      <c r="C131" s="2218"/>
      <c r="D131" s="1780"/>
      <c r="E131" s="1780"/>
      <c r="F131" s="1780"/>
      <c r="G131" s="1780"/>
      <c r="H131" s="1780"/>
      <c r="I131" s="1780"/>
      <c r="J131" s="1780"/>
      <c r="K131" s="1780"/>
      <c r="L131" s="1780"/>
      <c r="M131" s="1780"/>
      <c r="N131" s="1811"/>
      <c r="O131" s="1518"/>
    </row>
    <row r="132" spans="1:15" s="1740" customFormat="1" ht="15" customHeight="1" x14ac:dyDescent="0.25">
      <c r="A132" s="1737"/>
      <c r="B132" s="2217" t="s">
        <v>781</v>
      </c>
      <c r="C132" s="2218"/>
      <c r="D132" s="1780"/>
      <c r="E132" s="1780"/>
      <c r="F132" s="1780"/>
      <c r="G132" s="1780"/>
      <c r="H132" s="1780"/>
      <c r="I132" s="1780"/>
      <c r="J132" s="1780"/>
      <c r="K132" s="1780"/>
      <c r="L132" s="1780"/>
      <c r="M132" s="1780"/>
      <c r="N132" s="1811"/>
      <c r="O132" s="1518"/>
    </row>
    <row r="133" spans="1:15" s="1740" customFormat="1" ht="15" customHeight="1" x14ac:dyDescent="0.25">
      <c r="A133" s="1737"/>
      <c r="B133" s="2217" t="s">
        <v>782</v>
      </c>
      <c r="C133" s="2218"/>
      <c r="D133" s="1780"/>
      <c r="E133" s="1780"/>
      <c r="F133" s="1780"/>
      <c r="G133" s="1780"/>
      <c r="H133" s="1780"/>
      <c r="I133" s="1780"/>
      <c r="J133" s="1780"/>
      <c r="K133" s="1780"/>
      <c r="L133" s="1780"/>
      <c r="M133" s="1780"/>
      <c r="N133" s="1811"/>
      <c r="O133" s="1518"/>
    </row>
    <row r="134" spans="1:15" s="1740" customFormat="1" ht="15" customHeight="1" x14ac:dyDescent="0.25">
      <c r="A134" s="1737"/>
      <c r="B134" s="2217" t="s">
        <v>783</v>
      </c>
      <c r="C134" s="2218"/>
      <c r="D134" s="1780"/>
      <c r="E134" s="1780"/>
      <c r="F134" s="1780"/>
      <c r="G134" s="1780"/>
      <c r="H134" s="1780"/>
      <c r="I134" s="1780"/>
      <c r="J134" s="1780"/>
      <c r="K134" s="1780"/>
      <c r="L134" s="1780"/>
      <c r="M134" s="1780"/>
      <c r="N134" s="1811"/>
      <c r="O134" s="1518"/>
    </row>
    <row r="135" spans="1:15" s="1740" customFormat="1" ht="15" customHeight="1" x14ac:dyDescent="0.25">
      <c r="A135" s="1737"/>
      <c r="B135" s="2217" t="s">
        <v>784</v>
      </c>
      <c r="C135" s="2218"/>
      <c r="D135" s="1780"/>
      <c r="E135" s="1780"/>
      <c r="F135" s="1780"/>
      <c r="G135" s="1780"/>
      <c r="H135" s="1780"/>
      <c r="I135" s="1780"/>
      <c r="J135" s="1780"/>
      <c r="K135" s="1780"/>
      <c r="L135" s="1780"/>
      <c r="M135" s="1780"/>
      <c r="N135" s="1811"/>
      <c r="O135" s="1518"/>
    </row>
    <row r="136" spans="1:15" s="1740" customFormat="1" ht="15" customHeight="1" x14ac:dyDescent="0.25">
      <c r="A136" s="1737"/>
      <c r="B136" s="2217" t="s">
        <v>785</v>
      </c>
      <c r="C136" s="2218"/>
      <c r="D136" s="1780"/>
      <c r="E136" s="1780"/>
      <c r="F136" s="1780"/>
      <c r="G136" s="1780"/>
      <c r="H136" s="1780"/>
      <c r="I136" s="1780"/>
      <c r="J136" s="1780"/>
      <c r="K136" s="1780"/>
      <c r="L136" s="1780"/>
      <c r="M136" s="1780"/>
      <c r="N136" s="1811"/>
      <c r="O136" s="1518"/>
    </row>
    <row r="137" spans="1:15" s="1740" customFormat="1" ht="15" customHeight="1" x14ac:dyDescent="0.25">
      <c r="A137" s="1737"/>
      <c r="B137" s="2217" t="s">
        <v>786</v>
      </c>
      <c r="C137" s="2218"/>
      <c r="D137" s="1780"/>
      <c r="E137" s="1780"/>
      <c r="F137" s="1780"/>
      <c r="G137" s="1780"/>
      <c r="H137" s="1780"/>
      <c r="I137" s="1780"/>
      <c r="J137" s="1780"/>
      <c r="K137" s="1780"/>
      <c r="L137" s="1780"/>
      <c r="M137" s="1780"/>
      <c r="N137" s="1811"/>
      <c r="O137" s="1518"/>
    </row>
    <row r="138" spans="1:15" s="1740" customFormat="1" ht="15" customHeight="1" x14ac:dyDescent="0.25">
      <c r="A138" s="1737"/>
      <c r="B138" s="2217" t="s">
        <v>787</v>
      </c>
      <c r="C138" s="2218"/>
      <c r="D138" s="1780"/>
      <c r="E138" s="1780"/>
      <c r="F138" s="1780"/>
      <c r="G138" s="1780"/>
      <c r="H138" s="1780"/>
      <c r="I138" s="1780"/>
      <c r="J138" s="1780"/>
      <c r="K138" s="1780"/>
      <c r="L138" s="1780"/>
      <c r="M138" s="1780"/>
      <c r="N138" s="1811"/>
      <c r="O138" s="1518"/>
    </row>
    <row r="139" spans="1:15" s="1740" customFormat="1" ht="15" customHeight="1" x14ac:dyDescent="0.25">
      <c r="A139" s="1737"/>
      <c r="B139" s="2217" t="s">
        <v>788</v>
      </c>
      <c r="C139" s="2218"/>
      <c r="D139" s="1780"/>
      <c r="E139" s="1780"/>
      <c r="F139" s="1780"/>
      <c r="G139" s="1780"/>
      <c r="H139" s="1780"/>
      <c r="I139" s="1780"/>
      <c r="J139" s="1780"/>
      <c r="K139" s="1780"/>
      <c r="L139" s="1780"/>
      <c r="M139" s="1780"/>
      <c r="N139" s="1811"/>
      <c r="O139" s="1518"/>
    </row>
    <row r="140" spans="1:15" s="1740" customFormat="1" ht="15" customHeight="1" x14ac:dyDescent="0.25">
      <c r="A140" s="1737"/>
      <c r="B140" s="2217" t="s">
        <v>789</v>
      </c>
      <c r="C140" s="2218"/>
      <c r="D140" s="1780"/>
      <c r="E140" s="1780"/>
      <c r="F140" s="1780"/>
      <c r="G140" s="1780"/>
      <c r="H140" s="1780"/>
      <c r="I140" s="1780"/>
      <c r="J140" s="1780"/>
      <c r="K140" s="1780"/>
      <c r="L140" s="1780"/>
      <c r="M140" s="1780"/>
      <c r="N140" s="1811"/>
      <c r="O140" s="1518"/>
    </row>
    <row r="141" spans="1:15" s="1740" customFormat="1" ht="15" customHeight="1" x14ac:dyDescent="0.25">
      <c r="A141" s="1737"/>
      <c r="B141" s="2217" t="s">
        <v>790</v>
      </c>
      <c r="C141" s="2218"/>
      <c r="D141" s="1780"/>
      <c r="E141" s="1780"/>
      <c r="F141" s="1780"/>
      <c r="G141" s="1780"/>
      <c r="H141" s="1780"/>
      <c r="I141" s="1780"/>
      <c r="J141" s="1780"/>
      <c r="K141" s="1780"/>
      <c r="L141" s="1780"/>
      <c r="M141" s="1780"/>
      <c r="N141" s="1811"/>
      <c r="O141" s="1518"/>
    </row>
    <row r="142" spans="1:15" s="1740" customFormat="1" ht="15" customHeight="1" x14ac:dyDescent="0.25">
      <c r="A142" s="1737"/>
      <c r="B142" s="2217" t="s">
        <v>791</v>
      </c>
      <c r="C142" s="2218"/>
      <c r="D142" s="1780"/>
      <c r="E142" s="1780"/>
      <c r="F142" s="1780"/>
      <c r="G142" s="1780"/>
      <c r="H142" s="1780"/>
      <c r="I142" s="1780"/>
      <c r="J142" s="1780"/>
      <c r="K142" s="1780"/>
      <c r="L142" s="1780"/>
      <c r="M142" s="1780"/>
      <c r="N142" s="1811"/>
      <c r="O142" s="1518"/>
    </row>
    <row r="143" spans="1:15" s="1740" customFormat="1" ht="15" customHeight="1" x14ac:dyDescent="0.25">
      <c r="A143" s="1737"/>
      <c r="B143" s="2217" t="s">
        <v>792</v>
      </c>
      <c r="C143" s="2218"/>
      <c r="D143" s="1780"/>
      <c r="E143" s="1780"/>
      <c r="F143" s="1780"/>
      <c r="G143" s="1780"/>
      <c r="H143" s="1780"/>
      <c r="I143" s="1780"/>
      <c r="J143" s="1780"/>
      <c r="K143" s="1780"/>
      <c r="L143" s="1780"/>
      <c r="M143" s="1780"/>
      <c r="N143" s="1811"/>
      <c r="O143" s="1518"/>
    </row>
    <row r="144" spans="1:15" s="1740" customFormat="1" ht="15" customHeight="1" x14ac:dyDescent="0.25">
      <c r="A144" s="1737"/>
      <c r="B144" s="2217" t="s">
        <v>793</v>
      </c>
      <c r="C144" s="2218"/>
      <c r="D144" s="1780"/>
      <c r="E144" s="1780"/>
      <c r="F144" s="1780"/>
      <c r="G144" s="1780"/>
      <c r="H144" s="1780"/>
      <c r="I144" s="1780"/>
      <c r="J144" s="1780"/>
      <c r="K144" s="1780"/>
      <c r="L144" s="1780"/>
      <c r="M144" s="1780"/>
      <c r="N144" s="1811"/>
      <c r="O144" s="1518"/>
    </row>
    <row r="145" spans="1:15" s="1740" customFormat="1" ht="15" customHeight="1" x14ac:dyDescent="0.25">
      <c r="A145" s="1737"/>
      <c r="B145" s="2217" t="s">
        <v>794</v>
      </c>
      <c r="C145" s="2218"/>
      <c r="D145" s="1780"/>
      <c r="E145" s="1780"/>
      <c r="F145" s="1780"/>
      <c r="G145" s="1780"/>
      <c r="H145" s="1780"/>
      <c r="I145" s="1780"/>
      <c r="J145" s="1780"/>
      <c r="K145" s="1780"/>
      <c r="L145" s="1780"/>
      <c r="M145" s="1780"/>
      <c r="N145" s="1811"/>
      <c r="O145" s="1518"/>
    </row>
    <row r="146" spans="1:15" s="1740" customFormat="1" ht="15" customHeight="1" x14ac:dyDescent="0.25">
      <c r="A146" s="1737"/>
      <c r="B146" s="2217" t="s">
        <v>795</v>
      </c>
      <c r="C146" s="2218"/>
      <c r="D146" s="1780"/>
      <c r="E146" s="1780"/>
      <c r="F146" s="1780"/>
      <c r="G146" s="1780"/>
      <c r="H146" s="1780"/>
      <c r="I146" s="1780"/>
      <c r="J146" s="1780"/>
      <c r="K146" s="1780"/>
      <c r="L146" s="1780"/>
      <c r="M146" s="1780"/>
      <c r="N146" s="1811"/>
      <c r="O146" s="1518"/>
    </row>
    <row r="147" spans="1:15" s="1740" customFormat="1" ht="15" customHeight="1" x14ac:dyDescent="0.25">
      <c r="A147" s="1737"/>
      <c r="B147" s="2217" t="s">
        <v>796</v>
      </c>
      <c r="C147" s="2218"/>
      <c r="D147" s="1780"/>
      <c r="E147" s="1780"/>
      <c r="F147" s="1780"/>
      <c r="G147" s="1780"/>
      <c r="H147" s="1780"/>
      <c r="I147" s="1780"/>
      <c r="J147" s="1780"/>
      <c r="K147" s="1780"/>
      <c r="L147" s="1780"/>
      <c r="M147" s="1780"/>
      <c r="N147" s="1811"/>
      <c r="O147" s="1518"/>
    </row>
    <row r="148" spans="1:15" s="1740" customFormat="1" ht="15" customHeight="1" x14ac:dyDescent="0.25">
      <c r="A148" s="1737"/>
      <c r="B148" s="2217" t="s">
        <v>797</v>
      </c>
      <c r="C148" s="2218"/>
      <c r="D148" s="1780"/>
      <c r="E148" s="1780"/>
      <c r="F148" s="1780"/>
      <c r="G148" s="1780"/>
      <c r="H148" s="1780"/>
      <c r="I148" s="1780"/>
      <c r="J148" s="1780"/>
      <c r="K148" s="1780"/>
      <c r="L148" s="1780"/>
      <c r="M148" s="1780"/>
      <c r="N148" s="1811"/>
      <c r="O148" s="1518"/>
    </row>
    <row r="149" spans="1:15" s="1740" customFormat="1" ht="15" customHeight="1" x14ac:dyDescent="0.25">
      <c r="A149" s="1737"/>
      <c r="B149" s="2217" t="s">
        <v>798</v>
      </c>
      <c r="C149" s="2218"/>
      <c r="D149" s="1780"/>
      <c r="E149" s="1780"/>
      <c r="F149" s="1780"/>
      <c r="G149" s="1780"/>
      <c r="H149" s="1780"/>
      <c r="I149" s="1780"/>
      <c r="J149" s="1780"/>
      <c r="K149" s="1780"/>
      <c r="L149" s="1780"/>
      <c r="M149" s="1780"/>
      <c r="N149" s="1811"/>
      <c r="O149" s="1518"/>
    </row>
    <row r="150" spans="1:15" s="1740" customFormat="1" ht="15" customHeight="1" x14ac:dyDescent="0.25">
      <c r="A150" s="1737"/>
      <c r="B150" s="2217" t="s">
        <v>799</v>
      </c>
      <c r="C150" s="2218"/>
      <c r="D150" s="1780"/>
      <c r="E150" s="1780"/>
      <c r="F150" s="1780"/>
      <c r="G150" s="1780"/>
      <c r="H150" s="1780"/>
      <c r="I150" s="1780"/>
      <c r="J150" s="1780"/>
      <c r="K150" s="1780"/>
      <c r="L150" s="1780"/>
      <c r="M150" s="1780"/>
      <c r="N150" s="1811"/>
      <c r="O150" s="1518"/>
    </row>
    <row r="151" spans="1:15" s="1740" customFormat="1" ht="15" customHeight="1" x14ac:dyDescent="0.25">
      <c r="A151" s="1737"/>
      <c r="B151" s="2217" t="s">
        <v>800</v>
      </c>
      <c r="C151" s="2218"/>
      <c r="D151" s="1780"/>
      <c r="E151" s="1780"/>
      <c r="F151" s="1780"/>
      <c r="G151" s="1780"/>
      <c r="H151" s="1780"/>
      <c r="I151" s="1780"/>
      <c r="J151" s="1780"/>
      <c r="K151" s="1780"/>
      <c r="L151" s="1780"/>
      <c r="M151" s="1780"/>
      <c r="N151" s="1811"/>
      <c r="O151" s="1518"/>
    </row>
    <row r="152" spans="1:15" s="1740" customFormat="1" ht="15" customHeight="1" x14ac:dyDescent="0.25">
      <c r="A152" s="1737"/>
      <c r="B152" s="2217" t="s">
        <v>801</v>
      </c>
      <c r="C152" s="2218"/>
      <c r="D152" s="1780"/>
      <c r="E152" s="1780"/>
      <c r="F152" s="1780"/>
      <c r="G152" s="1780"/>
      <c r="H152" s="1780"/>
      <c r="I152" s="1780"/>
      <c r="J152" s="1780"/>
      <c r="K152" s="1780"/>
      <c r="L152" s="1780"/>
      <c r="M152" s="1780"/>
      <c r="N152" s="1811"/>
      <c r="O152" s="1518"/>
    </row>
    <row r="153" spans="1:15" s="1740" customFormat="1" ht="15" customHeight="1" x14ac:dyDescent="0.25">
      <c r="A153" s="1737"/>
      <c r="B153" s="2257" t="s">
        <v>802</v>
      </c>
      <c r="C153" s="2258"/>
      <c r="D153" s="1812"/>
      <c r="E153" s="1812"/>
      <c r="F153" s="1812"/>
      <c r="G153" s="1812"/>
      <c r="H153" s="1812"/>
      <c r="I153" s="1812"/>
      <c r="J153" s="1812"/>
      <c r="K153" s="1812"/>
      <c r="L153" s="1812"/>
      <c r="M153" s="1812"/>
      <c r="N153" s="1813"/>
      <c r="O153" s="1518"/>
    </row>
    <row r="154" spans="1:15" s="1740" customFormat="1" ht="15" customHeight="1" x14ac:dyDescent="0.25">
      <c r="A154" s="1737"/>
      <c r="B154" s="2255" t="s">
        <v>804</v>
      </c>
      <c r="C154" s="2256"/>
      <c r="D154" s="1814"/>
      <c r="E154" s="1814"/>
      <c r="F154" s="1814"/>
      <c r="G154" s="1814"/>
      <c r="H154" s="1814"/>
      <c r="I154" s="1814"/>
      <c r="J154" s="1814"/>
      <c r="K154" s="1814"/>
      <c r="L154" s="1814"/>
      <c r="M154" s="1814"/>
      <c r="N154" s="1815"/>
      <c r="O154" s="1518"/>
    </row>
    <row r="155" spans="1:15" s="1588" customFormat="1" ht="45" customHeight="1" x14ac:dyDescent="0.25">
      <c r="A155" s="1261" t="s">
        <v>814</v>
      </c>
      <c r="B155" s="1551"/>
      <c r="C155" s="1317"/>
      <c r="D155" s="1317"/>
      <c r="E155" s="1317"/>
      <c r="F155" s="1317"/>
      <c r="G155" s="1317"/>
      <c r="H155" s="1317"/>
      <c r="I155" s="1317"/>
      <c r="J155" s="1317"/>
      <c r="K155" s="1317"/>
      <c r="L155" s="1317"/>
      <c r="M155" s="1317"/>
      <c r="N155" s="1317"/>
      <c r="O155" s="1599"/>
    </row>
    <row r="156" spans="1:15" s="1588" customFormat="1" ht="30" customHeight="1" x14ac:dyDescent="0.25">
      <c r="A156" s="1261"/>
      <c r="B156" s="2246" t="s">
        <v>811</v>
      </c>
      <c r="C156" s="2247"/>
      <c r="D156" s="2230" t="s">
        <v>930</v>
      </c>
      <c r="E156" s="2230" t="s">
        <v>771</v>
      </c>
      <c r="F156" s="2219" t="s">
        <v>1203</v>
      </c>
      <c r="G156" s="2219"/>
      <c r="H156" s="2219"/>
      <c r="I156" s="2219" t="s">
        <v>806</v>
      </c>
      <c r="J156" s="2219"/>
      <c r="K156" s="2219"/>
      <c r="L156" s="2224" t="s">
        <v>810</v>
      </c>
      <c r="M156" s="2225"/>
      <c r="N156" s="2226" t="s">
        <v>772</v>
      </c>
      <c r="O156" s="1599"/>
    </row>
    <row r="157" spans="1:15" ht="60" customHeight="1" x14ac:dyDescent="0.25">
      <c r="A157" s="1737"/>
      <c r="B157" s="2248"/>
      <c r="C157" s="2249"/>
      <c r="D157" s="2231"/>
      <c r="E157" s="2231"/>
      <c r="F157" s="1735" t="s">
        <v>1204</v>
      </c>
      <c r="G157" s="1735" t="s">
        <v>1205</v>
      </c>
      <c r="H157" s="1735" t="s">
        <v>1206</v>
      </c>
      <c r="I157" s="1735" t="s">
        <v>1202</v>
      </c>
      <c r="J157" s="1735" t="s">
        <v>807</v>
      </c>
      <c r="K157" s="1735" t="s">
        <v>808</v>
      </c>
      <c r="L157" s="1735" t="s">
        <v>809</v>
      </c>
      <c r="M157" s="1735" t="s">
        <v>815</v>
      </c>
      <c r="N157" s="2227"/>
      <c r="O157" s="1738"/>
    </row>
    <row r="158" spans="1:15" s="1740" customFormat="1" ht="15" customHeight="1" x14ac:dyDescent="0.25">
      <c r="A158" s="1737"/>
      <c r="B158" s="2228" t="s">
        <v>1351</v>
      </c>
      <c r="C158" s="2229"/>
      <c r="D158" s="1816"/>
      <c r="E158" s="1816"/>
      <c r="F158" s="1816"/>
      <c r="G158" s="1816"/>
      <c r="H158" s="1816"/>
      <c r="I158" s="1816"/>
      <c r="J158" s="1816"/>
      <c r="K158" s="1816"/>
      <c r="L158" s="1816"/>
      <c r="M158" s="1816"/>
      <c r="N158" s="1817"/>
      <c r="O158" s="1518"/>
    </row>
    <row r="159" spans="1:15" s="1740" customFormat="1" ht="15" customHeight="1" x14ac:dyDescent="0.25">
      <c r="A159" s="1737"/>
      <c r="B159" s="2217" t="s">
        <v>1352</v>
      </c>
      <c r="C159" s="2218"/>
      <c r="D159" s="1780"/>
      <c r="E159" s="1780"/>
      <c r="F159" s="1780"/>
      <c r="G159" s="1780"/>
      <c r="H159" s="1780"/>
      <c r="I159" s="1780"/>
      <c r="J159" s="1780"/>
      <c r="K159" s="1780"/>
      <c r="L159" s="1780"/>
      <c r="M159" s="1780"/>
      <c r="N159" s="1811"/>
      <c r="O159" s="1518"/>
    </row>
    <row r="160" spans="1:15" s="1740" customFormat="1" ht="15" customHeight="1" x14ac:dyDescent="0.25">
      <c r="A160" s="1737"/>
      <c r="B160" s="2217" t="s">
        <v>1353</v>
      </c>
      <c r="C160" s="2218"/>
      <c r="D160" s="1780"/>
      <c r="E160" s="1780"/>
      <c r="F160" s="1780"/>
      <c r="G160" s="1780"/>
      <c r="H160" s="1780"/>
      <c r="I160" s="1780"/>
      <c r="J160" s="1780"/>
      <c r="K160" s="1780"/>
      <c r="L160" s="1780"/>
      <c r="M160" s="1780"/>
      <c r="N160" s="1811"/>
      <c r="O160" s="1518"/>
    </row>
    <row r="161" spans="1:15" s="1740" customFormat="1" ht="15" customHeight="1" x14ac:dyDescent="0.25">
      <c r="A161" s="1737"/>
      <c r="B161" s="2217" t="s">
        <v>1354</v>
      </c>
      <c r="C161" s="2218"/>
      <c r="D161" s="1780"/>
      <c r="E161" s="1780"/>
      <c r="F161" s="1780"/>
      <c r="G161" s="1780"/>
      <c r="H161" s="1780"/>
      <c r="I161" s="1780"/>
      <c r="J161" s="1780"/>
      <c r="K161" s="1780"/>
      <c r="L161" s="1780"/>
      <c r="M161" s="1780"/>
      <c r="N161" s="1811"/>
      <c r="O161" s="1518"/>
    </row>
    <row r="162" spans="1:15" s="1740" customFormat="1" ht="15" customHeight="1" x14ac:dyDescent="0.25">
      <c r="A162" s="1737"/>
      <c r="B162" s="2217" t="s">
        <v>1355</v>
      </c>
      <c r="C162" s="2218"/>
      <c r="D162" s="1780"/>
      <c r="E162" s="1780"/>
      <c r="F162" s="1780"/>
      <c r="G162" s="1780"/>
      <c r="H162" s="1780"/>
      <c r="I162" s="1780"/>
      <c r="J162" s="1780"/>
      <c r="K162" s="1780"/>
      <c r="L162" s="1780"/>
      <c r="M162" s="1780"/>
      <c r="N162" s="1811"/>
      <c r="O162" s="1518"/>
    </row>
    <row r="163" spans="1:15" s="1740" customFormat="1" ht="15" customHeight="1" x14ac:dyDescent="0.25">
      <c r="A163" s="1737"/>
      <c r="B163" s="2217" t="s">
        <v>934</v>
      </c>
      <c r="C163" s="2218"/>
      <c r="D163" s="1780"/>
      <c r="E163" s="1780"/>
      <c r="F163" s="1780"/>
      <c r="G163" s="1780"/>
      <c r="H163" s="1780"/>
      <c r="I163" s="1780"/>
      <c r="J163" s="1780"/>
      <c r="K163" s="1780"/>
      <c r="L163" s="1780"/>
      <c r="M163" s="1780"/>
      <c r="N163" s="1811"/>
      <c r="O163" s="1518"/>
    </row>
    <row r="164" spans="1:15" s="1740" customFormat="1" ht="15" customHeight="1" x14ac:dyDescent="0.25">
      <c r="A164" s="1737"/>
      <c r="B164" s="2217" t="s">
        <v>935</v>
      </c>
      <c r="C164" s="2218"/>
      <c r="D164" s="1780"/>
      <c r="E164" s="1780"/>
      <c r="F164" s="1780"/>
      <c r="G164" s="1780"/>
      <c r="H164" s="1780"/>
      <c r="I164" s="1780"/>
      <c r="J164" s="1780"/>
      <c r="K164" s="1780"/>
      <c r="L164" s="1780"/>
      <c r="M164" s="1780"/>
      <c r="N164" s="1811"/>
      <c r="O164" s="1518"/>
    </row>
    <row r="165" spans="1:15" s="1740" customFormat="1" ht="15" customHeight="1" x14ac:dyDescent="0.25">
      <c r="A165" s="1737"/>
      <c r="B165" s="2217" t="s">
        <v>936</v>
      </c>
      <c r="C165" s="2218"/>
      <c r="D165" s="1780"/>
      <c r="E165" s="1780"/>
      <c r="F165" s="1780"/>
      <c r="G165" s="1780"/>
      <c r="H165" s="1780"/>
      <c r="I165" s="1780"/>
      <c r="J165" s="1780"/>
      <c r="K165" s="1780"/>
      <c r="L165" s="1780"/>
      <c r="M165" s="1780"/>
      <c r="N165" s="1811"/>
      <c r="O165" s="1518"/>
    </row>
    <row r="166" spans="1:15" s="1740" customFormat="1" ht="15" customHeight="1" x14ac:dyDescent="0.25">
      <c r="A166" s="1737"/>
      <c r="B166" s="2217" t="s">
        <v>937</v>
      </c>
      <c r="C166" s="2218"/>
      <c r="D166" s="1780"/>
      <c r="E166" s="1780"/>
      <c r="F166" s="1780"/>
      <c r="G166" s="1780"/>
      <c r="H166" s="1780"/>
      <c r="I166" s="1780"/>
      <c r="J166" s="1780"/>
      <c r="K166" s="1780"/>
      <c r="L166" s="1780"/>
      <c r="M166" s="1780"/>
      <c r="N166" s="1811"/>
      <c r="O166" s="1518"/>
    </row>
    <row r="167" spans="1:15" s="1740" customFormat="1" ht="15" customHeight="1" x14ac:dyDescent="0.25">
      <c r="A167" s="1737"/>
      <c r="B167" s="2217" t="s">
        <v>938</v>
      </c>
      <c r="C167" s="2218"/>
      <c r="D167" s="1780"/>
      <c r="E167" s="1780"/>
      <c r="F167" s="1780"/>
      <c r="G167" s="1780"/>
      <c r="H167" s="1780"/>
      <c r="I167" s="1780"/>
      <c r="J167" s="1780"/>
      <c r="K167" s="1780"/>
      <c r="L167" s="1780"/>
      <c r="M167" s="1780"/>
      <c r="N167" s="1811"/>
      <c r="O167" s="1518"/>
    </row>
    <row r="168" spans="1:15" s="1740" customFormat="1" ht="15" customHeight="1" x14ac:dyDescent="0.25">
      <c r="A168" s="1737"/>
      <c r="B168" s="2217" t="s">
        <v>773</v>
      </c>
      <c r="C168" s="2218"/>
      <c r="D168" s="1780"/>
      <c r="E168" s="1780"/>
      <c r="F168" s="1780"/>
      <c r="G168" s="1780"/>
      <c r="H168" s="1780"/>
      <c r="I168" s="1780"/>
      <c r="J168" s="1780"/>
      <c r="K168" s="1780"/>
      <c r="L168" s="1780"/>
      <c r="M168" s="1780"/>
      <c r="N168" s="1811"/>
      <c r="O168" s="1518"/>
    </row>
    <row r="169" spans="1:15" s="1740" customFormat="1" ht="15" customHeight="1" x14ac:dyDescent="0.25">
      <c r="A169" s="1737"/>
      <c r="B169" s="2217" t="s">
        <v>774</v>
      </c>
      <c r="C169" s="2218"/>
      <c r="D169" s="1780"/>
      <c r="E169" s="1780"/>
      <c r="F169" s="1780"/>
      <c r="G169" s="1780"/>
      <c r="H169" s="1780"/>
      <c r="I169" s="1780"/>
      <c r="J169" s="1780"/>
      <c r="K169" s="1780"/>
      <c r="L169" s="1780"/>
      <c r="M169" s="1780"/>
      <c r="N169" s="1811"/>
      <c r="O169" s="1518"/>
    </row>
    <row r="170" spans="1:15" s="1740" customFormat="1" ht="15" customHeight="1" x14ac:dyDescent="0.25">
      <c r="A170" s="1737"/>
      <c r="B170" s="2217" t="s">
        <v>775</v>
      </c>
      <c r="C170" s="2218"/>
      <c r="D170" s="1780"/>
      <c r="E170" s="1780"/>
      <c r="F170" s="1780"/>
      <c r="G170" s="1780"/>
      <c r="H170" s="1780"/>
      <c r="I170" s="1780"/>
      <c r="J170" s="1780"/>
      <c r="K170" s="1780"/>
      <c r="L170" s="1780"/>
      <c r="M170" s="1780"/>
      <c r="N170" s="1811"/>
      <c r="O170" s="1518"/>
    </row>
    <row r="171" spans="1:15" s="1740" customFormat="1" ht="15" customHeight="1" x14ac:dyDescent="0.25">
      <c r="A171" s="1737"/>
      <c r="B171" s="2217" t="s">
        <v>776</v>
      </c>
      <c r="C171" s="2218"/>
      <c r="D171" s="1780"/>
      <c r="E171" s="1780"/>
      <c r="F171" s="1780"/>
      <c r="G171" s="1780"/>
      <c r="H171" s="1780"/>
      <c r="I171" s="1780"/>
      <c r="J171" s="1780"/>
      <c r="K171" s="1780"/>
      <c r="L171" s="1780"/>
      <c r="M171" s="1780"/>
      <c r="N171" s="1811"/>
      <c r="O171" s="1518"/>
    </row>
    <row r="172" spans="1:15" s="1740" customFormat="1" ht="15" customHeight="1" x14ac:dyDescent="0.25">
      <c r="A172" s="1737"/>
      <c r="B172" s="2217" t="s">
        <v>777</v>
      </c>
      <c r="C172" s="2218"/>
      <c r="D172" s="1780"/>
      <c r="E172" s="1780"/>
      <c r="F172" s="1780"/>
      <c r="G172" s="1780"/>
      <c r="H172" s="1780"/>
      <c r="I172" s="1780"/>
      <c r="J172" s="1780"/>
      <c r="K172" s="1780"/>
      <c r="L172" s="1780"/>
      <c r="M172" s="1780"/>
      <c r="N172" s="1811"/>
      <c r="O172" s="1518"/>
    </row>
    <row r="173" spans="1:15" s="1740" customFormat="1" ht="15" customHeight="1" x14ac:dyDescent="0.25">
      <c r="A173" s="1737"/>
      <c r="B173" s="2217" t="s">
        <v>778</v>
      </c>
      <c r="C173" s="2218"/>
      <c r="D173" s="1780"/>
      <c r="E173" s="1780"/>
      <c r="F173" s="1780"/>
      <c r="G173" s="1780"/>
      <c r="H173" s="1780"/>
      <c r="I173" s="1780"/>
      <c r="J173" s="1780"/>
      <c r="K173" s="1780"/>
      <c r="L173" s="1780"/>
      <c r="M173" s="1780"/>
      <c r="N173" s="1811"/>
      <c r="O173" s="1518"/>
    </row>
    <row r="174" spans="1:15" s="1740" customFormat="1" ht="15" customHeight="1" x14ac:dyDescent="0.25">
      <c r="A174" s="1737"/>
      <c r="B174" s="2217" t="s">
        <v>779</v>
      </c>
      <c r="C174" s="2218"/>
      <c r="D174" s="1780"/>
      <c r="E174" s="1780"/>
      <c r="F174" s="1780"/>
      <c r="G174" s="1780"/>
      <c r="H174" s="1780"/>
      <c r="I174" s="1780"/>
      <c r="J174" s="1780"/>
      <c r="K174" s="1780"/>
      <c r="L174" s="1780"/>
      <c r="M174" s="1780"/>
      <c r="N174" s="1811"/>
      <c r="O174" s="1518"/>
    </row>
    <row r="175" spans="1:15" s="1740" customFormat="1" ht="15" customHeight="1" x14ac:dyDescent="0.25">
      <c r="A175" s="1737"/>
      <c r="B175" s="2217" t="s">
        <v>780</v>
      </c>
      <c r="C175" s="2218"/>
      <c r="D175" s="1780"/>
      <c r="E175" s="1780"/>
      <c r="F175" s="1780"/>
      <c r="G175" s="1780"/>
      <c r="H175" s="1780"/>
      <c r="I175" s="1780"/>
      <c r="J175" s="1780"/>
      <c r="K175" s="1780"/>
      <c r="L175" s="1780"/>
      <c r="M175" s="1780"/>
      <c r="N175" s="1811"/>
      <c r="O175" s="1518"/>
    </row>
    <row r="176" spans="1:15" s="1740" customFormat="1" ht="15" customHeight="1" x14ac:dyDescent="0.25">
      <c r="A176" s="1737"/>
      <c r="B176" s="2217" t="s">
        <v>781</v>
      </c>
      <c r="C176" s="2218"/>
      <c r="D176" s="1780"/>
      <c r="E176" s="1780"/>
      <c r="F176" s="1780"/>
      <c r="G176" s="1780"/>
      <c r="H176" s="1780"/>
      <c r="I176" s="1780"/>
      <c r="J176" s="1780"/>
      <c r="K176" s="1780"/>
      <c r="L176" s="1780"/>
      <c r="M176" s="1780"/>
      <c r="N176" s="1811"/>
      <c r="O176" s="1518"/>
    </row>
    <row r="177" spans="1:15" s="1740" customFormat="1" ht="15" customHeight="1" x14ac:dyDescent="0.25">
      <c r="A177" s="1737"/>
      <c r="B177" s="2217" t="s">
        <v>782</v>
      </c>
      <c r="C177" s="2218"/>
      <c r="D177" s="1780"/>
      <c r="E177" s="1780"/>
      <c r="F177" s="1780"/>
      <c r="G177" s="1780"/>
      <c r="H177" s="1780"/>
      <c r="I177" s="1780"/>
      <c r="J177" s="1780"/>
      <c r="K177" s="1780"/>
      <c r="L177" s="1780"/>
      <c r="M177" s="1780"/>
      <c r="N177" s="1811"/>
      <c r="O177" s="1518"/>
    </row>
    <row r="178" spans="1:15" s="1740" customFormat="1" ht="15" customHeight="1" x14ac:dyDescent="0.25">
      <c r="A178" s="1737"/>
      <c r="B178" s="2217" t="s">
        <v>783</v>
      </c>
      <c r="C178" s="2218"/>
      <c r="D178" s="1780"/>
      <c r="E178" s="1780"/>
      <c r="F178" s="1780"/>
      <c r="G178" s="1780"/>
      <c r="H178" s="1780"/>
      <c r="I178" s="1780"/>
      <c r="J178" s="1780"/>
      <c r="K178" s="1780"/>
      <c r="L178" s="1780"/>
      <c r="M178" s="1780"/>
      <c r="N178" s="1811"/>
      <c r="O178" s="1518"/>
    </row>
    <row r="179" spans="1:15" s="1740" customFormat="1" ht="15" customHeight="1" x14ac:dyDescent="0.25">
      <c r="A179" s="1737"/>
      <c r="B179" s="2217" t="s">
        <v>784</v>
      </c>
      <c r="C179" s="2218"/>
      <c r="D179" s="1780"/>
      <c r="E179" s="1780"/>
      <c r="F179" s="1780"/>
      <c r="G179" s="1780"/>
      <c r="H179" s="1780"/>
      <c r="I179" s="1780"/>
      <c r="J179" s="1780"/>
      <c r="K179" s="1780"/>
      <c r="L179" s="1780"/>
      <c r="M179" s="1780"/>
      <c r="N179" s="1811"/>
      <c r="O179" s="1518"/>
    </row>
    <row r="180" spans="1:15" s="1740" customFormat="1" ht="15" customHeight="1" x14ac:dyDescent="0.25">
      <c r="A180" s="1737"/>
      <c r="B180" s="2217" t="s">
        <v>785</v>
      </c>
      <c r="C180" s="2218"/>
      <c r="D180" s="1780"/>
      <c r="E180" s="1780"/>
      <c r="F180" s="1780"/>
      <c r="G180" s="1780"/>
      <c r="H180" s="1780"/>
      <c r="I180" s="1780"/>
      <c r="J180" s="1780"/>
      <c r="K180" s="1780"/>
      <c r="L180" s="1780"/>
      <c r="M180" s="1780"/>
      <c r="N180" s="1811"/>
      <c r="O180" s="1518"/>
    </row>
    <row r="181" spans="1:15" s="1740" customFormat="1" ht="15" customHeight="1" x14ac:dyDescent="0.25">
      <c r="A181" s="1737"/>
      <c r="B181" s="2217" t="s">
        <v>786</v>
      </c>
      <c r="C181" s="2218"/>
      <c r="D181" s="1780"/>
      <c r="E181" s="1780"/>
      <c r="F181" s="1780"/>
      <c r="G181" s="1780"/>
      <c r="H181" s="1780"/>
      <c r="I181" s="1780"/>
      <c r="J181" s="1780"/>
      <c r="K181" s="1780"/>
      <c r="L181" s="1780"/>
      <c r="M181" s="1780"/>
      <c r="N181" s="1811"/>
      <c r="O181" s="1518"/>
    </row>
    <row r="182" spans="1:15" s="1740" customFormat="1" ht="15" customHeight="1" x14ac:dyDescent="0.25">
      <c r="A182" s="1737"/>
      <c r="B182" s="2217" t="s">
        <v>787</v>
      </c>
      <c r="C182" s="2218"/>
      <c r="D182" s="1780"/>
      <c r="E182" s="1780"/>
      <c r="F182" s="1780"/>
      <c r="G182" s="1780"/>
      <c r="H182" s="1780"/>
      <c r="I182" s="1780"/>
      <c r="J182" s="1780"/>
      <c r="K182" s="1780"/>
      <c r="L182" s="1780"/>
      <c r="M182" s="1780"/>
      <c r="N182" s="1811"/>
      <c r="O182" s="1518"/>
    </row>
    <row r="183" spans="1:15" s="1740" customFormat="1" ht="15" customHeight="1" x14ac:dyDescent="0.25">
      <c r="A183" s="1737"/>
      <c r="B183" s="2217" t="s">
        <v>788</v>
      </c>
      <c r="C183" s="2218"/>
      <c r="D183" s="1780"/>
      <c r="E183" s="1780"/>
      <c r="F183" s="1780"/>
      <c r="G183" s="1780"/>
      <c r="H183" s="1780"/>
      <c r="I183" s="1780"/>
      <c r="J183" s="1780"/>
      <c r="K183" s="1780"/>
      <c r="L183" s="1780"/>
      <c r="M183" s="1780"/>
      <c r="N183" s="1811"/>
      <c r="O183" s="1518"/>
    </row>
    <row r="184" spans="1:15" s="1740" customFormat="1" ht="15" customHeight="1" x14ac:dyDescent="0.25">
      <c r="A184" s="1737"/>
      <c r="B184" s="2217" t="s">
        <v>789</v>
      </c>
      <c r="C184" s="2218"/>
      <c r="D184" s="1780"/>
      <c r="E184" s="1780"/>
      <c r="F184" s="1780"/>
      <c r="G184" s="1780"/>
      <c r="H184" s="1780"/>
      <c r="I184" s="1780"/>
      <c r="J184" s="1780"/>
      <c r="K184" s="1780"/>
      <c r="L184" s="1780"/>
      <c r="M184" s="1780"/>
      <c r="N184" s="1811"/>
      <c r="O184" s="1518"/>
    </row>
    <row r="185" spans="1:15" s="1740" customFormat="1" ht="15" customHeight="1" x14ac:dyDescent="0.25">
      <c r="A185" s="1737"/>
      <c r="B185" s="2217" t="s">
        <v>790</v>
      </c>
      <c r="C185" s="2218"/>
      <c r="D185" s="1780"/>
      <c r="E185" s="1780"/>
      <c r="F185" s="1780"/>
      <c r="G185" s="1780"/>
      <c r="H185" s="1780"/>
      <c r="I185" s="1780"/>
      <c r="J185" s="1780"/>
      <c r="K185" s="1780"/>
      <c r="L185" s="1780"/>
      <c r="M185" s="1780"/>
      <c r="N185" s="1811"/>
      <c r="O185" s="1518"/>
    </row>
    <row r="186" spans="1:15" s="1740" customFormat="1" ht="15" customHeight="1" x14ac:dyDescent="0.25">
      <c r="A186" s="1737"/>
      <c r="B186" s="2217" t="s">
        <v>791</v>
      </c>
      <c r="C186" s="2218"/>
      <c r="D186" s="1780"/>
      <c r="E186" s="1780"/>
      <c r="F186" s="1780"/>
      <c r="G186" s="1780"/>
      <c r="H186" s="1780"/>
      <c r="I186" s="1780"/>
      <c r="J186" s="1780"/>
      <c r="K186" s="1780"/>
      <c r="L186" s="1780"/>
      <c r="M186" s="1780"/>
      <c r="N186" s="1811"/>
      <c r="O186" s="1518"/>
    </row>
    <row r="187" spans="1:15" s="1740" customFormat="1" ht="15" customHeight="1" x14ac:dyDescent="0.25">
      <c r="A187" s="1737"/>
      <c r="B187" s="2217" t="s">
        <v>792</v>
      </c>
      <c r="C187" s="2218"/>
      <c r="D187" s="1780"/>
      <c r="E187" s="1780"/>
      <c r="F187" s="1780"/>
      <c r="G187" s="1780"/>
      <c r="H187" s="1780"/>
      <c r="I187" s="1780"/>
      <c r="J187" s="1780"/>
      <c r="K187" s="1780"/>
      <c r="L187" s="1780"/>
      <c r="M187" s="1780"/>
      <c r="N187" s="1811"/>
      <c r="O187" s="1518"/>
    </row>
    <row r="188" spans="1:15" s="1740" customFormat="1" ht="15" customHeight="1" x14ac:dyDescent="0.25">
      <c r="A188" s="1737"/>
      <c r="B188" s="2217" t="s">
        <v>793</v>
      </c>
      <c r="C188" s="2218"/>
      <c r="D188" s="1780"/>
      <c r="E188" s="1780"/>
      <c r="F188" s="1780"/>
      <c r="G188" s="1780"/>
      <c r="H188" s="1780"/>
      <c r="I188" s="1780"/>
      <c r="J188" s="1780"/>
      <c r="K188" s="1780"/>
      <c r="L188" s="1780"/>
      <c r="M188" s="1780"/>
      <c r="N188" s="1811"/>
      <c r="O188" s="1518"/>
    </row>
    <row r="189" spans="1:15" s="1740" customFormat="1" ht="15" customHeight="1" x14ac:dyDescent="0.25">
      <c r="A189" s="1737"/>
      <c r="B189" s="2217" t="s">
        <v>794</v>
      </c>
      <c r="C189" s="2218"/>
      <c r="D189" s="1780"/>
      <c r="E189" s="1780"/>
      <c r="F189" s="1780"/>
      <c r="G189" s="1780"/>
      <c r="H189" s="1780"/>
      <c r="I189" s="1780"/>
      <c r="J189" s="1780"/>
      <c r="K189" s="1780"/>
      <c r="L189" s="1780"/>
      <c r="M189" s="1780"/>
      <c r="N189" s="1811"/>
      <c r="O189" s="1518"/>
    </row>
    <row r="190" spans="1:15" s="1740" customFormat="1" ht="15" customHeight="1" x14ac:dyDescent="0.25">
      <c r="A190" s="1737"/>
      <c r="B190" s="2217" t="s">
        <v>795</v>
      </c>
      <c r="C190" s="2218"/>
      <c r="D190" s="1780"/>
      <c r="E190" s="1780"/>
      <c r="F190" s="1780"/>
      <c r="G190" s="1780"/>
      <c r="H190" s="1780"/>
      <c r="I190" s="1780"/>
      <c r="J190" s="1780"/>
      <c r="K190" s="1780"/>
      <c r="L190" s="1780"/>
      <c r="M190" s="1780"/>
      <c r="N190" s="1811"/>
      <c r="O190" s="1518"/>
    </row>
    <row r="191" spans="1:15" s="1740" customFormat="1" ht="15" customHeight="1" x14ac:dyDescent="0.25">
      <c r="A191" s="1737"/>
      <c r="B191" s="2217" t="s">
        <v>796</v>
      </c>
      <c r="C191" s="2218"/>
      <c r="D191" s="1780"/>
      <c r="E191" s="1780"/>
      <c r="F191" s="1780"/>
      <c r="G191" s="1780"/>
      <c r="H191" s="1780"/>
      <c r="I191" s="1780"/>
      <c r="J191" s="1780"/>
      <c r="K191" s="1780"/>
      <c r="L191" s="1780"/>
      <c r="M191" s="1780"/>
      <c r="N191" s="1811"/>
      <c r="O191" s="1518"/>
    </row>
    <row r="192" spans="1:15" s="1740" customFormat="1" ht="15" customHeight="1" x14ac:dyDescent="0.25">
      <c r="A192" s="1737"/>
      <c r="B192" s="2217" t="s">
        <v>797</v>
      </c>
      <c r="C192" s="2218"/>
      <c r="D192" s="1780"/>
      <c r="E192" s="1780"/>
      <c r="F192" s="1780"/>
      <c r="G192" s="1780"/>
      <c r="H192" s="1780"/>
      <c r="I192" s="1780"/>
      <c r="J192" s="1780"/>
      <c r="K192" s="1780"/>
      <c r="L192" s="1780"/>
      <c r="M192" s="1780"/>
      <c r="N192" s="1811"/>
      <c r="O192" s="1518"/>
    </row>
    <row r="193" spans="1:15" s="1740" customFormat="1" ht="15" customHeight="1" x14ac:dyDescent="0.25">
      <c r="A193" s="1737"/>
      <c r="B193" s="2217" t="s">
        <v>798</v>
      </c>
      <c r="C193" s="2218"/>
      <c r="D193" s="1780"/>
      <c r="E193" s="1780"/>
      <c r="F193" s="1780"/>
      <c r="G193" s="1780"/>
      <c r="H193" s="1780"/>
      <c r="I193" s="1780"/>
      <c r="J193" s="1780"/>
      <c r="K193" s="1780"/>
      <c r="L193" s="1780"/>
      <c r="M193" s="1780"/>
      <c r="N193" s="1811"/>
      <c r="O193" s="1518"/>
    </row>
    <row r="194" spans="1:15" s="1740" customFormat="1" ht="15" customHeight="1" x14ac:dyDescent="0.25">
      <c r="A194" s="1737"/>
      <c r="B194" s="2217" t="s">
        <v>799</v>
      </c>
      <c r="C194" s="2218"/>
      <c r="D194" s="1780"/>
      <c r="E194" s="1780"/>
      <c r="F194" s="1780"/>
      <c r="G194" s="1780"/>
      <c r="H194" s="1780"/>
      <c r="I194" s="1780"/>
      <c r="J194" s="1780"/>
      <c r="K194" s="1780"/>
      <c r="L194" s="1780"/>
      <c r="M194" s="1780"/>
      <c r="N194" s="1811"/>
      <c r="O194" s="1518"/>
    </row>
    <row r="195" spans="1:15" s="1740" customFormat="1" ht="15" customHeight="1" x14ac:dyDescent="0.25">
      <c r="A195" s="1737"/>
      <c r="B195" s="2217" t="s">
        <v>800</v>
      </c>
      <c r="C195" s="2218"/>
      <c r="D195" s="1780"/>
      <c r="E195" s="1780"/>
      <c r="F195" s="1780"/>
      <c r="G195" s="1780"/>
      <c r="H195" s="1780"/>
      <c r="I195" s="1780"/>
      <c r="J195" s="1780"/>
      <c r="K195" s="1780"/>
      <c r="L195" s="1780"/>
      <c r="M195" s="1780"/>
      <c r="N195" s="1811"/>
      <c r="O195" s="1518"/>
    </row>
    <row r="196" spans="1:15" s="1740" customFormat="1" ht="15" customHeight="1" x14ac:dyDescent="0.25">
      <c r="A196" s="1737"/>
      <c r="B196" s="2217" t="s">
        <v>801</v>
      </c>
      <c r="C196" s="2218"/>
      <c r="D196" s="1780"/>
      <c r="E196" s="1780"/>
      <c r="F196" s="1780"/>
      <c r="G196" s="1780"/>
      <c r="H196" s="1780"/>
      <c r="I196" s="1780"/>
      <c r="J196" s="1780"/>
      <c r="K196" s="1780"/>
      <c r="L196" s="1780"/>
      <c r="M196" s="1780"/>
      <c r="N196" s="1811"/>
      <c r="O196" s="1518"/>
    </row>
    <row r="197" spans="1:15" s="1740" customFormat="1" ht="15" customHeight="1" x14ac:dyDescent="0.25">
      <c r="A197" s="1737"/>
      <c r="B197" s="2257" t="s">
        <v>802</v>
      </c>
      <c r="C197" s="2258"/>
      <c r="D197" s="1812"/>
      <c r="E197" s="1812"/>
      <c r="F197" s="1812"/>
      <c r="G197" s="1812"/>
      <c r="H197" s="1812"/>
      <c r="I197" s="1812"/>
      <c r="J197" s="1812"/>
      <c r="K197" s="1812"/>
      <c r="L197" s="1812"/>
      <c r="M197" s="1812"/>
      <c r="N197" s="1813"/>
      <c r="O197" s="1518"/>
    </row>
    <row r="198" spans="1:15" ht="15" customHeight="1" x14ac:dyDescent="0.25">
      <c r="A198" s="1737"/>
      <c r="B198" s="2255" t="s">
        <v>805</v>
      </c>
      <c r="C198" s="2256"/>
      <c r="D198" s="1814"/>
      <c r="E198" s="1814"/>
      <c r="F198" s="1814"/>
      <c r="G198" s="1814"/>
      <c r="H198" s="1814"/>
      <c r="I198" s="1814"/>
      <c r="J198" s="1814"/>
      <c r="K198" s="1814"/>
      <c r="L198" s="1814"/>
      <c r="M198" s="1814"/>
      <c r="N198" s="1815"/>
      <c r="O198" s="1738"/>
    </row>
    <row r="199" spans="1:15" ht="15" customHeight="1" x14ac:dyDescent="0.25">
      <c r="A199" s="1749"/>
      <c r="B199" s="1750"/>
      <c r="C199" s="1750"/>
      <c r="D199" s="1750"/>
      <c r="E199" s="1750"/>
      <c r="F199" s="1750"/>
      <c r="G199" s="1750"/>
      <c r="H199" s="1750"/>
      <c r="I199" s="1750"/>
      <c r="J199" s="1750"/>
      <c r="K199" s="1750"/>
      <c r="L199" s="1750"/>
      <c r="M199" s="1750"/>
      <c r="N199" s="1750"/>
      <c r="O199" s="1751"/>
    </row>
    <row r="200" spans="1:15" ht="15" hidden="1" customHeight="1" x14ac:dyDescent="0.25"/>
    <row r="201" spans="1:15" ht="15" hidden="1" customHeight="1" x14ac:dyDescent="0.25"/>
    <row r="202" spans="1:15" ht="15" hidden="1" customHeight="1" x14ac:dyDescent="0.25"/>
    <row r="203" spans="1:15" ht="15" hidden="1" customHeight="1" x14ac:dyDescent="0.25"/>
    <row r="204" spans="1:15" ht="15" hidden="1" customHeight="1" x14ac:dyDescent="0.25"/>
    <row r="205" spans="1:15" ht="15" hidden="1" customHeight="1" x14ac:dyDescent="0.25"/>
    <row r="206" spans="1:15" ht="15" hidden="1" customHeight="1" x14ac:dyDescent="0.25"/>
    <row r="207" spans="1:15" ht="15" hidden="1" customHeight="1" x14ac:dyDescent="0.25"/>
    <row r="208" spans="1:15" ht="15" hidden="1" customHeight="1" x14ac:dyDescent="0.25"/>
    <row r="209" spans="14:14" ht="15" hidden="1" customHeight="1" x14ac:dyDescent="0.25"/>
    <row r="210" spans="14:14" ht="15" hidden="1" customHeight="1" x14ac:dyDescent="0.25"/>
    <row r="211" spans="14:14" ht="15" hidden="1" customHeight="1" x14ac:dyDescent="0.25"/>
    <row r="212" spans="14:14" ht="15" hidden="1" customHeight="1" x14ac:dyDescent="0.25"/>
    <row r="213" spans="14:14" ht="15" hidden="1" customHeight="1" x14ac:dyDescent="0.25"/>
    <row r="214" spans="14:14" s="1740" customFormat="1" ht="15" hidden="1" customHeight="1" x14ac:dyDescent="0.25">
      <c r="N214" s="1025"/>
    </row>
    <row r="215" spans="14:14" s="1740" customFormat="1" ht="15" hidden="1" customHeight="1" x14ac:dyDescent="0.25">
      <c r="N215" s="1025"/>
    </row>
    <row r="216" spans="14:14" s="1740" customFormat="1" ht="15" hidden="1" customHeight="1" x14ac:dyDescent="0.25">
      <c r="N216" s="1025"/>
    </row>
    <row r="217" spans="14:14" s="1740" customFormat="1" ht="15" hidden="1" customHeight="1" x14ac:dyDescent="0.25">
      <c r="N217" s="1025"/>
    </row>
    <row r="218" spans="14:14" s="1740" customFormat="1" ht="15" hidden="1" customHeight="1" x14ac:dyDescent="0.25">
      <c r="N218" s="1025"/>
    </row>
    <row r="219" spans="14:14" s="1740" customFormat="1" ht="15" hidden="1" customHeight="1" x14ac:dyDescent="0.25">
      <c r="N219" s="1025"/>
    </row>
    <row r="220" spans="14:14" s="1740" customFormat="1" ht="15" hidden="1" customHeight="1" x14ac:dyDescent="0.25">
      <c r="N220" s="1025"/>
    </row>
    <row r="221" spans="14:14" s="1740" customFormat="1" ht="15" hidden="1" customHeight="1" x14ac:dyDescent="0.25">
      <c r="N221" s="1025"/>
    </row>
    <row r="222" spans="14:14" s="1740" customFormat="1" ht="15" hidden="1" customHeight="1" x14ac:dyDescent="0.25">
      <c r="N222" s="1025"/>
    </row>
    <row r="223" spans="14:14" s="1740" customFormat="1" ht="15" hidden="1" customHeight="1" x14ac:dyDescent="0.25">
      <c r="N223" s="1025"/>
    </row>
    <row r="224" spans="14:14" s="1740" customFormat="1" ht="15" hidden="1" customHeight="1" x14ac:dyDescent="0.25">
      <c r="N224" s="1025"/>
    </row>
    <row r="225" spans="14:14" s="1740" customFormat="1" ht="15" hidden="1" customHeight="1" x14ac:dyDescent="0.25">
      <c r="N225" s="1025"/>
    </row>
    <row r="226" spans="14:14" s="1740" customFormat="1" ht="15" hidden="1" customHeight="1" x14ac:dyDescent="0.25">
      <c r="N226" s="1025"/>
    </row>
    <row r="227" spans="14:14" s="1740" customFormat="1" ht="15" hidden="1" customHeight="1" x14ac:dyDescent="0.25">
      <c r="N227" s="1025"/>
    </row>
    <row r="228" spans="14:14" s="1740" customFormat="1" ht="15" hidden="1" customHeight="1" x14ac:dyDescent="0.25">
      <c r="N228" s="1025"/>
    </row>
    <row r="229" spans="14:14" s="1740" customFormat="1" ht="15" hidden="1" customHeight="1" x14ac:dyDescent="0.25">
      <c r="N229" s="1025"/>
    </row>
    <row r="230" spans="14:14" s="1740" customFormat="1" ht="15" hidden="1" customHeight="1" x14ac:dyDescent="0.25">
      <c r="N230" s="1025"/>
    </row>
    <row r="231" spans="14:14" s="1740" customFormat="1" ht="15" hidden="1" customHeight="1" x14ac:dyDescent="0.25">
      <c r="N231" s="1025"/>
    </row>
    <row r="232" spans="14:14" s="1740" customFormat="1" ht="15" hidden="1" customHeight="1" x14ac:dyDescent="0.25">
      <c r="N232" s="1025"/>
    </row>
    <row r="233" spans="14:14" s="1740" customFormat="1" ht="15" hidden="1" customHeight="1" x14ac:dyDescent="0.25">
      <c r="N233" s="1025"/>
    </row>
    <row r="234" spans="14:14" s="1740" customFormat="1" ht="15" hidden="1" customHeight="1" x14ac:dyDescent="0.25">
      <c r="N234" s="1025"/>
    </row>
    <row r="235" spans="14:14" s="1740" customFormat="1" ht="15" hidden="1" customHeight="1" x14ac:dyDescent="0.25">
      <c r="N235" s="1025"/>
    </row>
    <row r="236" spans="14:14" s="1740" customFormat="1" ht="15" hidden="1" customHeight="1" x14ac:dyDescent="0.25">
      <c r="N236" s="1025"/>
    </row>
    <row r="237" spans="14:14" s="1740" customFormat="1" ht="15" hidden="1" customHeight="1" x14ac:dyDescent="0.25">
      <c r="N237" s="1025"/>
    </row>
    <row r="238" spans="14:14" s="1740" customFormat="1" ht="15" hidden="1" customHeight="1" x14ac:dyDescent="0.25">
      <c r="N238" s="1025"/>
    </row>
    <row r="239" spans="14:14" s="1740" customFormat="1" ht="15" hidden="1" customHeight="1" x14ac:dyDescent="0.25">
      <c r="N239" s="1025"/>
    </row>
    <row r="240" spans="14:14" s="1740" customFormat="1" ht="15" hidden="1" customHeight="1" x14ac:dyDescent="0.25">
      <c r="N240" s="1025"/>
    </row>
    <row r="241" spans="14:14" s="1740" customFormat="1" ht="15" hidden="1" customHeight="1" x14ac:dyDescent="0.25">
      <c r="N241" s="1025"/>
    </row>
    <row r="242" spans="14:14" s="1740" customFormat="1" ht="15" hidden="1" customHeight="1" x14ac:dyDescent="0.25">
      <c r="N242" s="1025"/>
    </row>
    <row r="243" spans="14:14" s="1740" customFormat="1" ht="15" hidden="1" customHeight="1" x14ac:dyDescent="0.25">
      <c r="N243" s="1025"/>
    </row>
    <row r="244" spans="14:14" s="1740" customFormat="1" ht="15" hidden="1" customHeight="1" x14ac:dyDescent="0.25">
      <c r="N244" s="1025"/>
    </row>
    <row r="245" spans="14:14" s="1740" customFormat="1" ht="15" hidden="1" customHeight="1" x14ac:dyDescent="0.25">
      <c r="N245" s="1025"/>
    </row>
    <row r="246" spans="14:14" s="1740" customFormat="1" ht="15" hidden="1" customHeight="1" x14ac:dyDescent="0.25">
      <c r="N246" s="1025"/>
    </row>
    <row r="247" spans="14:14" s="1740" customFormat="1" ht="15" hidden="1" customHeight="1" x14ac:dyDescent="0.25">
      <c r="N247" s="1025"/>
    </row>
    <row r="248" spans="14:14" s="1740" customFormat="1" ht="15" hidden="1" customHeight="1" x14ac:dyDescent="0.25">
      <c r="N248" s="1025"/>
    </row>
    <row r="249" spans="14:14" s="1740" customFormat="1" ht="15" hidden="1" customHeight="1" x14ac:dyDescent="0.25">
      <c r="N249" s="1025"/>
    </row>
    <row r="250" spans="14:14" s="1740" customFormat="1" ht="15" hidden="1" customHeight="1" x14ac:dyDescent="0.25">
      <c r="N250" s="1025"/>
    </row>
    <row r="251" spans="14:14" s="1740" customFormat="1" ht="15" hidden="1" customHeight="1" x14ac:dyDescent="0.25">
      <c r="N251" s="1025"/>
    </row>
    <row r="252" spans="14:14" s="1740" customFormat="1" ht="15" hidden="1" customHeight="1" x14ac:dyDescent="0.25">
      <c r="N252" s="1025"/>
    </row>
    <row r="253" spans="14:14" s="1740" customFormat="1" ht="15" hidden="1" customHeight="1" x14ac:dyDescent="0.25">
      <c r="N253" s="1025"/>
    </row>
    <row r="254" spans="14:14" s="1740" customFormat="1" ht="15" hidden="1" customHeight="1" x14ac:dyDescent="0.25">
      <c r="N254" s="1025"/>
    </row>
    <row r="255" spans="14:14" s="1740" customFormat="1" ht="15" hidden="1" customHeight="1" x14ac:dyDescent="0.25">
      <c r="N255" s="1025"/>
    </row>
    <row r="256" spans="14:14" s="1740" customFormat="1" ht="15" hidden="1" customHeight="1" x14ac:dyDescent="0.25">
      <c r="N256" s="1025"/>
    </row>
    <row r="257" spans="14:14" s="1740" customFormat="1" ht="15" hidden="1" customHeight="1" x14ac:dyDescent="0.25">
      <c r="N257" s="1025"/>
    </row>
    <row r="258" spans="14:14" s="1740" customFormat="1" ht="15" hidden="1" customHeight="1" x14ac:dyDescent="0.25">
      <c r="N258" s="1025"/>
    </row>
    <row r="259" spans="14:14" s="1740" customFormat="1" ht="15" hidden="1" customHeight="1" x14ac:dyDescent="0.25">
      <c r="N259" s="1025"/>
    </row>
    <row r="260" spans="14:14" s="1740" customFormat="1" ht="15" hidden="1" customHeight="1" x14ac:dyDescent="0.25">
      <c r="N260" s="1025"/>
    </row>
    <row r="261" spans="14:14" s="1740" customFormat="1" ht="15" hidden="1" customHeight="1" x14ac:dyDescent="0.25">
      <c r="N261" s="1025"/>
    </row>
    <row r="262" spans="14:14" s="1740" customFormat="1" ht="15" hidden="1" customHeight="1" x14ac:dyDescent="0.25">
      <c r="N262" s="1025"/>
    </row>
    <row r="263" spans="14:14" s="1740" customFormat="1" ht="15" hidden="1" customHeight="1" x14ac:dyDescent="0.25">
      <c r="N263" s="1025"/>
    </row>
    <row r="264" spans="14:14" s="1740" customFormat="1" ht="15" hidden="1" customHeight="1" x14ac:dyDescent="0.25">
      <c r="N264" s="1025"/>
    </row>
    <row r="265" spans="14:14" s="1740" customFormat="1" ht="15" hidden="1" customHeight="1" x14ac:dyDescent="0.25">
      <c r="N265" s="1025"/>
    </row>
    <row r="266" spans="14:14" s="1740" customFormat="1" ht="15" hidden="1" customHeight="1" x14ac:dyDescent="0.25">
      <c r="N266" s="1025"/>
    </row>
    <row r="267" spans="14:14" s="1740" customFormat="1" ht="15" hidden="1" customHeight="1" x14ac:dyDescent="0.25">
      <c r="N267" s="1025"/>
    </row>
    <row r="268" spans="14:14" s="1740" customFormat="1" ht="15" hidden="1" customHeight="1" x14ac:dyDescent="0.25">
      <c r="N268" s="1025"/>
    </row>
    <row r="269" spans="14:14" s="1740" customFormat="1" ht="15" hidden="1" customHeight="1" x14ac:dyDescent="0.25">
      <c r="N269" s="1025"/>
    </row>
    <row r="270" spans="14:14" s="1740" customFormat="1" ht="15" hidden="1" customHeight="1" x14ac:dyDescent="0.25">
      <c r="N270" s="1025"/>
    </row>
    <row r="271" spans="14:14" s="1740" customFormat="1" ht="15" hidden="1" customHeight="1" x14ac:dyDescent="0.25">
      <c r="N271" s="1025"/>
    </row>
    <row r="272" spans="14:14" s="1740" customFormat="1" ht="15" hidden="1" customHeight="1" x14ac:dyDescent="0.25">
      <c r="N272" s="1025"/>
    </row>
    <row r="273" spans="14:14" s="1740" customFormat="1" ht="15" hidden="1" customHeight="1" x14ac:dyDescent="0.25">
      <c r="N273" s="1025"/>
    </row>
    <row r="274" spans="14:14" s="1740" customFormat="1" ht="15" hidden="1" customHeight="1" x14ac:dyDescent="0.25">
      <c r="N274" s="1025"/>
    </row>
    <row r="275" spans="14:14" s="1740" customFormat="1" ht="15" hidden="1" customHeight="1" x14ac:dyDescent="0.25">
      <c r="N275" s="1025"/>
    </row>
    <row r="276" spans="14:14" s="1740" customFormat="1" ht="15" hidden="1" customHeight="1" x14ac:dyDescent="0.25">
      <c r="N276" s="1025"/>
    </row>
    <row r="277" spans="14:14" s="1740" customFormat="1" ht="15" hidden="1" customHeight="1" x14ac:dyDescent="0.25">
      <c r="N277" s="1025"/>
    </row>
    <row r="278" spans="14:14" s="1740" customFormat="1" ht="15" hidden="1" customHeight="1" x14ac:dyDescent="0.25">
      <c r="N278" s="1025"/>
    </row>
    <row r="279" spans="14:14" s="1740" customFormat="1" ht="15" hidden="1" customHeight="1" x14ac:dyDescent="0.25">
      <c r="N279" s="1025"/>
    </row>
    <row r="280" spans="14:14" s="1740" customFormat="1" ht="15" hidden="1" customHeight="1" x14ac:dyDescent="0.25">
      <c r="N280" s="1025"/>
    </row>
    <row r="281" spans="14:14" s="1740" customFormat="1" ht="15" hidden="1" customHeight="1" x14ac:dyDescent="0.25">
      <c r="N281" s="1025"/>
    </row>
    <row r="282" spans="14:14" s="1740" customFormat="1" ht="15" hidden="1" customHeight="1" x14ac:dyDescent="0.25">
      <c r="N282" s="1025"/>
    </row>
    <row r="283" spans="14:14" s="1740" customFormat="1" ht="15" hidden="1" customHeight="1" x14ac:dyDescent="0.25">
      <c r="N283" s="1025"/>
    </row>
    <row r="284" spans="14:14" s="1740" customFormat="1" ht="15" hidden="1" customHeight="1" x14ac:dyDescent="0.25">
      <c r="N284" s="1025"/>
    </row>
    <row r="285" spans="14:14" s="1740" customFormat="1" ht="15" hidden="1" customHeight="1" x14ac:dyDescent="0.25">
      <c r="N285" s="1025"/>
    </row>
    <row r="286" spans="14:14" s="1740" customFormat="1" ht="15" hidden="1" customHeight="1" x14ac:dyDescent="0.25">
      <c r="N286" s="1025"/>
    </row>
    <row r="287" spans="14:14" s="1740" customFormat="1" ht="15" hidden="1" customHeight="1" x14ac:dyDescent="0.25">
      <c r="N287" s="1025"/>
    </row>
    <row r="288" spans="14:14" s="1740" customFormat="1" ht="15" hidden="1" customHeight="1" x14ac:dyDescent="0.25">
      <c r="N288" s="1025"/>
    </row>
    <row r="289" spans="14:14" s="1740" customFormat="1" ht="15" hidden="1" customHeight="1" x14ac:dyDescent="0.25">
      <c r="N289" s="1025"/>
    </row>
    <row r="290" spans="14:14" s="1740" customFormat="1" ht="15" hidden="1" customHeight="1" x14ac:dyDescent="0.25">
      <c r="N290" s="1025"/>
    </row>
    <row r="291" spans="14:14" s="1740" customFormat="1" ht="15" hidden="1" customHeight="1" x14ac:dyDescent="0.25">
      <c r="N291" s="1025"/>
    </row>
    <row r="292" spans="14:14" s="1740" customFormat="1" ht="15" hidden="1" customHeight="1" x14ac:dyDescent="0.25">
      <c r="N292" s="1025"/>
    </row>
    <row r="293" spans="14:14" s="1740" customFormat="1" ht="15" hidden="1" customHeight="1" x14ac:dyDescent="0.25">
      <c r="N293" s="1025"/>
    </row>
    <row r="294" spans="14:14" s="1740" customFormat="1" ht="15" hidden="1" customHeight="1" x14ac:dyDescent="0.25">
      <c r="N294" s="1025"/>
    </row>
    <row r="295" spans="14:14" s="1740" customFormat="1" ht="15" hidden="1" customHeight="1" x14ac:dyDescent="0.25">
      <c r="N295" s="1025"/>
    </row>
    <row r="296" spans="14:14" s="1740" customFormat="1" ht="15" hidden="1" customHeight="1" x14ac:dyDescent="0.25">
      <c r="N296" s="1025"/>
    </row>
    <row r="297" spans="14:14" s="1740" customFormat="1" ht="15" hidden="1" customHeight="1" x14ac:dyDescent="0.25">
      <c r="N297" s="1025"/>
    </row>
    <row r="298" spans="14:14" s="1740" customFormat="1" ht="15" hidden="1" customHeight="1" x14ac:dyDescent="0.25">
      <c r="N298" s="1025"/>
    </row>
    <row r="299" spans="14:14" s="1740" customFormat="1" ht="15" hidden="1" customHeight="1" x14ac:dyDescent="0.25">
      <c r="N299" s="1025"/>
    </row>
    <row r="300" spans="14:14" s="1740" customFormat="1" ht="15" hidden="1" customHeight="1" x14ac:dyDescent="0.25">
      <c r="N300" s="1025"/>
    </row>
    <row r="301" spans="14:14" s="1740" customFormat="1" ht="15" hidden="1" customHeight="1" x14ac:dyDescent="0.25">
      <c r="N301" s="1025"/>
    </row>
    <row r="302" spans="14:14" s="1740" customFormat="1" ht="15" hidden="1" customHeight="1" x14ac:dyDescent="0.25">
      <c r="N302" s="1025"/>
    </row>
    <row r="303" spans="14:14" s="1740" customFormat="1" ht="15" hidden="1" customHeight="1" x14ac:dyDescent="0.25">
      <c r="N303" s="1025"/>
    </row>
    <row r="304" spans="14:14" s="1740" customFormat="1" ht="15" hidden="1" customHeight="1" x14ac:dyDescent="0.25">
      <c r="N304" s="1025"/>
    </row>
    <row r="305" spans="14:14" s="1740" customFormat="1" ht="15" hidden="1" customHeight="1" x14ac:dyDescent="0.25">
      <c r="N305" s="1025"/>
    </row>
    <row r="306" spans="14:14" s="1740" customFormat="1" ht="15" hidden="1" customHeight="1" x14ac:dyDescent="0.25">
      <c r="N306" s="1025"/>
    </row>
    <row r="307" spans="14:14" s="1740" customFormat="1" ht="15" hidden="1" customHeight="1" x14ac:dyDescent="0.25">
      <c r="N307" s="1025"/>
    </row>
    <row r="308" spans="14:14" s="1740" customFormat="1" ht="15" hidden="1" customHeight="1" x14ac:dyDescent="0.25">
      <c r="N308" s="1025"/>
    </row>
    <row r="309" spans="14:14" s="1740" customFormat="1" ht="15" hidden="1" customHeight="1" x14ac:dyDescent="0.25">
      <c r="N309" s="1025"/>
    </row>
    <row r="310" spans="14:14" s="1740" customFormat="1" ht="15" hidden="1" customHeight="1" x14ac:dyDescent="0.25">
      <c r="N310" s="1025"/>
    </row>
    <row r="311" spans="14:14" s="1740" customFormat="1" ht="15" hidden="1" customHeight="1" x14ac:dyDescent="0.25">
      <c r="N311" s="1025"/>
    </row>
    <row r="312" spans="14:14" s="1740" customFormat="1" ht="15" hidden="1" customHeight="1" x14ac:dyDescent="0.25">
      <c r="N312" s="1025"/>
    </row>
    <row r="313" spans="14:14" s="1740" customFormat="1" ht="15" hidden="1" customHeight="1" x14ac:dyDescent="0.25">
      <c r="N313" s="1025"/>
    </row>
    <row r="314" spans="14:14" s="1740" customFormat="1" ht="15" hidden="1" customHeight="1" x14ac:dyDescent="0.25">
      <c r="N314" s="1025"/>
    </row>
    <row r="315" spans="14:14" s="1740" customFormat="1" ht="15" hidden="1" customHeight="1" x14ac:dyDescent="0.25">
      <c r="N315" s="1025"/>
    </row>
    <row r="316" spans="14:14" s="1740" customFormat="1" ht="15" hidden="1" customHeight="1" x14ac:dyDescent="0.25">
      <c r="N316" s="1025"/>
    </row>
    <row r="317" spans="14:14" s="1740" customFormat="1" ht="15" hidden="1" customHeight="1" x14ac:dyDescent="0.25">
      <c r="N317" s="1025"/>
    </row>
    <row r="318" spans="14:14" s="1740" customFormat="1" ht="15" hidden="1" customHeight="1" x14ac:dyDescent="0.25">
      <c r="N318" s="1025"/>
    </row>
    <row r="319" spans="14:14" s="1740" customFormat="1" ht="15" hidden="1" customHeight="1" x14ac:dyDescent="0.25">
      <c r="N319" s="1025"/>
    </row>
    <row r="320" spans="14:14" s="1740" customFormat="1" ht="15" hidden="1" customHeight="1" x14ac:dyDescent="0.25">
      <c r="N320" s="1025"/>
    </row>
    <row r="321" spans="14:14" s="1740" customFormat="1" ht="15" hidden="1" customHeight="1" x14ac:dyDescent="0.25">
      <c r="N321" s="1025"/>
    </row>
    <row r="322" spans="14:14" s="1740" customFormat="1" ht="15" hidden="1" customHeight="1" x14ac:dyDescent="0.25">
      <c r="N322" s="1025"/>
    </row>
    <row r="323" spans="14:14" s="1740" customFormat="1" ht="15" hidden="1" customHeight="1" x14ac:dyDescent="0.25">
      <c r="N323" s="1025"/>
    </row>
    <row r="324" spans="14:14" s="1740" customFormat="1" ht="15" hidden="1" customHeight="1" x14ac:dyDescent="0.25">
      <c r="N324" s="1025"/>
    </row>
    <row r="325" spans="14:14" s="1740" customFormat="1" ht="15" hidden="1" customHeight="1" x14ac:dyDescent="0.25">
      <c r="N325" s="1025"/>
    </row>
    <row r="326" spans="14:14" s="1740" customFormat="1" ht="15" hidden="1" customHeight="1" x14ac:dyDescent="0.25">
      <c r="N326" s="1025"/>
    </row>
    <row r="327" spans="14:14" s="1740" customFormat="1" ht="15" hidden="1" customHeight="1" x14ac:dyDescent="0.25">
      <c r="N327" s="1025"/>
    </row>
    <row r="328" spans="14:14" s="1740" customFormat="1" ht="15" hidden="1" customHeight="1" x14ac:dyDescent="0.25">
      <c r="N328" s="1025"/>
    </row>
    <row r="329" spans="14:14" s="1740" customFormat="1" ht="15" hidden="1" customHeight="1" x14ac:dyDescent="0.25">
      <c r="N329" s="1025"/>
    </row>
    <row r="330" spans="14:14" s="1740" customFormat="1" ht="15" hidden="1" customHeight="1" x14ac:dyDescent="0.25">
      <c r="N330" s="1025"/>
    </row>
    <row r="331" spans="14:14" s="1740" customFormat="1" ht="15" hidden="1" customHeight="1" x14ac:dyDescent="0.25">
      <c r="N331" s="1025"/>
    </row>
    <row r="332" spans="14:14" s="1740" customFormat="1" ht="15" hidden="1" customHeight="1" x14ac:dyDescent="0.25">
      <c r="N332" s="1025"/>
    </row>
    <row r="333" spans="14:14" s="1740" customFormat="1" ht="15" hidden="1" customHeight="1" x14ac:dyDescent="0.25">
      <c r="N333" s="1025"/>
    </row>
    <row r="334" spans="14:14" s="1740" customFormat="1" ht="15" hidden="1" customHeight="1" x14ac:dyDescent="0.25">
      <c r="N334" s="1025"/>
    </row>
    <row r="335" spans="14:14" s="1740" customFormat="1" ht="15" hidden="1" customHeight="1" x14ac:dyDescent="0.25">
      <c r="N335" s="1025"/>
    </row>
    <row r="336" spans="14:14" s="1740" customFormat="1" ht="15" hidden="1" customHeight="1" x14ac:dyDescent="0.25">
      <c r="N336" s="1025"/>
    </row>
    <row r="337" spans="14:14" s="1740" customFormat="1" ht="15" hidden="1" customHeight="1" x14ac:dyDescent="0.25">
      <c r="N337" s="1025"/>
    </row>
    <row r="338" spans="14:14" s="1740" customFormat="1" ht="15" hidden="1" customHeight="1" x14ac:dyDescent="0.25">
      <c r="N338" s="1025"/>
    </row>
    <row r="339" spans="14:14" s="1740" customFormat="1" ht="15" hidden="1" customHeight="1" x14ac:dyDescent="0.25">
      <c r="N339" s="1025"/>
    </row>
    <row r="340" spans="14:14" s="1740" customFormat="1" ht="15" hidden="1" customHeight="1" x14ac:dyDescent="0.25">
      <c r="N340" s="1025"/>
    </row>
    <row r="341" spans="14:14" s="1740" customFormat="1" ht="15" hidden="1" customHeight="1" x14ac:dyDescent="0.25">
      <c r="N341" s="1025"/>
    </row>
    <row r="342" spans="14:14" s="1740" customFormat="1" ht="15" hidden="1" customHeight="1" x14ac:dyDescent="0.25">
      <c r="N342" s="1025"/>
    </row>
    <row r="343" spans="14:14" s="1740" customFormat="1" ht="15" hidden="1" customHeight="1" x14ac:dyDescent="0.25">
      <c r="N343" s="1025"/>
    </row>
    <row r="344" spans="14:14" s="1740" customFormat="1" ht="15" hidden="1" customHeight="1" x14ac:dyDescent="0.25">
      <c r="N344" s="1025"/>
    </row>
    <row r="345" spans="14:14" s="1740" customFormat="1" ht="15" hidden="1" customHeight="1" x14ac:dyDescent="0.25">
      <c r="N345" s="1025"/>
    </row>
    <row r="346" spans="14:14" s="1740" customFormat="1" ht="15" hidden="1" customHeight="1" x14ac:dyDescent="0.25">
      <c r="N346" s="1025"/>
    </row>
    <row r="347" spans="14:14" s="1740" customFormat="1" ht="15" hidden="1" customHeight="1" x14ac:dyDescent="0.25">
      <c r="N347" s="1025"/>
    </row>
    <row r="348" spans="14:14" s="1740" customFormat="1" ht="15" hidden="1" customHeight="1" x14ac:dyDescent="0.25">
      <c r="N348" s="1025"/>
    </row>
    <row r="349" spans="14:14" s="1740" customFormat="1" ht="15" hidden="1" customHeight="1" x14ac:dyDescent="0.25">
      <c r="N349" s="1025"/>
    </row>
    <row r="350" spans="14:14" s="1740" customFormat="1" ht="15" hidden="1" customHeight="1" x14ac:dyDescent="0.25">
      <c r="N350" s="1025"/>
    </row>
    <row r="351" spans="14:14" s="1740" customFormat="1" ht="15" hidden="1" customHeight="1" x14ac:dyDescent="0.25">
      <c r="N351" s="1025"/>
    </row>
    <row r="352" spans="14:14" s="1740" customFormat="1" ht="15" hidden="1" customHeight="1" x14ac:dyDescent="0.25">
      <c r="N352" s="1025"/>
    </row>
    <row r="353" spans="14:14" s="1740" customFormat="1" ht="15" hidden="1" customHeight="1" x14ac:dyDescent="0.25">
      <c r="N353" s="1025"/>
    </row>
    <row r="354" spans="14:14" s="1740" customFormat="1" ht="15" hidden="1" customHeight="1" x14ac:dyDescent="0.25">
      <c r="N354" s="1025"/>
    </row>
    <row r="355" spans="14:14" s="1740" customFormat="1" ht="15" hidden="1" customHeight="1" x14ac:dyDescent="0.25">
      <c r="N355" s="1025"/>
    </row>
    <row r="356" spans="14:14" s="1740" customFormat="1" ht="15" hidden="1" customHeight="1" x14ac:dyDescent="0.25">
      <c r="N356" s="1025"/>
    </row>
    <row r="357" spans="14:14" s="1740" customFormat="1" ht="15" hidden="1" customHeight="1" x14ac:dyDescent="0.25">
      <c r="N357" s="1025"/>
    </row>
    <row r="358" spans="14:14" s="1740" customFormat="1" ht="15" hidden="1" customHeight="1" x14ac:dyDescent="0.25">
      <c r="N358" s="1025"/>
    </row>
    <row r="359" spans="14:14" s="1740" customFormat="1" ht="15" hidden="1" customHeight="1" x14ac:dyDescent="0.25">
      <c r="N359" s="1025"/>
    </row>
    <row r="360" spans="14:14" s="1740" customFormat="1" ht="15" hidden="1" customHeight="1" x14ac:dyDescent="0.25">
      <c r="N360" s="1025"/>
    </row>
    <row r="361" spans="14:14" s="1740" customFormat="1" ht="15" hidden="1" customHeight="1" x14ac:dyDescent="0.25">
      <c r="N361" s="1025"/>
    </row>
    <row r="362" spans="14:14" s="1740" customFormat="1" ht="15" hidden="1" customHeight="1" x14ac:dyDescent="0.25">
      <c r="N362" s="1025"/>
    </row>
    <row r="363" spans="14:14" s="1740" customFormat="1" ht="15" hidden="1" customHeight="1" x14ac:dyDescent="0.25">
      <c r="N363" s="1025"/>
    </row>
    <row r="364" spans="14:14" s="1740" customFormat="1" ht="15" hidden="1" customHeight="1" x14ac:dyDescent="0.25">
      <c r="N364" s="1025"/>
    </row>
    <row r="365" spans="14:14" s="1740" customFormat="1" ht="15" hidden="1" customHeight="1" x14ac:dyDescent="0.25">
      <c r="N365" s="1025"/>
    </row>
    <row r="366" spans="14:14" s="1740" customFormat="1" ht="15" hidden="1" customHeight="1" x14ac:dyDescent="0.25">
      <c r="N366" s="1025"/>
    </row>
    <row r="367" spans="14:14" s="1740" customFormat="1" ht="15" hidden="1" customHeight="1" x14ac:dyDescent="0.25">
      <c r="N367" s="1025"/>
    </row>
    <row r="368" spans="14:14" s="1740" customFormat="1" ht="15" hidden="1" customHeight="1" x14ac:dyDescent="0.25">
      <c r="N368" s="1025"/>
    </row>
    <row r="369" spans="14:14" s="1740" customFormat="1" ht="15" hidden="1" customHeight="1" x14ac:dyDescent="0.25">
      <c r="N369" s="1025"/>
    </row>
    <row r="370" spans="14:14" s="1740" customFormat="1" ht="15" hidden="1" customHeight="1" x14ac:dyDescent="0.25">
      <c r="N370" s="1025"/>
    </row>
    <row r="371" spans="14:14" s="1740" customFormat="1" ht="15" hidden="1" customHeight="1" x14ac:dyDescent="0.25">
      <c r="N371" s="1025"/>
    </row>
    <row r="372" spans="14:14" s="1740" customFormat="1" ht="15" hidden="1" customHeight="1" x14ac:dyDescent="0.25">
      <c r="N372" s="1025"/>
    </row>
    <row r="373" spans="14:14" s="1740" customFormat="1" ht="15" hidden="1" customHeight="1" x14ac:dyDescent="0.25">
      <c r="N373" s="1025"/>
    </row>
    <row r="374" spans="14:14" s="1740" customFormat="1" ht="15" hidden="1" customHeight="1" x14ac:dyDescent="0.25">
      <c r="N374" s="1025"/>
    </row>
    <row r="375" spans="14:14" s="1740" customFormat="1" ht="15" hidden="1" customHeight="1" x14ac:dyDescent="0.25">
      <c r="N375" s="1025"/>
    </row>
    <row r="376" spans="14:14" s="1740" customFormat="1" ht="15" hidden="1" customHeight="1" x14ac:dyDescent="0.25">
      <c r="N376" s="1025"/>
    </row>
    <row r="377" spans="14:14" s="1740" customFormat="1" ht="15" hidden="1" customHeight="1" x14ac:dyDescent="0.25">
      <c r="N377" s="1025"/>
    </row>
    <row r="378" spans="14:14" s="1740" customFormat="1" ht="15" hidden="1" customHeight="1" x14ac:dyDescent="0.25">
      <c r="N378" s="1025"/>
    </row>
    <row r="379" spans="14:14" s="1740" customFormat="1" ht="15" hidden="1" customHeight="1" x14ac:dyDescent="0.25">
      <c r="N379" s="1025"/>
    </row>
    <row r="380" spans="14:14" s="1740" customFormat="1" ht="15" hidden="1" customHeight="1" x14ac:dyDescent="0.25">
      <c r="N380" s="1025"/>
    </row>
    <row r="381" spans="14:14" s="1740" customFormat="1" ht="15" hidden="1" customHeight="1" x14ac:dyDescent="0.25">
      <c r="N381" s="1025"/>
    </row>
    <row r="382" spans="14:14" s="1740" customFormat="1" ht="15" hidden="1" customHeight="1" x14ac:dyDescent="0.25">
      <c r="N382" s="1025"/>
    </row>
    <row r="383" spans="14:14" s="1740" customFormat="1" ht="15" hidden="1" customHeight="1" x14ac:dyDescent="0.25">
      <c r="N383" s="1025"/>
    </row>
    <row r="384" spans="14:14" s="1740" customFormat="1" ht="15" hidden="1" customHeight="1" x14ac:dyDescent="0.25">
      <c r="N384" s="1025"/>
    </row>
    <row r="385" spans="14:14" s="1740" customFormat="1" ht="15" hidden="1" customHeight="1" x14ac:dyDescent="0.25">
      <c r="N385" s="1025"/>
    </row>
    <row r="386" spans="14:14" s="1740" customFormat="1" ht="15" hidden="1" customHeight="1" x14ac:dyDescent="0.25">
      <c r="N386" s="1025"/>
    </row>
    <row r="387" spans="14:14" s="1740" customFormat="1" ht="15" hidden="1" customHeight="1" x14ac:dyDescent="0.25">
      <c r="N387" s="1025"/>
    </row>
    <row r="388" spans="14:14" s="1740" customFormat="1" ht="15" hidden="1" customHeight="1" x14ac:dyDescent="0.25">
      <c r="N388" s="1025"/>
    </row>
    <row r="389" spans="14:14" s="1740" customFormat="1" ht="15" hidden="1" customHeight="1" x14ac:dyDescent="0.25">
      <c r="N389" s="1025"/>
    </row>
    <row r="390" spans="14:14" s="1740" customFormat="1" ht="15" hidden="1" customHeight="1" x14ac:dyDescent="0.25">
      <c r="N390" s="1025"/>
    </row>
    <row r="391" spans="14:14" s="1740" customFormat="1" ht="15" hidden="1" customHeight="1" x14ac:dyDescent="0.25">
      <c r="N391" s="1025"/>
    </row>
    <row r="392" spans="14:14" s="1740" customFormat="1" ht="15" hidden="1" customHeight="1" x14ac:dyDescent="0.25">
      <c r="N392" s="1025"/>
    </row>
    <row r="393" spans="14:14" s="1740" customFormat="1" ht="15" hidden="1" customHeight="1" x14ac:dyDescent="0.25">
      <c r="N393" s="1025"/>
    </row>
    <row r="394" spans="14:14" s="1740" customFormat="1" ht="15" hidden="1" customHeight="1" x14ac:dyDescent="0.25">
      <c r="N394" s="1025"/>
    </row>
    <row r="395" spans="14:14" s="1740" customFormat="1" ht="15" hidden="1" customHeight="1" x14ac:dyDescent="0.25">
      <c r="N395" s="1025"/>
    </row>
    <row r="396" spans="14:14" s="1740" customFormat="1" ht="15" hidden="1" customHeight="1" x14ac:dyDescent="0.25">
      <c r="N396" s="1025"/>
    </row>
    <row r="397" spans="14:14" s="1740" customFormat="1" ht="15" hidden="1" customHeight="1" x14ac:dyDescent="0.25">
      <c r="N397" s="1025"/>
    </row>
    <row r="398" spans="14:14" s="1740" customFormat="1" ht="15" hidden="1" customHeight="1" x14ac:dyDescent="0.25">
      <c r="N398" s="1025"/>
    </row>
    <row r="399" spans="14:14" s="1740" customFormat="1" ht="15" hidden="1" customHeight="1" x14ac:dyDescent="0.25">
      <c r="N399" s="1025"/>
    </row>
    <row r="400" spans="14:14" s="1740" customFormat="1" ht="15" hidden="1" customHeight="1" x14ac:dyDescent="0.25">
      <c r="N400" s="1025"/>
    </row>
    <row r="401" spans="14:14" s="1740" customFormat="1" ht="15" hidden="1" customHeight="1" x14ac:dyDescent="0.25">
      <c r="N401" s="1025"/>
    </row>
    <row r="402" spans="14:14" s="1740" customFormat="1" ht="15" hidden="1" customHeight="1" x14ac:dyDescent="0.25">
      <c r="N402" s="1025"/>
    </row>
    <row r="403" spans="14:14" s="1740" customFormat="1" ht="15" hidden="1" customHeight="1" x14ac:dyDescent="0.25">
      <c r="N403" s="1025"/>
    </row>
    <row r="404" spans="14:14" s="1740" customFormat="1" ht="15" hidden="1" customHeight="1" x14ac:dyDescent="0.25">
      <c r="N404" s="1025"/>
    </row>
    <row r="405" spans="14:14" s="1740" customFormat="1" ht="15" hidden="1" customHeight="1" x14ac:dyDescent="0.25">
      <c r="N405" s="1025"/>
    </row>
    <row r="406" spans="14:14" s="1740" customFormat="1" ht="15" hidden="1" customHeight="1" x14ac:dyDescent="0.25">
      <c r="N406" s="1025"/>
    </row>
    <row r="407" spans="14:14" s="1740" customFormat="1" ht="15" hidden="1" customHeight="1" x14ac:dyDescent="0.25">
      <c r="N407" s="1025"/>
    </row>
    <row r="408" spans="14:14" s="1740" customFormat="1" ht="15" hidden="1" customHeight="1" x14ac:dyDescent="0.25">
      <c r="N408" s="1025"/>
    </row>
    <row r="409" spans="14:14" s="1740" customFormat="1" ht="15" hidden="1" customHeight="1" x14ac:dyDescent="0.25">
      <c r="N409" s="1025"/>
    </row>
    <row r="410" spans="14:14" s="1740" customFormat="1" ht="15" hidden="1" customHeight="1" x14ac:dyDescent="0.25">
      <c r="N410" s="1025"/>
    </row>
    <row r="411" spans="14:14" s="1740" customFormat="1" ht="15" hidden="1" customHeight="1" x14ac:dyDescent="0.25">
      <c r="N411" s="1025"/>
    </row>
    <row r="412" spans="14:14" s="1740" customFormat="1" ht="15" hidden="1" customHeight="1" x14ac:dyDescent="0.25">
      <c r="N412" s="1025"/>
    </row>
    <row r="413" spans="14:14" s="1740" customFormat="1" ht="15" hidden="1" customHeight="1" x14ac:dyDescent="0.25">
      <c r="N413" s="1025"/>
    </row>
    <row r="414" spans="14:14" s="1740" customFormat="1" ht="15" hidden="1" customHeight="1" x14ac:dyDescent="0.25">
      <c r="N414" s="1025"/>
    </row>
    <row r="415" spans="14:14" s="1740" customFormat="1" ht="15" hidden="1" customHeight="1" x14ac:dyDescent="0.25">
      <c r="N415" s="1025"/>
    </row>
    <row r="416" spans="14:14" s="1740" customFormat="1" ht="15" hidden="1" customHeight="1" x14ac:dyDescent="0.25">
      <c r="N416" s="1025"/>
    </row>
    <row r="417" spans="14:14" s="1740" customFormat="1" ht="15" hidden="1" customHeight="1" x14ac:dyDescent="0.25">
      <c r="N417" s="1025"/>
    </row>
    <row r="418" spans="14:14" s="1740" customFormat="1" ht="15" hidden="1" customHeight="1" x14ac:dyDescent="0.25">
      <c r="N418" s="1025"/>
    </row>
    <row r="419" spans="14:14" s="1740" customFormat="1" ht="15" hidden="1" customHeight="1" x14ac:dyDescent="0.25">
      <c r="N419" s="1025"/>
    </row>
    <row r="420" spans="14:14" ht="15" hidden="1" customHeight="1" x14ac:dyDescent="0.25"/>
    <row r="421" spans="14:14" ht="15" hidden="1" customHeight="1" x14ac:dyDescent="0.25"/>
    <row r="422" spans="14:14" ht="15" hidden="1" customHeight="1" x14ac:dyDescent="0.25"/>
    <row r="423" spans="14:14" ht="15" hidden="1" customHeight="1" x14ac:dyDescent="0.25"/>
    <row r="424" spans="14:14" ht="15" hidden="1" customHeight="1" x14ac:dyDescent="0.25"/>
    <row r="425" spans="14:14" ht="15" hidden="1" customHeight="1" x14ac:dyDescent="0.25"/>
    <row r="426" spans="14:14" ht="15" hidden="1" customHeight="1" x14ac:dyDescent="0.25"/>
    <row r="427" spans="14:14" ht="15" hidden="1" customHeight="1" x14ac:dyDescent="0.25"/>
    <row r="428" spans="14:14" ht="15" hidden="1" customHeight="1" x14ac:dyDescent="0.25"/>
    <row r="429" spans="14:14" ht="15" hidden="1" customHeight="1" x14ac:dyDescent="0.25"/>
    <row r="430" spans="14:14" ht="15" hidden="1" customHeight="1" x14ac:dyDescent="0.25"/>
    <row r="431" spans="14:14" ht="15" hidden="1" customHeight="1" x14ac:dyDescent="0.25"/>
    <row r="432" spans="14:14" ht="15" hidden="1" customHeight="1" x14ac:dyDescent="0.25"/>
  </sheetData>
  <dataConsolidate link="1"/>
  <mergeCells count="173">
    <mergeCell ref="B196:C196"/>
    <mergeCell ref="B197:C197"/>
    <mergeCell ref="B198:C198"/>
    <mergeCell ref="B156:C157"/>
    <mergeCell ref="B191:C191"/>
    <mergeCell ref="B192:C192"/>
    <mergeCell ref="B193:C193"/>
    <mergeCell ref="B194:C194"/>
    <mergeCell ref="B195:C195"/>
    <mergeCell ref="B186:C186"/>
    <mergeCell ref="B187:C187"/>
    <mergeCell ref="B188:C188"/>
    <mergeCell ref="B189:C189"/>
    <mergeCell ref="B190:C190"/>
    <mergeCell ref="B181:C181"/>
    <mergeCell ref="B182:C182"/>
    <mergeCell ref="B183:C183"/>
    <mergeCell ref="B184:C184"/>
    <mergeCell ref="B185:C185"/>
    <mergeCell ref="B176:C176"/>
    <mergeCell ref="B177:C177"/>
    <mergeCell ref="B178:C178"/>
    <mergeCell ref="B179:C179"/>
    <mergeCell ref="B180:C180"/>
    <mergeCell ref="B171:C171"/>
    <mergeCell ref="B172:C172"/>
    <mergeCell ref="B173:C173"/>
    <mergeCell ref="B174:C174"/>
    <mergeCell ref="B175:C175"/>
    <mergeCell ref="B166:C166"/>
    <mergeCell ref="B167:C167"/>
    <mergeCell ref="B168:C168"/>
    <mergeCell ref="B169:C169"/>
    <mergeCell ref="B170:C170"/>
    <mergeCell ref="B161:C161"/>
    <mergeCell ref="B162:C162"/>
    <mergeCell ref="B163:C163"/>
    <mergeCell ref="B164:C164"/>
    <mergeCell ref="B165:C165"/>
    <mergeCell ref="B153:C153"/>
    <mergeCell ref="B154:C154"/>
    <mergeCell ref="B158:C158"/>
    <mergeCell ref="B159:C159"/>
    <mergeCell ref="B160:C160"/>
    <mergeCell ref="B148:C148"/>
    <mergeCell ref="B149:C149"/>
    <mergeCell ref="B150:C150"/>
    <mergeCell ref="B151:C151"/>
    <mergeCell ref="B152:C152"/>
    <mergeCell ref="B143:C143"/>
    <mergeCell ref="B144:C144"/>
    <mergeCell ref="B145:C145"/>
    <mergeCell ref="B146:C146"/>
    <mergeCell ref="B147:C147"/>
    <mergeCell ref="B138:C138"/>
    <mergeCell ref="B139:C139"/>
    <mergeCell ref="B140:C140"/>
    <mergeCell ref="B141:C141"/>
    <mergeCell ref="B142:C142"/>
    <mergeCell ref="B133:C133"/>
    <mergeCell ref="B134:C134"/>
    <mergeCell ref="B135:C135"/>
    <mergeCell ref="B136:C136"/>
    <mergeCell ref="B137:C137"/>
    <mergeCell ref="B128:C128"/>
    <mergeCell ref="B129:C129"/>
    <mergeCell ref="B130:C130"/>
    <mergeCell ref="B131:C131"/>
    <mergeCell ref="B132:C132"/>
    <mergeCell ref="B123:C123"/>
    <mergeCell ref="B124:C124"/>
    <mergeCell ref="B125:C125"/>
    <mergeCell ref="B126:C126"/>
    <mergeCell ref="B127:C127"/>
    <mergeCell ref="B110:C110"/>
    <mergeCell ref="B112:C113"/>
    <mergeCell ref="B114:C114"/>
    <mergeCell ref="B115:C115"/>
    <mergeCell ref="B116:C116"/>
    <mergeCell ref="B105:C105"/>
    <mergeCell ref="B106:C106"/>
    <mergeCell ref="B107:C107"/>
    <mergeCell ref="B108:C108"/>
    <mergeCell ref="B109:C109"/>
    <mergeCell ref="B100:C100"/>
    <mergeCell ref="B101:C101"/>
    <mergeCell ref="B102:C102"/>
    <mergeCell ref="B103:C103"/>
    <mergeCell ref="B104:C104"/>
    <mergeCell ref="B95:C95"/>
    <mergeCell ref="B96:C96"/>
    <mergeCell ref="B97:C97"/>
    <mergeCell ref="B98:C98"/>
    <mergeCell ref="B99:C99"/>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L112:M112"/>
    <mergeCell ref="N112:N113"/>
    <mergeCell ref="D156:D157"/>
    <mergeCell ref="E156:E157"/>
    <mergeCell ref="F156:H156"/>
    <mergeCell ref="I156:K156"/>
    <mergeCell ref="L156:M156"/>
    <mergeCell ref="N156:N157"/>
    <mergeCell ref="B117:C117"/>
    <mergeCell ref="B118:C118"/>
    <mergeCell ref="B119:C119"/>
    <mergeCell ref="B120:C120"/>
    <mergeCell ref="B121:C121"/>
    <mergeCell ref="B122:C122"/>
    <mergeCell ref="D112:D113"/>
    <mergeCell ref="E112:E113"/>
    <mergeCell ref="F112:H112"/>
    <mergeCell ref="I112:K112"/>
    <mergeCell ref="B90:C90"/>
    <mergeCell ref="L68:M68"/>
    <mergeCell ref="N68:N69"/>
    <mergeCell ref="D14:E14"/>
    <mergeCell ref="I14:J14"/>
    <mergeCell ref="B70:C70"/>
    <mergeCell ref="B71:C71"/>
    <mergeCell ref="B72:C72"/>
    <mergeCell ref="D68:D69"/>
    <mergeCell ref="E68:E69"/>
    <mergeCell ref="B14:B15"/>
    <mergeCell ref="C14:C15"/>
    <mergeCell ref="B27:B28"/>
    <mergeCell ref="C27:C28"/>
    <mergeCell ref="B33:B35"/>
    <mergeCell ref="C33:C35"/>
    <mergeCell ref="B52:B54"/>
    <mergeCell ref="C52:C54"/>
    <mergeCell ref="B68:C69"/>
    <mergeCell ref="D43:F43"/>
    <mergeCell ref="I43:K43"/>
    <mergeCell ref="B61:B62"/>
    <mergeCell ref="C61:C62"/>
    <mergeCell ref="D5:F5"/>
    <mergeCell ref="I5:K5"/>
    <mergeCell ref="B5:B6"/>
    <mergeCell ref="D33:G33"/>
    <mergeCell ref="D34:G34"/>
    <mergeCell ref="B43:B44"/>
    <mergeCell ref="C43:C44"/>
    <mergeCell ref="B79:C79"/>
    <mergeCell ref="F68:H68"/>
    <mergeCell ref="I68:K68"/>
    <mergeCell ref="B73:C73"/>
    <mergeCell ref="B74:C74"/>
    <mergeCell ref="B75:C75"/>
    <mergeCell ref="B76:C76"/>
    <mergeCell ref="B77:C77"/>
    <mergeCell ref="B78:C78"/>
    <mergeCell ref="D61:H61"/>
    <mergeCell ref="I61:M61"/>
    <mergeCell ref="I52:J52"/>
    <mergeCell ref="I33:L33"/>
    <mergeCell ref="I34:L34"/>
    <mergeCell ref="D27:E27"/>
    <mergeCell ref="I27:J27"/>
    <mergeCell ref="D52:E52"/>
  </mergeCells>
  <conditionalFormatting sqref="D16:D24 I16:I24 D29:D30 I29:I30 D36:G38 I55:I58 D63:M63 E70:N110 E114:N154 E158:N198 I36:L38 D45:E49 I45:J49 D7:F10 I7:K10 D55:D58">
    <cfRule type="cellIs" dxfId="93" priority="111" stopIfTrue="1" operator="lessThan">
      <formula>0</formula>
    </cfRule>
  </conditionalFormatting>
  <conditionalFormatting sqref="E40:G40 J40:L40 F46 F48 K46 K48 D64 I64">
    <cfRule type="cellIs" dxfId="92" priority="93" stopIfTrue="1" operator="equal">
      <formula>"No"</formula>
    </cfRule>
    <cfRule type="cellIs" dxfId="91" priority="94" stopIfTrue="1" operator="equal">
      <formula>"Yes"</formula>
    </cfRule>
  </conditionalFormatting>
  <dataValidations count="2">
    <dataValidation type="list" allowBlank="1" showInputMessage="1" showErrorMessage="1" sqref="I49:J49 D49:E49 D21 I21">
      <formula1>"Yes, No"</formula1>
    </dataValidation>
    <dataValidation type="list" allowBlank="1" showInputMessage="1" showErrorMessage="1" sqref="N158:N197 N70:N109 N114:N153">
      <formula1>Enforceability</formula1>
    </dataValidation>
  </dataValidations>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&amp;L&amp;"Segoe UI,Bold"&amp;14Basel Committee on Banking Supervision
Basel III monitoring template&amp;C&amp;14&amp;F
&amp;A&amp;R&amp;"Segoe UI,Bold"&amp;14Confidential when completed</oddHeader>
    <oddFooter>&amp;L&amp;"Segoe UI,Regular"&amp;14&amp;D  &amp;T&amp;R&amp;"Segoe UI,Regular"&amp;14Page &amp;P of &amp;N</oddFooter>
  </headerFooter>
  <rowBreaks count="5" manualBreakCount="5">
    <brk id="31" max="15" man="1"/>
    <brk id="50" max="14" man="1"/>
    <brk id="65" max="14" man="1"/>
    <brk id="110" max="15" man="1"/>
    <brk id="154" max="1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75</vt:i4>
      </vt:variant>
    </vt:vector>
  </HeadingPairs>
  <TitlesOfParts>
    <vt:vector size="101" baseType="lpstr">
      <vt:lpstr>General Info</vt:lpstr>
      <vt:lpstr>Requirements</vt:lpstr>
      <vt:lpstr>DefCap</vt:lpstr>
      <vt:lpstr>DefCap-MI</vt:lpstr>
      <vt:lpstr>DefCap-Provisioning</vt:lpstr>
      <vt:lpstr>BB SA general</vt:lpstr>
      <vt:lpstr>BB SA additional</vt:lpstr>
      <vt:lpstr>TLAC</vt:lpstr>
      <vt:lpstr>Leverage Ratio</vt:lpstr>
      <vt:lpstr>EAD CCF</vt:lpstr>
      <vt:lpstr>CCR</vt:lpstr>
      <vt:lpstr>CRM</vt:lpstr>
      <vt:lpstr>IRB Current</vt:lpstr>
      <vt:lpstr>IRB Proposed</vt:lpstr>
      <vt:lpstr>IRB Portfolio Migration</vt:lpstr>
      <vt:lpstr>AIRB Input Floors</vt:lpstr>
      <vt:lpstr>AIRB LGD Downturn</vt:lpstr>
      <vt:lpstr>FIRB Parameters</vt:lpstr>
      <vt:lpstr>Other IRB Changes</vt:lpstr>
      <vt:lpstr>IRB Questions</vt:lpstr>
      <vt:lpstr>Sovereign exposures</vt:lpstr>
      <vt:lpstr>TB</vt:lpstr>
      <vt:lpstr>TB SA Current</vt:lpstr>
      <vt:lpstr>TB SA FRTB</vt:lpstr>
      <vt:lpstr>Checks</vt:lpstr>
      <vt:lpstr>Parameters</vt:lpstr>
      <vt:lpstr>Accounting</vt:lpstr>
      <vt:lpstr>ApproachesFRTBCVA</vt:lpstr>
      <vt:lpstr>BankType</vt:lpstr>
      <vt:lpstr>BankTypeNumeric</vt:lpstr>
      <vt:lpstr>Basel12</vt:lpstr>
      <vt:lpstr>CCROTC</vt:lpstr>
      <vt:lpstr>CCRSFT</vt:lpstr>
      <vt:lpstr>ConnectedCounterparties</vt:lpstr>
      <vt:lpstr>CreditRisk</vt:lpstr>
      <vt:lpstr>CreditRiskEquity</vt:lpstr>
      <vt:lpstr>CRMApproach</vt:lpstr>
      <vt:lpstr>CurrencyMismatch</vt:lpstr>
      <vt:lpstr>Enforceability</vt:lpstr>
      <vt:lpstr>Group</vt:lpstr>
      <vt:lpstr>IndividualGroup</vt:lpstr>
      <vt:lpstr>Jurisdiction</vt:lpstr>
      <vt:lpstr>LECounterparty</vt:lpstr>
      <vt:lpstr>MethodTradeExposures</vt:lpstr>
      <vt:lpstr>MethodTradeExposuresNoOther</vt:lpstr>
      <vt:lpstr>ObservedBestEstimates</vt:lpstr>
      <vt:lpstr>OpRisk</vt:lpstr>
      <vt:lpstr>'AIRB Input Floors'!Print_Area</vt:lpstr>
      <vt:lpstr>'AIRB LGD Downturn'!Print_Area</vt:lpstr>
      <vt:lpstr>'BB SA additional'!Print_Area</vt:lpstr>
      <vt:lpstr>'BB SA general'!Print_Area</vt:lpstr>
      <vt:lpstr>CCR!Print_Area</vt:lpstr>
      <vt:lpstr>Checks!Print_Area</vt:lpstr>
      <vt:lpstr>CRM!Print_Area</vt:lpstr>
      <vt:lpstr>DefCap!Print_Area</vt:lpstr>
      <vt:lpstr>'DefCap-MI'!Print_Area</vt:lpstr>
      <vt:lpstr>'EAD CCF'!Print_Area</vt:lpstr>
      <vt:lpstr>'FIRB Parameters'!Print_Area</vt:lpstr>
      <vt:lpstr>'General Info'!Print_Area</vt:lpstr>
      <vt:lpstr>'IRB Current'!Print_Area</vt:lpstr>
      <vt:lpstr>'IRB Portfolio Migration'!Print_Area</vt:lpstr>
      <vt:lpstr>'IRB Proposed'!Print_Area</vt:lpstr>
      <vt:lpstr>'IRB Questions'!Print_Area</vt:lpstr>
      <vt:lpstr>'Leverage Ratio'!Print_Area</vt:lpstr>
      <vt:lpstr>'Other IRB Changes'!Print_Area</vt:lpstr>
      <vt:lpstr>Parameters!Print_Area</vt:lpstr>
      <vt:lpstr>Requirements!Print_Area</vt:lpstr>
      <vt:lpstr>'Sovereign exposures'!Print_Area</vt:lpstr>
      <vt:lpstr>TB!Print_Area</vt:lpstr>
      <vt:lpstr>'TB SA Current'!Print_Area</vt:lpstr>
      <vt:lpstr>'TB SA FRTB'!Print_Area</vt:lpstr>
      <vt:lpstr>TLAC!Print_Area</vt:lpstr>
      <vt:lpstr>'AIRB LGD Downturn'!Print_Titles</vt:lpstr>
      <vt:lpstr>'BB SA additional'!Print_Titles</vt:lpstr>
      <vt:lpstr>'BB SA general'!Print_Titles</vt:lpstr>
      <vt:lpstr>CCR!Print_Titles</vt:lpstr>
      <vt:lpstr>Checks!Print_Titles</vt:lpstr>
      <vt:lpstr>CRM!Print_Titles</vt:lpstr>
      <vt:lpstr>'EAD CCF'!Print_Titles</vt:lpstr>
      <vt:lpstr>'General Info'!Print_Titles</vt:lpstr>
      <vt:lpstr>'IRB Current'!Print_Titles</vt:lpstr>
      <vt:lpstr>'IRB Portfolio Migration'!Print_Titles</vt:lpstr>
      <vt:lpstr>'IRB Proposed'!Print_Titles</vt:lpstr>
      <vt:lpstr>'IRB Questions'!Print_Titles</vt:lpstr>
      <vt:lpstr>Parameters!Print_Titles</vt:lpstr>
      <vt:lpstr>Requirements!Print_Titles</vt:lpstr>
      <vt:lpstr>'Sovereign exposures'!Print_Titles</vt:lpstr>
      <vt:lpstr>QNumeric100</vt:lpstr>
      <vt:lpstr>QNumeric3</vt:lpstr>
      <vt:lpstr>QNumeric5</vt:lpstr>
      <vt:lpstr>QNumeric6</vt:lpstr>
      <vt:lpstr>QNumericZ10</vt:lpstr>
      <vt:lpstr>QNumericZ100</vt:lpstr>
      <vt:lpstr>RegDesks</vt:lpstr>
      <vt:lpstr>SACCRCEM</vt:lpstr>
      <vt:lpstr>SlottingUsage</vt:lpstr>
      <vt:lpstr>UnitT</vt:lpstr>
      <vt:lpstr>UnitW</vt:lpstr>
      <vt:lpstr>YesNo</vt:lpstr>
      <vt:lpstr>YesNoDontKnow</vt:lpstr>
      <vt:lpstr>YesNoNA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Sprecher, Prisca</dc:creator>
  <cp:lastModifiedBy>Sprecher, Prisca</cp:lastModifiedBy>
  <cp:lastPrinted>2016-04-24T12:55:59Z</cp:lastPrinted>
  <dcterms:created xsi:type="dcterms:W3CDTF">2004-05-06T15:11:03Z</dcterms:created>
  <dcterms:modified xsi:type="dcterms:W3CDTF">2016-04-26T08:42:36Z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