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codeName="DieseArbeitsmappe" defaultThemeVersion="124226"/>
  <workbookProtection workbookPassword="D9BE" lockStructure="1"/>
  <bookViews>
    <workbookView xWindow="4260" yWindow="1245" windowWidth="18870" windowHeight="6645" tabRatio="792"/>
  </bookViews>
  <sheets>
    <sheet name="Data" sheetId="5" r:id="rId1"/>
    <sheet name="Parameters" sheetId="3" state="hidden" r:id="rId2"/>
    <sheet name="Item IDs" sheetId="4" state="hidden" r:id="rId3"/>
  </sheets>
  <definedNames>
    <definedName name="_xlnm._FilterDatabase" localSheetId="0" hidden="1">Data!$A$3:$A$326</definedName>
    <definedName name="_xlnm._FilterDatabase" localSheetId="2" hidden="1">'Item IDs'!$B$4:$H$304</definedName>
    <definedName name="AccountingStandard">Parameters!$E$75:$E$78</definedName>
    <definedName name="CheckBoxes1">#REF!,#REF!,#REF!,#REF!,#REF!,#REF!,#REF!,#REF!,#REF!,#REF!,#REF!,#REF!,#REF!,#REF!</definedName>
    <definedName name="CheckBoxes2">#REF!,#REF!,#REF!,#REF!,#REF!,#REF!,#REF!,#REF!,#REF!,#REF!,#REF!,#REF!,#REF!</definedName>
    <definedName name="ChecksColumn">#REF!</definedName>
    <definedName name="ChecksResponses">Parameters!$E$80:$E$82</definedName>
    <definedName name="CountryCode">Parameters!$E$24:$E$46</definedName>
    <definedName name="PanelHeaders1">#REF!,#REF!,#REF!,#REF!,#REF!,#REF!,#REF!</definedName>
    <definedName name="PanelHeaders2">#REF!,#REF!,#REF!</definedName>
    <definedName name="_xlnm.Print_Area" localSheetId="0">Data!$A$1:$O$327</definedName>
    <definedName name="_xlnm.Print_Area" localSheetId="1">Parameters!$B$1:$J$97</definedName>
    <definedName name="ReportingCurrency">Parameters!$E$49:$E$68</definedName>
    <definedName name="ReportingDate">Parameters!$E$15:$E$22</definedName>
    <definedName name="ReportingUnit">Parameters!$E$70:$E$73</definedName>
  </definedNames>
  <calcPr calcId="152511"/>
</workbook>
</file>

<file path=xl/calcChain.xml><?xml version="1.0" encoding="utf-8"?>
<calcChain xmlns="http://schemas.openxmlformats.org/spreadsheetml/2006/main">
  <c r="I187" i="5" l="1"/>
  <c r="I186" i="5"/>
  <c r="I240" i="5" l="1"/>
  <c r="I234" i="5"/>
  <c r="I233" i="5"/>
  <c r="I232" i="5"/>
  <c r="I254" i="5" l="1"/>
  <c r="I258" i="5" l="1"/>
  <c r="I223" i="5" l="1"/>
  <c r="I221" i="5"/>
  <c r="I219" i="5"/>
  <c r="I217" i="5"/>
  <c r="I215" i="5"/>
  <c r="I168" i="5"/>
  <c r="I167" i="5"/>
  <c r="I166" i="5"/>
  <c r="I165" i="5"/>
  <c r="I164" i="5"/>
  <c r="I163" i="5"/>
  <c r="I235" i="5" l="1"/>
  <c r="I237" i="5" l="1"/>
  <c r="I238" i="5"/>
  <c r="I181" i="5"/>
  <c r="I296" i="5" l="1"/>
  <c r="I295" i="5"/>
  <c r="I290" i="5"/>
  <c r="I251" i="5"/>
  <c r="I261" i="5"/>
  <c r="I239" i="5"/>
  <c r="I179" i="5"/>
  <c r="I178" i="5"/>
  <c r="I180" i="5" l="1"/>
  <c r="I66" i="5" l="1"/>
  <c r="I53" i="5"/>
  <c r="I156" i="5"/>
  <c r="I228" i="5"/>
  <c r="I227" i="5"/>
  <c r="I226" i="5"/>
  <c r="I225" i="5"/>
  <c r="I224" i="5"/>
  <c r="I248" i="5"/>
  <c r="I244" i="5"/>
  <c r="I275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257" i="5" l="1"/>
  <c r="I247" i="5"/>
  <c r="I241" i="5"/>
  <c r="I236" i="5"/>
  <c r="I294" i="5"/>
  <c r="I293" i="5"/>
  <c r="I325" i="5" s="1"/>
  <c r="I263" i="5"/>
  <c r="I262" i="5"/>
  <c r="I260" i="5"/>
  <c r="I259" i="5"/>
  <c r="I256" i="5"/>
  <c r="I255" i="5"/>
  <c r="I253" i="5"/>
  <c r="I252" i="5"/>
  <c r="I250" i="5"/>
  <c r="I249" i="5"/>
  <c r="I246" i="5"/>
  <c r="I245" i="5"/>
  <c r="I140" i="5"/>
  <c r="I132" i="5"/>
  <c r="I131" i="5"/>
  <c r="I119" i="5"/>
  <c r="I118" i="5"/>
  <c r="I117" i="5"/>
  <c r="I116" i="5"/>
  <c r="I44" i="5"/>
  <c r="I43" i="5"/>
  <c r="I310" i="5" l="1"/>
  <c r="I323" i="5"/>
  <c r="I194" i="5"/>
  <c r="E301" i="5" l="1"/>
  <c r="G22" i="5" l="1"/>
  <c r="G11" i="5" l="1"/>
  <c r="G264" i="4" l="1"/>
  <c r="G125" i="4"/>
  <c r="G126" i="4"/>
  <c r="G127" i="4"/>
  <c r="G128" i="4"/>
  <c r="I2" i="4" l="1"/>
  <c r="I171" i="5"/>
  <c r="G42" i="5" l="1"/>
  <c r="L292" i="5" l="1"/>
  <c r="K292" i="5"/>
  <c r="I292" i="5"/>
  <c r="G292" i="5"/>
  <c r="I301" i="5"/>
  <c r="I148" i="5" l="1"/>
  <c r="I172" i="5" l="1"/>
  <c r="L265" i="5" l="1"/>
  <c r="K265" i="5"/>
  <c r="L243" i="5"/>
  <c r="K243" i="5"/>
  <c r="L230" i="5"/>
  <c r="K230" i="5"/>
  <c r="L197" i="5"/>
  <c r="K197" i="5"/>
  <c r="L177" i="5"/>
  <c r="K177" i="5"/>
  <c r="K162" i="5"/>
  <c r="K153" i="5"/>
  <c r="K150" i="5"/>
  <c r="K138" i="5"/>
  <c r="K130" i="5"/>
  <c r="K127" i="5"/>
  <c r="K122" i="5"/>
  <c r="K115" i="5"/>
  <c r="K110" i="5"/>
  <c r="K103" i="5"/>
  <c r="K100" i="5"/>
  <c r="K84" i="5"/>
  <c r="K72" i="5"/>
  <c r="K60" i="5"/>
  <c r="K42" i="5"/>
  <c r="L22" i="5"/>
  <c r="L153" i="5" s="1"/>
  <c r="I289" i="5"/>
  <c r="I288" i="5"/>
  <c r="I287" i="5"/>
  <c r="I285" i="5"/>
  <c r="I284" i="5"/>
  <c r="I283" i="5"/>
  <c r="I282" i="5"/>
  <c r="I280" i="5"/>
  <c r="I279" i="5"/>
  <c r="I277" i="5"/>
  <c r="I276" i="5"/>
  <c r="I274" i="5"/>
  <c r="I272" i="5"/>
  <c r="I271" i="5"/>
  <c r="I270" i="5"/>
  <c r="I269" i="5"/>
  <c r="I268" i="5"/>
  <c r="I267" i="5"/>
  <c r="I265" i="5"/>
  <c r="I243" i="5"/>
  <c r="I230" i="5"/>
  <c r="I222" i="5"/>
  <c r="I220" i="5"/>
  <c r="I218" i="5"/>
  <c r="I216" i="5"/>
  <c r="I214" i="5"/>
  <c r="I197" i="5"/>
  <c r="I193" i="5"/>
  <c r="I192" i="5"/>
  <c r="I191" i="5"/>
  <c r="I189" i="5"/>
  <c r="I188" i="5"/>
  <c r="I185" i="5"/>
  <c r="I184" i="5"/>
  <c r="I183" i="5"/>
  <c r="I177" i="5"/>
  <c r="I175" i="5"/>
  <c r="I174" i="5"/>
  <c r="I173" i="5"/>
  <c r="I162" i="5"/>
  <c r="I158" i="5"/>
  <c r="I157" i="5"/>
  <c r="I154" i="5"/>
  <c r="I153" i="5"/>
  <c r="I151" i="5"/>
  <c r="I150" i="5"/>
  <c r="I147" i="5"/>
  <c r="I146" i="5"/>
  <c r="I145" i="5"/>
  <c r="I144" i="5"/>
  <c r="I143" i="5"/>
  <c r="I142" i="5"/>
  <c r="I138" i="5"/>
  <c r="I133" i="5"/>
  <c r="I313" i="5" s="1"/>
  <c r="I130" i="5"/>
  <c r="I128" i="5"/>
  <c r="I127" i="5"/>
  <c r="I123" i="5"/>
  <c r="I311" i="5" s="1"/>
  <c r="I122" i="5"/>
  <c r="I115" i="5"/>
  <c r="I112" i="5"/>
  <c r="I111" i="5"/>
  <c r="I309" i="5" s="1"/>
  <c r="I110" i="5"/>
  <c r="I105" i="5"/>
  <c r="I104" i="5"/>
  <c r="I103" i="5"/>
  <c r="I101" i="5"/>
  <c r="I307" i="5" s="1"/>
  <c r="I100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79" i="5"/>
  <c r="I78" i="5"/>
  <c r="I77" i="5"/>
  <c r="I76" i="5"/>
  <c r="I75" i="5"/>
  <c r="I74" i="5"/>
  <c r="I73" i="5"/>
  <c r="I72" i="5"/>
  <c r="I69" i="5"/>
  <c r="I68" i="5"/>
  <c r="I65" i="5"/>
  <c r="I64" i="5"/>
  <c r="I63" i="5"/>
  <c r="I62" i="5"/>
  <c r="I60" i="5"/>
  <c r="I56" i="5"/>
  <c r="I55" i="5"/>
  <c r="I52" i="5"/>
  <c r="I51" i="5"/>
  <c r="I50" i="5"/>
  <c r="I49" i="5"/>
  <c r="I48" i="5"/>
  <c r="I47" i="5"/>
  <c r="I45" i="5"/>
  <c r="I42" i="5"/>
  <c r="I36" i="5"/>
  <c r="I35" i="5"/>
  <c r="I34" i="5"/>
  <c r="I33" i="5"/>
  <c r="I32" i="5"/>
  <c r="I30" i="5"/>
  <c r="I29" i="5"/>
  <c r="I28" i="5"/>
  <c r="I26" i="5"/>
  <c r="I25" i="5"/>
  <c r="I24" i="5"/>
  <c r="N22" i="5"/>
  <c r="G230" i="5"/>
  <c r="I18" i="5"/>
  <c r="I17" i="5"/>
  <c r="I16" i="5"/>
  <c r="I15" i="5"/>
  <c r="I14" i="5"/>
  <c r="I12" i="5"/>
  <c r="I10" i="5"/>
  <c r="I9" i="5"/>
  <c r="I8" i="5"/>
  <c r="I7" i="5"/>
  <c r="I318" i="5" l="1"/>
  <c r="I321" i="5"/>
  <c r="G58" i="5"/>
  <c r="I312" i="5"/>
  <c r="E312" i="5"/>
  <c r="G312" i="5" s="1"/>
  <c r="I324" i="5"/>
  <c r="I302" i="5"/>
  <c r="I306" i="5"/>
  <c r="G97" i="5"/>
  <c r="E306" i="5" s="1"/>
  <c r="G306" i="5" s="1"/>
  <c r="I305" i="5"/>
  <c r="G80" i="5"/>
  <c r="I195" i="5" s="1"/>
  <c r="G70" i="5"/>
  <c r="I304" i="5"/>
  <c r="G182" i="5"/>
  <c r="I303" i="5"/>
  <c r="I308" i="5"/>
  <c r="I316" i="5"/>
  <c r="G134" i="5"/>
  <c r="E313" i="5" s="1"/>
  <c r="G313" i="5" s="1"/>
  <c r="E311" i="5"/>
  <c r="G311" i="5" s="1"/>
  <c r="E307" i="5"/>
  <c r="G307" i="5" s="1"/>
  <c r="I315" i="5"/>
  <c r="G190" i="5"/>
  <c r="I190" i="5" s="1"/>
  <c r="N230" i="5"/>
  <c r="N301" i="5"/>
  <c r="N292" i="5"/>
  <c r="G38" i="5"/>
  <c r="I169" i="5" s="1"/>
  <c r="G120" i="5"/>
  <c r="E310" i="5" s="1"/>
  <c r="G310" i="5" s="1"/>
  <c r="L72" i="5"/>
  <c r="N177" i="5"/>
  <c r="N197" i="5"/>
  <c r="L110" i="5"/>
  <c r="L130" i="5"/>
  <c r="N127" i="5"/>
  <c r="L42" i="5"/>
  <c r="L122" i="5"/>
  <c r="L100" i="5"/>
  <c r="L150" i="5"/>
  <c r="L60" i="5"/>
  <c r="L84" i="5"/>
  <c r="L103" i="5"/>
  <c r="L115" i="5"/>
  <c r="L127" i="5"/>
  <c r="L138" i="5"/>
  <c r="G106" i="5"/>
  <c r="E308" i="5" s="1"/>
  <c r="G308" i="5" s="1"/>
  <c r="G113" i="5"/>
  <c r="N72" i="5"/>
  <c r="G162" i="5"/>
  <c r="G243" i="5"/>
  <c r="G84" i="5"/>
  <c r="G103" i="5"/>
  <c r="G265" i="5"/>
  <c r="G110" i="5"/>
  <c r="G177" i="5"/>
  <c r="G115" i="5"/>
  <c r="G127" i="5"/>
  <c r="G197" i="5"/>
  <c r="N42" i="5"/>
  <c r="N103" i="5"/>
  <c r="N110" i="5"/>
  <c r="N115" i="5"/>
  <c r="N150" i="5"/>
  <c r="G60" i="5"/>
  <c r="N60" i="5"/>
  <c r="G100" i="5"/>
  <c r="N100" i="5"/>
  <c r="G138" i="5"/>
  <c r="N138" i="5"/>
  <c r="G153" i="5"/>
  <c r="N153" i="5"/>
  <c r="N162" i="5"/>
  <c r="N84" i="5"/>
  <c r="N243" i="5"/>
  <c r="N265" i="5"/>
  <c r="G122" i="5"/>
  <c r="N122" i="5"/>
  <c r="G130" i="5"/>
  <c r="N130" i="5"/>
  <c r="I231" i="5" l="1"/>
  <c r="I322" i="5" s="1"/>
  <c r="I182" i="5"/>
  <c r="I320" i="5" s="1"/>
  <c r="E304" i="5"/>
  <c r="G304" i="5" s="1"/>
  <c r="E302" i="5"/>
  <c r="G302" i="5" s="1"/>
  <c r="I319" i="5"/>
  <c r="E303" i="5"/>
  <c r="G303" i="5" s="1"/>
  <c r="E305" i="5"/>
  <c r="G305" i="5" s="1"/>
  <c r="I139" i="5"/>
  <c r="I317" i="5" s="1"/>
  <c r="E309" i="5"/>
  <c r="G309" i="5" s="1"/>
  <c r="G141" i="5" l="1"/>
  <c r="C302" i="4"/>
  <c r="D302" i="4" s="1"/>
  <c r="G302" i="4"/>
  <c r="C303" i="4"/>
  <c r="F303" i="4" s="1"/>
  <c r="G303" i="4"/>
  <c r="C304" i="4"/>
  <c r="F304" i="4" s="1"/>
  <c r="G304" i="4"/>
  <c r="C286" i="4"/>
  <c r="D286" i="4" s="1"/>
  <c r="G286" i="4"/>
  <c r="C287" i="4"/>
  <c r="E287" i="4" s="1"/>
  <c r="G287" i="4"/>
  <c r="C288" i="4"/>
  <c r="F288" i="4" s="1"/>
  <c r="G288" i="4"/>
  <c r="C289" i="4"/>
  <c r="E289" i="4" s="1"/>
  <c r="G289" i="4"/>
  <c r="C290" i="4"/>
  <c r="D290" i="4" s="1"/>
  <c r="G290" i="4"/>
  <c r="C291" i="4"/>
  <c r="F291" i="4" s="1"/>
  <c r="G291" i="4"/>
  <c r="C292" i="4"/>
  <c r="F292" i="4" s="1"/>
  <c r="G292" i="4"/>
  <c r="C293" i="4"/>
  <c r="E293" i="4" s="1"/>
  <c r="G293" i="4"/>
  <c r="C294" i="4"/>
  <c r="D294" i="4" s="1"/>
  <c r="G294" i="4"/>
  <c r="C295" i="4"/>
  <c r="E295" i="4" s="1"/>
  <c r="G295" i="4"/>
  <c r="C296" i="4"/>
  <c r="F296" i="4" s="1"/>
  <c r="G296" i="4"/>
  <c r="C297" i="4"/>
  <c r="E297" i="4" s="1"/>
  <c r="G297" i="4"/>
  <c r="C298" i="4"/>
  <c r="D298" i="4" s="1"/>
  <c r="G298" i="4"/>
  <c r="C299" i="4"/>
  <c r="D299" i="4" s="1"/>
  <c r="G299" i="4"/>
  <c r="C300" i="4"/>
  <c r="F300" i="4" s="1"/>
  <c r="G300" i="4"/>
  <c r="C301" i="4"/>
  <c r="E301" i="4" s="1"/>
  <c r="G301" i="4"/>
  <c r="C191" i="4"/>
  <c r="F191" i="4" s="1"/>
  <c r="G191" i="4"/>
  <c r="C192" i="4"/>
  <c r="F192" i="4" s="1"/>
  <c r="G192" i="4"/>
  <c r="C193" i="4"/>
  <c r="F193" i="4" s="1"/>
  <c r="G193" i="4"/>
  <c r="C194" i="4"/>
  <c r="D194" i="4" s="1"/>
  <c r="G194" i="4"/>
  <c r="C195" i="4"/>
  <c r="G195" i="4"/>
  <c r="C196" i="4"/>
  <c r="E196" i="4" s="1"/>
  <c r="G196" i="4"/>
  <c r="C197" i="4"/>
  <c r="F197" i="4" s="1"/>
  <c r="G197" i="4"/>
  <c r="C198" i="4"/>
  <c r="G198" i="4"/>
  <c r="C199" i="4"/>
  <c r="F199" i="4" s="1"/>
  <c r="G199" i="4"/>
  <c r="C200" i="4"/>
  <c r="E200" i="4" s="1"/>
  <c r="G200" i="4"/>
  <c r="C201" i="4"/>
  <c r="F201" i="4" s="1"/>
  <c r="G201" i="4"/>
  <c r="C203" i="4"/>
  <c r="F203" i="4" s="1"/>
  <c r="C204" i="4"/>
  <c r="D204" i="4" s="1"/>
  <c r="C205" i="4"/>
  <c r="F205" i="4" s="1"/>
  <c r="G205" i="4"/>
  <c r="C206" i="4"/>
  <c r="E206" i="4" s="1"/>
  <c r="G206" i="4"/>
  <c r="C207" i="4"/>
  <c r="D207" i="4" s="1"/>
  <c r="G207" i="4"/>
  <c r="C208" i="4"/>
  <c r="D208" i="4" s="1"/>
  <c r="G208" i="4"/>
  <c r="C209" i="4"/>
  <c r="F209" i="4" s="1"/>
  <c r="G209" i="4"/>
  <c r="C210" i="4"/>
  <c r="E210" i="4" s="1"/>
  <c r="G210" i="4"/>
  <c r="C211" i="4"/>
  <c r="D211" i="4" s="1"/>
  <c r="G211" i="4"/>
  <c r="C212" i="4"/>
  <c r="F212" i="4" s="1"/>
  <c r="G212" i="4"/>
  <c r="F213" i="4"/>
  <c r="E214" i="4"/>
  <c r="D215" i="4"/>
  <c r="E216" i="4"/>
  <c r="C217" i="4"/>
  <c r="F217" i="4" s="1"/>
  <c r="G217" i="4"/>
  <c r="C218" i="4"/>
  <c r="E218" i="4" s="1"/>
  <c r="G218" i="4"/>
  <c r="C219" i="4"/>
  <c r="D219" i="4" s="1"/>
  <c r="G219" i="4"/>
  <c r="C220" i="4"/>
  <c r="D220" i="4" s="1"/>
  <c r="G220" i="4"/>
  <c r="C221" i="4"/>
  <c r="F221" i="4" s="1"/>
  <c r="G221" i="4"/>
  <c r="C222" i="4"/>
  <c r="E222" i="4" s="1"/>
  <c r="G222" i="4"/>
  <c r="C223" i="4"/>
  <c r="D223" i="4" s="1"/>
  <c r="G223" i="4"/>
  <c r="C224" i="4"/>
  <c r="D224" i="4" s="1"/>
  <c r="G224" i="4"/>
  <c r="C225" i="4"/>
  <c r="F225" i="4" s="1"/>
  <c r="G225" i="4"/>
  <c r="C226" i="4"/>
  <c r="E226" i="4" s="1"/>
  <c r="G226" i="4"/>
  <c r="C227" i="4"/>
  <c r="D227" i="4" s="1"/>
  <c r="G227" i="4"/>
  <c r="C228" i="4"/>
  <c r="F228" i="4" s="1"/>
  <c r="G228" i="4"/>
  <c r="C229" i="4"/>
  <c r="F229" i="4" s="1"/>
  <c r="G229" i="4"/>
  <c r="C230" i="4"/>
  <c r="E230" i="4" s="1"/>
  <c r="G230" i="4"/>
  <c r="C231" i="4"/>
  <c r="D231" i="4" s="1"/>
  <c r="G231" i="4"/>
  <c r="C232" i="4"/>
  <c r="E232" i="4" s="1"/>
  <c r="G232" i="4"/>
  <c r="C233" i="4"/>
  <c r="F233" i="4" s="1"/>
  <c r="G233" i="4"/>
  <c r="C234" i="4"/>
  <c r="E234" i="4" s="1"/>
  <c r="C235" i="4"/>
  <c r="D235" i="4" s="1"/>
  <c r="C236" i="4"/>
  <c r="D236" i="4" s="1"/>
  <c r="G236" i="4"/>
  <c r="C237" i="4"/>
  <c r="F237" i="4" s="1"/>
  <c r="G237" i="4"/>
  <c r="C238" i="4"/>
  <c r="E238" i="4" s="1"/>
  <c r="G238" i="4"/>
  <c r="C239" i="4"/>
  <c r="D239" i="4" s="1"/>
  <c r="G239" i="4"/>
  <c r="C240" i="4"/>
  <c r="D240" i="4" s="1"/>
  <c r="G240" i="4"/>
  <c r="C241" i="4"/>
  <c r="F241" i="4" s="1"/>
  <c r="G241" i="4"/>
  <c r="C242" i="4"/>
  <c r="E242" i="4" s="1"/>
  <c r="G242" i="4"/>
  <c r="C243" i="4"/>
  <c r="D243" i="4" s="1"/>
  <c r="G243" i="4"/>
  <c r="C244" i="4"/>
  <c r="F244" i="4" s="1"/>
  <c r="G244" i="4"/>
  <c r="C245" i="4"/>
  <c r="F245" i="4" s="1"/>
  <c r="G245" i="4"/>
  <c r="C246" i="4"/>
  <c r="E246" i="4" s="1"/>
  <c r="G246" i="4"/>
  <c r="C247" i="4"/>
  <c r="D247" i="4" s="1"/>
  <c r="G247" i="4"/>
  <c r="C248" i="4"/>
  <c r="E248" i="4" s="1"/>
  <c r="G248" i="4"/>
  <c r="C249" i="4"/>
  <c r="F249" i="4" s="1"/>
  <c r="G249" i="4"/>
  <c r="C250" i="4"/>
  <c r="E250" i="4" s="1"/>
  <c r="G250" i="4"/>
  <c r="C251" i="4"/>
  <c r="D251" i="4" s="1"/>
  <c r="G251" i="4"/>
  <c r="C252" i="4"/>
  <c r="D252" i="4" s="1"/>
  <c r="G252" i="4"/>
  <c r="C253" i="4"/>
  <c r="F253" i="4" s="1"/>
  <c r="G253" i="4"/>
  <c r="C254" i="4"/>
  <c r="E254" i="4" s="1"/>
  <c r="G254" i="4"/>
  <c r="C255" i="4"/>
  <c r="D255" i="4" s="1"/>
  <c r="G255" i="4"/>
  <c r="C256" i="4"/>
  <c r="D256" i="4" s="1"/>
  <c r="G256" i="4"/>
  <c r="C257" i="4"/>
  <c r="F257" i="4" s="1"/>
  <c r="G257" i="4"/>
  <c r="C258" i="4"/>
  <c r="E258" i="4" s="1"/>
  <c r="G258" i="4"/>
  <c r="C259" i="4"/>
  <c r="D259" i="4" s="1"/>
  <c r="G259" i="4"/>
  <c r="C260" i="4"/>
  <c r="F260" i="4" s="1"/>
  <c r="G260" i="4"/>
  <c r="C261" i="4"/>
  <c r="F261" i="4" s="1"/>
  <c r="G261" i="4"/>
  <c r="C262" i="4"/>
  <c r="E262" i="4" s="1"/>
  <c r="G262" i="4"/>
  <c r="C263" i="4"/>
  <c r="D263" i="4" s="1"/>
  <c r="G263" i="4"/>
  <c r="C264" i="4"/>
  <c r="E264" i="4" s="1"/>
  <c r="C265" i="4"/>
  <c r="F265" i="4" s="1"/>
  <c r="G265" i="4"/>
  <c r="C266" i="4"/>
  <c r="E266" i="4" s="1"/>
  <c r="G266" i="4"/>
  <c r="C267" i="4"/>
  <c r="D267" i="4" s="1"/>
  <c r="G267" i="4"/>
  <c r="C268" i="4"/>
  <c r="D268" i="4" s="1"/>
  <c r="G268" i="4"/>
  <c r="C269" i="4"/>
  <c r="F269" i="4" s="1"/>
  <c r="G269" i="4"/>
  <c r="C270" i="4"/>
  <c r="E270" i="4" s="1"/>
  <c r="G270" i="4"/>
  <c r="C271" i="4"/>
  <c r="D271" i="4" s="1"/>
  <c r="G271" i="4"/>
  <c r="C272" i="4"/>
  <c r="D272" i="4" s="1"/>
  <c r="G272" i="4"/>
  <c r="C273" i="4"/>
  <c r="F273" i="4" s="1"/>
  <c r="G273" i="4"/>
  <c r="C274" i="4"/>
  <c r="E274" i="4" s="1"/>
  <c r="G274" i="4"/>
  <c r="C275" i="4"/>
  <c r="D275" i="4" s="1"/>
  <c r="G275" i="4"/>
  <c r="C276" i="4"/>
  <c r="F276" i="4" s="1"/>
  <c r="G276" i="4"/>
  <c r="C277" i="4"/>
  <c r="F277" i="4" s="1"/>
  <c r="G277" i="4"/>
  <c r="C278" i="4"/>
  <c r="E278" i="4" s="1"/>
  <c r="G278" i="4"/>
  <c r="C279" i="4"/>
  <c r="D279" i="4" s="1"/>
  <c r="G279" i="4"/>
  <c r="C280" i="4"/>
  <c r="E280" i="4" s="1"/>
  <c r="G280" i="4"/>
  <c r="C281" i="4"/>
  <c r="F281" i="4" s="1"/>
  <c r="G281" i="4"/>
  <c r="C282" i="4"/>
  <c r="E282" i="4" s="1"/>
  <c r="G282" i="4"/>
  <c r="C283" i="4"/>
  <c r="D283" i="4" s="1"/>
  <c r="G283" i="4"/>
  <c r="C284" i="4"/>
  <c r="D284" i="4" s="1"/>
  <c r="G284" i="4"/>
  <c r="C285" i="4"/>
  <c r="F285" i="4" s="1"/>
  <c r="G285" i="4"/>
  <c r="E211" i="4" l="1"/>
  <c r="D264" i="4"/>
  <c r="D304" i="4"/>
  <c r="D193" i="4"/>
  <c r="D212" i="4"/>
  <c r="D209" i="4"/>
  <c r="D300" i="4"/>
  <c r="D303" i="4"/>
  <c r="E227" i="4"/>
  <c r="D242" i="4"/>
  <c r="D225" i="4"/>
  <c r="D280" i="4"/>
  <c r="E243" i="4"/>
  <c r="D301" i="4"/>
  <c r="D241" i="4"/>
  <c r="D226" i="4"/>
  <c r="D210" i="4"/>
  <c r="D200" i="4"/>
  <c r="D287" i="4"/>
  <c r="E303" i="4"/>
  <c r="E276" i="4"/>
  <c r="F275" i="4"/>
  <c r="F274" i="4"/>
  <c r="E273" i="4"/>
  <c r="D276" i="4"/>
  <c r="E275" i="4"/>
  <c r="D274" i="4"/>
  <c r="D273" i="4"/>
  <c r="D248" i="4"/>
  <c r="D228" i="4"/>
  <c r="E212" i="4"/>
  <c r="F211" i="4"/>
  <c r="F210" i="4"/>
  <c r="E209" i="4"/>
  <c r="D192" i="4"/>
  <c r="E300" i="4"/>
  <c r="D293" i="4"/>
  <c r="F299" i="4"/>
  <c r="E299" i="4"/>
  <c r="E291" i="4"/>
  <c r="D244" i="4"/>
  <c r="E228" i="4"/>
  <c r="F227" i="4"/>
  <c r="F226" i="4"/>
  <c r="E225" i="4"/>
  <c r="D216" i="4"/>
  <c r="D196" i="4"/>
  <c r="D292" i="4"/>
  <c r="D291" i="4"/>
  <c r="E260" i="4"/>
  <c r="F259" i="4"/>
  <c r="F258" i="4"/>
  <c r="E257" i="4"/>
  <c r="D260" i="4"/>
  <c r="E259" i="4"/>
  <c r="D258" i="4"/>
  <c r="D257" i="4"/>
  <c r="E244" i="4"/>
  <c r="F243" i="4"/>
  <c r="F242" i="4"/>
  <c r="E241" i="4"/>
  <c r="D232" i="4"/>
  <c r="E192" i="4"/>
  <c r="D295" i="4"/>
  <c r="E292" i="4"/>
  <c r="E304" i="4"/>
  <c r="F302" i="4"/>
  <c r="E302" i="4"/>
  <c r="F272" i="4"/>
  <c r="F256" i="4"/>
  <c r="F240" i="4"/>
  <c r="F224" i="4"/>
  <c r="F208" i="4"/>
  <c r="E285" i="4"/>
  <c r="F280" i="4"/>
  <c r="E272" i="4"/>
  <c r="F271" i="4"/>
  <c r="F270" i="4"/>
  <c r="E269" i="4"/>
  <c r="F264" i="4"/>
  <c r="E256" i="4"/>
  <c r="F255" i="4"/>
  <c r="F254" i="4"/>
  <c r="E253" i="4"/>
  <c r="F248" i="4"/>
  <c r="E240" i="4"/>
  <c r="F239" i="4"/>
  <c r="F238" i="4"/>
  <c r="E237" i="4"/>
  <c r="F232" i="4"/>
  <c r="E224" i="4"/>
  <c r="F223" i="4"/>
  <c r="F222" i="4"/>
  <c r="E221" i="4"/>
  <c r="F216" i="4"/>
  <c r="E208" i="4"/>
  <c r="F207" i="4"/>
  <c r="F206" i="4"/>
  <c r="E205" i="4"/>
  <c r="E201" i="4"/>
  <c r="F200" i="4"/>
  <c r="E296" i="4"/>
  <c r="F295" i="4"/>
  <c r="E288" i="4"/>
  <c r="F287" i="4"/>
  <c r="D285" i="4"/>
  <c r="E271" i="4"/>
  <c r="D270" i="4"/>
  <c r="D269" i="4"/>
  <c r="E255" i="4"/>
  <c r="D254" i="4"/>
  <c r="D253" i="4"/>
  <c r="E239" i="4"/>
  <c r="D238" i="4"/>
  <c r="D237" i="4"/>
  <c r="E223" i="4"/>
  <c r="D222" i="4"/>
  <c r="D221" i="4"/>
  <c r="E207" i="4"/>
  <c r="D206" i="4"/>
  <c r="D205" i="4"/>
  <c r="D201" i="4"/>
  <c r="D297" i="4"/>
  <c r="D296" i="4"/>
  <c r="D289" i="4"/>
  <c r="D288" i="4"/>
  <c r="F298" i="4"/>
  <c r="F294" i="4"/>
  <c r="F290" i="4"/>
  <c r="F286" i="4"/>
  <c r="F301" i="4"/>
  <c r="E298" i="4"/>
  <c r="F297" i="4"/>
  <c r="E294" i="4"/>
  <c r="F293" i="4"/>
  <c r="E290" i="4"/>
  <c r="F289" i="4"/>
  <c r="E286" i="4"/>
  <c r="F284" i="4"/>
  <c r="F268" i="4"/>
  <c r="F252" i="4"/>
  <c r="F236" i="4"/>
  <c r="F220" i="4"/>
  <c r="F204" i="4"/>
  <c r="E284" i="4"/>
  <c r="E268" i="4"/>
  <c r="E252" i="4"/>
  <c r="E236" i="4"/>
  <c r="E220" i="4"/>
  <c r="E204" i="4"/>
  <c r="E197" i="4"/>
  <c r="F196" i="4"/>
  <c r="D197" i="4"/>
  <c r="E193" i="4"/>
  <c r="E198" i="4"/>
  <c r="F198" i="4"/>
  <c r="D195" i="4"/>
  <c r="E195" i="4"/>
  <c r="F283" i="4"/>
  <c r="F282" i="4"/>
  <c r="E281" i="4"/>
  <c r="F267" i="4"/>
  <c r="F266" i="4"/>
  <c r="E265" i="4"/>
  <c r="F251" i="4"/>
  <c r="F250" i="4"/>
  <c r="E249" i="4"/>
  <c r="F235" i="4"/>
  <c r="F234" i="4"/>
  <c r="E233" i="4"/>
  <c r="F219" i="4"/>
  <c r="F218" i="4"/>
  <c r="E217" i="4"/>
  <c r="D199" i="4"/>
  <c r="E199" i="4"/>
  <c r="E283" i="4"/>
  <c r="D282" i="4"/>
  <c r="D281" i="4"/>
  <c r="F279" i="4"/>
  <c r="F278" i="4"/>
  <c r="E277" i="4"/>
  <c r="E267" i="4"/>
  <c r="D266" i="4"/>
  <c r="D265" i="4"/>
  <c r="F263" i="4"/>
  <c r="F262" i="4"/>
  <c r="E261" i="4"/>
  <c r="E251" i="4"/>
  <c r="D250" i="4"/>
  <c r="D249" i="4"/>
  <c r="F247" i="4"/>
  <c r="F246" i="4"/>
  <c r="E245" i="4"/>
  <c r="E235" i="4"/>
  <c r="D234" i="4"/>
  <c r="D233" i="4"/>
  <c r="F231" i="4"/>
  <c r="F230" i="4"/>
  <c r="E229" i="4"/>
  <c r="E219" i="4"/>
  <c r="D218" i="4"/>
  <c r="D217" i="4"/>
  <c r="F215" i="4"/>
  <c r="F214" i="4"/>
  <c r="E213" i="4"/>
  <c r="D203" i="4"/>
  <c r="E203" i="4"/>
  <c r="E279" i="4"/>
  <c r="D278" i="4"/>
  <c r="D277" i="4"/>
  <c r="E263" i="4"/>
  <c r="D262" i="4"/>
  <c r="D261" i="4"/>
  <c r="E247" i="4"/>
  <c r="D246" i="4"/>
  <c r="D245" i="4"/>
  <c r="E231" i="4"/>
  <c r="D230" i="4"/>
  <c r="D229" i="4"/>
  <c r="E215" i="4"/>
  <c r="D214" i="4"/>
  <c r="D213" i="4"/>
  <c r="D198" i="4"/>
  <c r="F195" i="4"/>
  <c r="E194" i="4"/>
  <c r="F194" i="4"/>
  <c r="D191" i="4"/>
  <c r="E191" i="4"/>
  <c r="G114" i="4" l="1"/>
  <c r="G113" i="4"/>
  <c r="G112" i="4"/>
  <c r="G111" i="4"/>
  <c r="G109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2" i="4"/>
  <c r="G51" i="4"/>
  <c r="G50" i="4"/>
  <c r="G49" i="4"/>
  <c r="G48" i="4"/>
  <c r="G47" i="4"/>
  <c r="G45" i="4"/>
  <c r="G44" i="4"/>
  <c r="G43" i="4"/>
  <c r="G42" i="4"/>
  <c r="G41" i="4"/>
  <c r="G40" i="4"/>
  <c r="G39" i="4"/>
  <c r="G38" i="4"/>
  <c r="G37" i="4"/>
  <c r="G35" i="4"/>
  <c r="G28" i="4"/>
  <c r="G27" i="4"/>
  <c r="G26" i="4"/>
  <c r="G23" i="4"/>
  <c r="G22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C114" i="4"/>
  <c r="F114" i="4" s="1"/>
  <c r="C113" i="4"/>
  <c r="D113" i="4" s="1"/>
  <c r="C112" i="4"/>
  <c r="D112" i="4" s="1"/>
  <c r="C111" i="4"/>
  <c r="F111" i="4" s="1"/>
  <c r="C109" i="4"/>
  <c r="C107" i="4"/>
  <c r="E107" i="4" s="1"/>
  <c r="C106" i="4"/>
  <c r="D106" i="4" s="1"/>
  <c r="C105" i="4"/>
  <c r="C104" i="4"/>
  <c r="E104" i="4" s="1"/>
  <c r="C103" i="4"/>
  <c r="C102" i="4"/>
  <c r="E102" i="4" s="1"/>
  <c r="C101" i="4"/>
  <c r="D101" i="4" s="1"/>
  <c r="C100" i="4"/>
  <c r="D100" i="4" s="1"/>
  <c r="C99" i="4"/>
  <c r="C98" i="4"/>
  <c r="C97" i="4"/>
  <c r="D97" i="4" s="1"/>
  <c r="C96" i="4"/>
  <c r="F96" i="4" s="1"/>
  <c r="C95" i="4"/>
  <c r="D95" i="4" s="1"/>
  <c r="C94" i="4"/>
  <c r="E94" i="4" s="1"/>
  <c r="C93" i="4"/>
  <c r="D93" i="4" s="1"/>
  <c r="C92" i="4"/>
  <c r="C91" i="4"/>
  <c r="C90" i="4"/>
  <c r="E90" i="4" s="1"/>
  <c r="C89" i="4"/>
  <c r="E89" i="4" s="1"/>
  <c r="C88" i="4"/>
  <c r="F88" i="4" s="1"/>
  <c r="C87" i="4"/>
  <c r="D87" i="4" s="1"/>
  <c r="C86" i="4"/>
  <c r="E86" i="4" s="1"/>
  <c r="C85" i="4"/>
  <c r="E85" i="4" s="1"/>
  <c r="C84" i="4"/>
  <c r="D84" i="4" s="1"/>
  <c r="C83" i="4"/>
  <c r="E83" i="4" s="1"/>
  <c r="C82" i="4"/>
  <c r="D82" i="4" s="1"/>
  <c r="C81" i="4"/>
  <c r="D81" i="4" s="1"/>
  <c r="C80" i="4"/>
  <c r="E80" i="4" s="1"/>
  <c r="C79" i="4"/>
  <c r="D79" i="4" s="1"/>
  <c r="C78" i="4"/>
  <c r="D78" i="4" s="1"/>
  <c r="C77" i="4"/>
  <c r="C76" i="4"/>
  <c r="E76" i="4" s="1"/>
  <c r="C75" i="4"/>
  <c r="F75" i="4" s="1"/>
  <c r="C74" i="4"/>
  <c r="F74" i="4" s="1"/>
  <c r="C73" i="4"/>
  <c r="F73" i="4" s="1"/>
  <c r="C72" i="4"/>
  <c r="F72" i="4" s="1"/>
  <c r="C71" i="4"/>
  <c r="D71" i="4" s="1"/>
  <c r="C70" i="4"/>
  <c r="E70" i="4" s="1"/>
  <c r="C69" i="4"/>
  <c r="E69" i="4" s="1"/>
  <c r="C68" i="4"/>
  <c r="F68" i="4" s="1"/>
  <c r="C67" i="4"/>
  <c r="D67" i="4" s="1"/>
  <c r="C66" i="4"/>
  <c r="D66" i="4" s="1"/>
  <c r="C65" i="4"/>
  <c r="E65" i="4" s="1"/>
  <c r="C64" i="4"/>
  <c r="D64" i="4" s="1"/>
  <c r="C63" i="4"/>
  <c r="F63" i="4" s="1"/>
  <c r="C62" i="4"/>
  <c r="D62" i="4" s="1"/>
  <c r="C61" i="4"/>
  <c r="D61" i="4" s="1"/>
  <c r="C60" i="4"/>
  <c r="F60" i="4" s="1"/>
  <c r="C59" i="4"/>
  <c r="D59" i="4" s="1"/>
  <c r="C58" i="4"/>
  <c r="D58" i="4" s="1"/>
  <c r="C57" i="4"/>
  <c r="D57" i="4" s="1"/>
  <c r="C56" i="4"/>
  <c r="E56" i="4" s="1"/>
  <c r="C55" i="4"/>
  <c r="C54" i="4"/>
  <c r="F53" i="4"/>
  <c r="C52" i="4"/>
  <c r="E52" i="4" s="1"/>
  <c r="C51" i="4"/>
  <c r="D51" i="4" s="1"/>
  <c r="C50" i="4"/>
  <c r="F50" i="4" s="1"/>
  <c r="C49" i="4"/>
  <c r="E49" i="4" s="1"/>
  <c r="C48" i="4"/>
  <c r="F48" i="4" s="1"/>
  <c r="C47" i="4"/>
  <c r="E47" i="4" s="1"/>
  <c r="D46" i="4"/>
  <c r="C45" i="4"/>
  <c r="F45" i="4" s="1"/>
  <c r="C44" i="4"/>
  <c r="E44" i="4" s="1"/>
  <c r="C43" i="4"/>
  <c r="F43" i="4" s="1"/>
  <c r="C42" i="4"/>
  <c r="D42" i="4" s="1"/>
  <c r="C41" i="4"/>
  <c r="F41" i="4" s="1"/>
  <c r="C40" i="4"/>
  <c r="D40" i="4" s="1"/>
  <c r="C39" i="4"/>
  <c r="D39" i="4" s="1"/>
  <c r="C38" i="4"/>
  <c r="F38" i="4" s="1"/>
  <c r="C37" i="4"/>
  <c r="D37" i="4" s="1"/>
  <c r="C35" i="4"/>
  <c r="D35" i="4" s="1"/>
  <c r="C28" i="4"/>
  <c r="E28" i="4" s="1"/>
  <c r="C27" i="4"/>
  <c r="E27" i="4" s="1"/>
  <c r="C26" i="4"/>
  <c r="E26" i="4" s="1"/>
  <c r="C23" i="4"/>
  <c r="D23" i="4" s="1"/>
  <c r="C22" i="4"/>
  <c r="C19" i="4"/>
  <c r="F19" i="4" s="1"/>
  <c r="C18" i="4"/>
  <c r="F18" i="4" s="1"/>
  <c r="C17" i="4"/>
  <c r="E17" i="4" s="1"/>
  <c r="C16" i="4"/>
  <c r="F16" i="4" s="1"/>
  <c r="C15" i="4"/>
  <c r="C14" i="4"/>
  <c r="E14" i="4" s="1"/>
  <c r="C13" i="4"/>
  <c r="E13" i="4" s="1"/>
  <c r="C12" i="4"/>
  <c r="E12" i="4" s="1"/>
  <c r="C11" i="4"/>
  <c r="F11" i="4" s="1"/>
  <c r="C10" i="4"/>
  <c r="D10" i="4" s="1"/>
  <c r="C9" i="4"/>
  <c r="D9" i="4" s="1"/>
  <c r="C8" i="4"/>
  <c r="D8" i="4" s="1"/>
  <c r="C7" i="4"/>
  <c r="E7" i="4" s="1"/>
  <c r="C6" i="4"/>
  <c r="C5" i="4"/>
  <c r="D5" i="4" s="1"/>
  <c r="E9" i="3"/>
  <c r="D10" i="3"/>
  <c r="D11" i="3" s="1"/>
  <c r="F122" i="4"/>
  <c r="C143" i="4"/>
  <c r="G137" i="4"/>
  <c r="C185" i="4"/>
  <c r="D185" i="4" s="1"/>
  <c r="G176" i="4"/>
  <c r="C133" i="4"/>
  <c r="D133" i="4" s="1"/>
  <c r="E123" i="4"/>
  <c r="C134" i="4"/>
  <c r="C145" i="4"/>
  <c r="F145" i="4" s="1"/>
  <c r="C172" i="4"/>
  <c r="E172" i="4" s="1"/>
  <c r="C187" i="4"/>
  <c r="F187" i="4" s="1"/>
  <c r="G145" i="4"/>
  <c r="G185" i="4"/>
  <c r="C2" i="4"/>
  <c r="F2" i="4" s="1"/>
  <c r="C127" i="4"/>
  <c r="F127" i="4" s="1"/>
  <c r="C138" i="4"/>
  <c r="C149" i="4"/>
  <c r="D149" i="4" s="1"/>
  <c r="C177" i="4"/>
  <c r="E177" i="4" s="1"/>
  <c r="G121" i="4"/>
  <c r="G153" i="4"/>
  <c r="C129" i="4"/>
  <c r="C139" i="4"/>
  <c r="C150" i="4"/>
  <c r="D150" i="4" s="1"/>
  <c r="C180" i="4"/>
  <c r="D180" i="4" s="1"/>
  <c r="G129" i="4"/>
  <c r="G132" i="4"/>
  <c r="G140" i="4"/>
  <c r="G148" i="4"/>
  <c r="G177" i="4"/>
  <c r="G188" i="4"/>
  <c r="C125" i="4"/>
  <c r="F125" i="4" s="1"/>
  <c r="C130" i="4"/>
  <c r="D130" i="4" s="1"/>
  <c r="C135" i="4"/>
  <c r="E135" i="4" s="1"/>
  <c r="C141" i="4"/>
  <c r="E141" i="4" s="1"/>
  <c r="C146" i="4"/>
  <c r="E146" i="4" s="1"/>
  <c r="C173" i="4"/>
  <c r="C181" i="4"/>
  <c r="C188" i="4"/>
  <c r="D188" i="4" s="1"/>
  <c r="G133" i="4"/>
  <c r="G141" i="4"/>
  <c r="G149" i="4"/>
  <c r="G180" i="4"/>
  <c r="C121" i="4"/>
  <c r="C126" i="4"/>
  <c r="E126" i="4" s="1"/>
  <c r="C131" i="4"/>
  <c r="E131" i="4" s="1"/>
  <c r="C137" i="4"/>
  <c r="D137" i="4" s="1"/>
  <c r="C142" i="4"/>
  <c r="F142" i="4" s="1"/>
  <c r="C147" i="4"/>
  <c r="F147" i="4" s="1"/>
  <c r="C153" i="4"/>
  <c r="E153" i="4" s="1"/>
  <c r="C176" i="4"/>
  <c r="E176" i="4" s="1"/>
  <c r="C184" i="4"/>
  <c r="E184" i="4" s="1"/>
  <c r="G2" i="4"/>
  <c r="G136" i="4"/>
  <c r="G144" i="4"/>
  <c r="G152" i="4"/>
  <c r="G172" i="4"/>
  <c r="G184" i="4"/>
  <c r="G173" i="4"/>
  <c r="G181" i="4"/>
  <c r="G189" i="4"/>
  <c r="G187" i="4"/>
  <c r="G183" i="4"/>
  <c r="G179" i="4"/>
  <c r="G175" i="4"/>
  <c r="G171" i="4"/>
  <c r="G147" i="4"/>
  <c r="G143" i="4"/>
  <c r="G139" i="4"/>
  <c r="G135" i="4"/>
  <c r="G131" i="4"/>
  <c r="C190" i="4"/>
  <c r="C183" i="4"/>
  <c r="E183" i="4" s="1"/>
  <c r="C179" i="4"/>
  <c r="C175" i="4"/>
  <c r="C171" i="4"/>
  <c r="D171" i="4" s="1"/>
  <c r="C152" i="4"/>
  <c r="E152" i="4" s="1"/>
  <c r="C148" i="4"/>
  <c r="E148" i="4" s="1"/>
  <c r="C144" i="4"/>
  <c r="F144" i="4" s="1"/>
  <c r="C140" i="4"/>
  <c r="E140" i="4" s="1"/>
  <c r="C136" i="4"/>
  <c r="C132" i="4"/>
  <c r="F132" i="4" s="1"/>
  <c r="C128" i="4"/>
  <c r="D128" i="4" s="1"/>
  <c r="G190" i="4"/>
  <c r="G186" i="4"/>
  <c r="G182" i="4"/>
  <c r="G178" i="4"/>
  <c r="G174" i="4"/>
  <c r="G170" i="4"/>
  <c r="G150" i="4"/>
  <c r="G146" i="4"/>
  <c r="G142" i="4"/>
  <c r="G138" i="4"/>
  <c r="G134" i="4"/>
  <c r="G130" i="4"/>
  <c r="C189" i="4"/>
  <c r="F189" i="4" s="1"/>
  <c r="C186" i="4"/>
  <c r="F186" i="4" s="1"/>
  <c r="C182" i="4"/>
  <c r="D182" i="4" s="1"/>
  <c r="C178" i="4"/>
  <c r="D178" i="4" s="1"/>
  <c r="C174" i="4"/>
  <c r="E174" i="4" s="1"/>
  <c r="C170" i="4"/>
  <c r="F170" i="4" s="1"/>
  <c r="D114" i="4" l="1"/>
  <c r="F78" i="4"/>
  <c r="F58" i="4"/>
  <c r="E71" i="4"/>
  <c r="E75" i="4"/>
  <c r="E58" i="4"/>
  <c r="E96" i="4"/>
  <c r="F27" i="4"/>
  <c r="E82" i="4"/>
  <c r="F12" i="4"/>
  <c r="F149" i="4"/>
  <c r="D68" i="4"/>
  <c r="E61" i="4"/>
  <c r="D69" i="4"/>
  <c r="E18" i="4"/>
  <c r="F81" i="4"/>
  <c r="F104" i="4"/>
  <c r="D27" i="4"/>
  <c r="E185" i="4"/>
  <c r="F93" i="4"/>
  <c r="D96" i="4"/>
  <c r="D44" i="4"/>
  <c r="E45" i="4"/>
  <c r="F42" i="4"/>
  <c r="F67" i="4"/>
  <c r="F52" i="4"/>
  <c r="F107" i="4"/>
  <c r="F64" i="4"/>
  <c r="D48" i="4"/>
  <c r="F44" i="4"/>
  <c r="E100" i="4"/>
  <c r="D45" i="4"/>
  <c r="F100" i="4"/>
  <c r="E39" i="4"/>
  <c r="E149" i="4"/>
  <c r="D142" i="4"/>
  <c r="F13" i="4"/>
  <c r="F101" i="4"/>
  <c r="D11" i="4"/>
  <c r="D19" i="4"/>
  <c r="F26" i="4"/>
  <c r="D52" i="4"/>
  <c r="F102" i="4"/>
  <c r="E137" i="4"/>
  <c r="E170" i="4"/>
  <c r="F8" i="4"/>
  <c r="F123" i="4"/>
  <c r="F35" i="4"/>
  <c r="D104" i="4"/>
  <c r="F51" i="4"/>
  <c r="E101" i="4"/>
  <c r="F97" i="4"/>
  <c r="E88" i="4"/>
  <c r="E171" i="4"/>
  <c r="E57" i="4"/>
  <c r="D148" i="4"/>
  <c r="E182" i="4"/>
  <c r="F185" i="4"/>
  <c r="E114" i="4"/>
  <c r="D141" i="4"/>
  <c r="D72" i="4"/>
  <c r="F141" i="4"/>
  <c r="D107" i="4"/>
  <c r="D184" i="4"/>
  <c r="E48" i="4"/>
  <c r="E81" i="4"/>
  <c r="E62" i="4"/>
  <c r="E125" i="4"/>
  <c r="D125" i="4"/>
  <c r="F178" i="4"/>
  <c r="E178" i="4"/>
  <c r="D189" i="4"/>
  <c r="E74" i="4"/>
  <c r="D90" i="4"/>
  <c r="E67" i="4"/>
  <c r="E64" i="4"/>
  <c r="F57" i="4"/>
  <c r="F5" i="4"/>
  <c r="F90" i="4"/>
  <c r="F131" i="4"/>
  <c r="D74" i="4"/>
  <c r="E78" i="4"/>
  <c r="D170" i="4"/>
  <c r="D60" i="4"/>
  <c r="E11" i="4"/>
  <c r="F182" i="4"/>
  <c r="D56" i="4"/>
  <c r="F56" i="4"/>
  <c r="E50" i="4"/>
  <c r="E8" i="4"/>
  <c r="F183" i="4"/>
  <c r="F184" i="4"/>
  <c r="D50" i="4"/>
  <c r="E112" i="4"/>
  <c r="E127" i="4"/>
  <c r="F82" i="4"/>
  <c r="D127" i="4"/>
  <c r="F59" i="4"/>
  <c r="D177" i="4"/>
  <c r="D26" i="4"/>
  <c r="D183" i="4"/>
  <c r="E59" i="4"/>
  <c r="F177" i="4"/>
  <c r="D145" i="4"/>
  <c r="F10" i="4"/>
  <c r="E10" i="4"/>
  <c r="F150" i="4"/>
  <c r="F94" i="4"/>
  <c r="E72" i="4"/>
  <c r="D16" i="4"/>
  <c r="E142" i="4"/>
  <c r="E37" i="4"/>
  <c r="F28" i="4"/>
  <c r="E46" i="4"/>
  <c r="D28" i="4"/>
  <c r="F69" i="4"/>
  <c r="F76" i="4"/>
  <c r="D18" i="4"/>
  <c r="D147" i="4"/>
  <c r="D102" i="4"/>
  <c r="F148" i="4"/>
  <c r="E145" i="4"/>
  <c r="E97" i="4"/>
  <c r="E41" i="4"/>
  <c r="D94" i="4"/>
  <c r="E79" i="4"/>
  <c r="E111" i="4"/>
  <c r="D126" i="4"/>
  <c r="E68" i="4"/>
  <c r="E35" i="4"/>
  <c r="F40" i="4"/>
  <c r="F137" i="4"/>
  <c r="E93" i="4"/>
  <c r="D75" i="4"/>
  <c r="F79" i="4"/>
  <c r="F62" i="4"/>
  <c r="F80" i="4"/>
  <c r="D13" i="4"/>
  <c r="D86" i="4"/>
  <c r="E16" i="4"/>
  <c r="E189" i="4"/>
  <c r="E42" i="4"/>
  <c r="D43" i="4"/>
  <c r="D131" i="4"/>
  <c r="D12" i="4"/>
  <c r="D76" i="4"/>
  <c r="F83" i="4"/>
  <c r="F86" i="4"/>
  <c r="E43" i="4"/>
  <c r="E40" i="4"/>
  <c r="F61" i="4"/>
  <c r="E150" i="4"/>
  <c r="D83" i="4"/>
  <c r="F112" i="4"/>
  <c r="E138" i="4"/>
  <c r="D138" i="4"/>
  <c r="F138" i="4"/>
  <c r="D7" i="4"/>
  <c r="F7" i="4"/>
  <c r="E66" i="4"/>
  <c r="F66" i="4"/>
  <c r="E73" i="4"/>
  <c r="D73" i="4"/>
  <c r="F77" i="4"/>
  <c r="E77" i="4"/>
  <c r="D77" i="4"/>
  <c r="E84" i="4"/>
  <c r="F84" i="4"/>
  <c r="F91" i="4"/>
  <c r="E91" i="4"/>
  <c r="D99" i="4"/>
  <c r="F99" i="4"/>
  <c r="E99" i="4"/>
  <c r="F106" i="4"/>
  <c r="E106" i="4"/>
  <c r="E186" i="4"/>
  <c r="D186" i="4"/>
  <c r="E175" i="4"/>
  <c r="D175" i="4"/>
  <c r="F175" i="4"/>
  <c r="F190" i="4"/>
  <c r="E190" i="4"/>
  <c r="E181" i="4"/>
  <c r="F181" i="4"/>
  <c r="E129" i="4"/>
  <c r="F129" i="4"/>
  <c r="D6" i="4"/>
  <c r="E6" i="4"/>
  <c r="F15" i="4"/>
  <c r="E15" i="4"/>
  <c r="D15" i="4"/>
  <c r="E38" i="4"/>
  <c r="D38" i="4"/>
  <c r="F98" i="4"/>
  <c r="E98" i="4"/>
  <c r="F105" i="4"/>
  <c r="D105" i="4"/>
  <c r="E105" i="4"/>
  <c r="F109" i="4"/>
  <c r="D109" i="4"/>
  <c r="E109" i="4"/>
  <c r="D47" i="4"/>
  <c r="D98" i="4"/>
  <c r="F135" i="4"/>
  <c r="E9" i="4"/>
  <c r="F46" i="4"/>
  <c r="E173" i="4"/>
  <c r="D173" i="4"/>
  <c r="F173" i="4"/>
  <c r="D190" i="4"/>
  <c r="F47" i="4"/>
  <c r="D41" i="4"/>
  <c r="D135" i="4"/>
  <c r="F6" i="4"/>
  <c r="D124" i="4"/>
  <c r="F124" i="4"/>
  <c r="E124" i="4"/>
  <c r="F152" i="4"/>
  <c r="D152" i="4"/>
  <c r="D22" i="4"/>
  <c r="F22" i="4"/>
  <c r="E22" i="4"/>
  <c r="E54" i="4"/>
  <c r="D54" i="4"/>
  <c r="F54" i="4"/>
  <c r="E60" i="4"/>
  <c r="E63" i="4"/>
  <c r="D63" i="4"/>
  <c r="D70" i="4"/>
  <c r="F70" i="4"/>
  <c r="E92" i="4"/>
  <c r="D92" i="4"/>
  <c r="F92" i="4"/>
  <c r="F140" i="4"/>
  <c r="D140" i="4"/>
  <c r="D2" i="4"/>
  <c r="E2" i="4"/>
  <c r="D187" i="4"/>
  <c r="E187" i="4"/>
  <c r="F14" i="4"/>
  <c r="D14" i="4"/>
  <c r="F17" i="4"/>
  <c r="D17" i="4"/>
  <c r="E23" i="4"/>
  <c r="F23" i="4"/>
  <c r="D49" i="4"/>
  <c r="F49" i="4"/>
  <c r="E55" i="4"/>
  <c r="F55" i="4"/>
  <c r="D55" i="4"/>
  <c r="F126" i="4"/>
  <c r="E134" i="4"/>
  <c r="D134" i="4"/>
  <c r="F143" i="4"/>
  <c r="E143" i="4"/>
  <c r="E136" i="4"/>
  <c r="D136" i="4"/>
  <c r="F136" i="4"/>
  <c r="D139" i="4"/>
  <c r="F139" i="4"/>
  <c r="D123" i="4"/>
  <c r="E132" i="4"/>
  <c r="F171" i="4"/>
  <c r="E139" i="4"/>
  <c r="F134" i="4"/>
  <c r="E180" i="4"/>
  <c r="F180" i="4"/>
  <c r="E122" i="4"/>
  <c r="D122" i="4"/>
  <c r="F121" i="4"/>
  <c r="D121" i="4"/>
  <c r="D132" i="4"/>
  <c r="D153" i="4"/>
  <c r="D179" i="4"/>
  <c r="F179" i="4"/>
  <c r="E179" i="4"/>
  <c r="F153" i="4"/>
  <c r="E121" i="4"/>
  <c r="D146" i="4"/>
  <c r="F146" i="4"/>
  <c r="E130" i="4"/>
  <c r="F130" i="4"/>
  <c r="E133" i="4"/>
  <c r="F133" i="4"/>
  <c r="D143" i="4"/>
  <c r="E147" i="4"/>
  <c r="D88" i="4"/>
  <c r="D80" i="4"/>
  <c r="E188" i="4"/>
  <c r="F188" i="4"/>
  <c r="D91" i="4"/>
  <c r="E5" i="4"/>
  <c r="F9" i="4"/>
  <c r="E19" i="4"/>
  <c r="F37" i="4"/>
  <c r="F39" i="4"/>
  <c r="E51" i="4"/>
  <c r="F176" i="4"/>
  <c r="D172" i="4"/>
  <c r="D181" i="4"/>
  <c r="E87" i="4"/>
  <c r="D111" i="4"/>
  <c r="D129" i="4"/>
  <c r="F85" i="4"/>
  <c r="D85" i="4"/>
  <c r="D176" i="4"/>
  <c r="F172" i="4"/>
  <c r="F87" i="4"/>
  <c r="F174" i="4"/>
  <c r="E128" i="4"/>
  <c r="F128" i="4"/>
  <c r="D103" i="4"/>
  <c r="F103" i="4"/>
  <c r="E103" i="4"/>
  <c r="E144" i="4"/>
  <c r="D144" i="4"/>
  <c r="E95" i="4"/>
  <c r="F71" i="4"/>
  <c r="D174" i="4"/>
  <c r="F95" i="4"/>
  <c r="F65" i="4"/>
  <c r="D65" i="4"/>
  <c r="D89" i="4"/>
  <c r="F89" i="4"/>
  <c r="F113" i="4"/>
  <c r="E113" i="4"/>
</calcChain>
</file>

<file path=xl/sharedStrings.xml><?xml version="1.0" encoding="utf-8"?>
<sst xmlns="http://schemas.openxmlformats.org/spreadsheetml/2006/main" count="929" uniqueCount="758">
  <si>
    <t>Parameters</t>
  </si>
  <si>
    <t>A) Version</t>
  </si>
  <si>
    <t>Version</t>
  </si>
  <si>
    <t>B) Spreadsheet localisation</t>
  </si>
  <si>
    <t>Original sheet name</t>
  </si>
  <si>
    <t>Sheet #</t>
  </si>
  <si>
    <t>Localised sheet name</t>
  </si>
  <si>
    <t>PosX</t>
  </si>
  <si>
    <t>PosY</t>
  </si>
  <si>
    <t>C) Drop-down menus</t>
  </si>
  <si>
    <t>USD</t>
  </si>
  <si>
    <t>EUR</t>
  </si>
  <si>
    <t>GBP</t>
  </si>
  <si>
    <t>JPY</t>
  </si>
  <si>
    <t>CNY</t>
  </si>
  <si>
    <t>HKD</t>
  </si>
  <si>
    <t>AUD</t>
  </si>
  <si>
    <t>CAD</t>
  </si>
  <si>
    <t>SGD</t>
  </si>
  <si>
    <t>CHF</t>
  </si>
  <si>
    <t>INR</t>
  </si>
  <si>
    <t>BRL</t>
  </si>
  <si>
    <t>AU</t>
  </si>
  <si>
    <t>BE</t>
  </si>
  <si>
    <t>BR</t>
  </si>
  <si>
    <t>CA</t>
  </si>
  <si>
    <t>CH</t>
  </si>
  <si>
    <t>CN</t>
  </si>
  <si>
    <t>DE</t>
  </si>
  <si>
    <t>DK</t>
  </si>
  <si>
    <t>ES</t>
  </si>
  <si>
    <t>FR</t>
  </si>
  <si>
    <t>GB</t>
  </si>
  <si>
    <t>IT</t>
  </si>
  <si>
    <t>JP</t>
  </si>
  <si>
    <t>KR</t>
  </si>
  <si>
    <t>NL</t>
  </si>
  <si>
    <t>NO</t>
  </si>
  <si>
    <t>SE</t>
  </si>
  <si>
    <t>US</t>
  </si>
  <si>
    <t>KRW</t>
  </si>
  <si>
    <t>NOK</t>
  </si>
  <si>
    <t>DKK</t>
  </si>
  <si>
    <t>SEK</t>
  </si>
  <si>
    <t>IFRS</t>
  </si>
  <si>
    <t>Country codes</t>
  </si>
  <si>
    <t>Reporting units</t>
  </si>
  <si>
    <t>Accounting standards</t>
  </si>
  <si>
    <t>MPG</t>
  </si>
  <si>
    <t>Other national accounting standard</t>
  </si>
  <si>
    <t>Checks</t>
  </si>
  <si>
    <t>&lt;select&gt;</t>
  </si>
  <si>
    <t>Data</t>
  </si>
  <si>
    <t>SG</t>
  </si>
  <si>
    <t>RU</t>
  </si>
  <si>
    <t>IN</t>
  </si>
  <si>
    <t>US GAAP</t>
  </si>
  <si>
    <t>RUB</t>
  </si>
  <si>
    <t>General Bank Data</t>
  </si>
  <si>
    <t>3.e.(1)</t>
  </si>
  <si>
    <t>(1) Securities received in SFTs that are recognised as assets</t>
  </si>
  <si>
    <t>(1) Unconditionally cancellable credit card commitments</t>
  </si>
  <si>
    <t xml:space="preserve">(2) Other unconditionally cancellable commitments </t>
  </si>
  <si>
    <t>Size Indicator</t>
  </si>
  <si>
    <t>(1) Secured debt securities</t>
  </si>
  <si>
    <t>(2) Senior unsecured debt securities</t>
  </si>
  <si>
    <t>(3) Subordinated debt securities</t>
  </si>
  <si>
    <t xml:space="preserve">(4) Commercial paper </t>
  </si>
  <si>
    <t>(2) Potential future exposure</t>
  </si>
  <si>
    <t>2.c.</t>
  </si>
  <si>
    <t>2.e.</t>
  </si>
  <si>
    <t>3.a.</t>
  </si>
  <si>
    <t>3.b.</t>
  </si>
  <si>
    <t>3.d.</t>
  </si>
  <si>
    <t>a. Secured debt securities</t>
  </si>
  <si>
    <t>b. Senior unsecured debt securities</t>
  </si>
  <si>
    <t>c. Subordinated debt securities</t>
  </si>
  <si>
    <t>d. Commercial paper</t>
  </si>
  <si>
    <t>e. Certificates of deposit</t>
  </si>
  <si>
    <t>f. Common equity</t>
  </si>
  <si>
    <t>3.f.</t>
  </si>
  <si>
    <t>1.a.(1)</t>
  </si>
  <si>
    <t>1.a.(2)</t>
  </si>
  <si>
    <t>(1) Country code</t>
  </si>
  <si>
    <t>1.a.(3)</t>
  </si>
  <si>
    <t>1.b.(1)</t>
  </si>
  <si>
    <t>1.b.(2)</t>
  </si>
  <si>
    <t>1.b.(3)</t>
  </si>
  <si>
    <t>1.b.(4)</t>
  </si>
  <si>
    <t>1.b.(5)</t>
  </si>
  <si>
    <t>(2) Potential future exposure of derivatives contracts</t>
  </si>
  <si>
    <t>(3) Unconditionally cancellable commitments</t>
  </si>
  <si>
    <t>(5) Investment value in the consolidated entities</t>
  </si>
  <si>
    <t>3.c.(1)</t>
  </si>
  <si>
    <t>3.c.(2)</t>
  </si>
  <si>
    <t>3.c.(3)</t>
  </si>
  <si>
    <t>3.c.(4)</t>
  </si>
  <si>
    <t>3.c.(5)</t>
  </si>
  <si>
    <t>3.c.(6)</t>
  </si>
  <si>
    <t>3.e.(2)</t>
  </si>
  <si>
    <t>4.b.</t>
  </si>
  <si>
    <t>4.c.</t>
  </si>
  <si>
    <t>5.a.</t>
  </si>
  <si>
    <t>5.b.</t>
  </si>
  <si>
    <t>5.c.</t>
  </si>
  <si>
    <t>5.d.</t>
  </si>
  <si>
    <t>5.e.</t>
  </si>
  <si>
    <t>5.f.</t>
  </si>
  <si>
    <t>5.g.</t>
  </si>
  <si>
    <t>Interconnectedness Indicators</t>
  </si>
  <si>
    <t>2.d.(1)</t>
  </si>
  <si>
    <t>2.g.(1)</t>
  </si>
  <si>
    <t>2.g.(2)</t>
  </si>
  <si>
    <t>2.k.</t>
  </si>
  <si>
    <t>2.l.(1)</t>
  </si>
  <si>
    <t>2.l.(2)</t>
  </si>
  <si>
    <t>2.l.(3)</t>
  </si>
  <si>
    <t>2.l.(4)</t>
  </si>
  <si>
    <t>2.l.(5)</t>
  </si>
  <si>
    <t>Substitutability/Financial Institution Infrastructure Indicators</t>
  </si>
  <si>
    <t>6.a.</t>
  </si>
  <si>
    <t>6.b.</t>
  </si>
  <si>
    <t>6.c.</t>
  </si>
  <si>
    <t>6.d.</t>
  </si>
  <si>
    <t>6.e.</t>
  </si>
  <si>
    <t>6.f.</t>
  </si>
  <si>
    <t>6.g.</t>
  </si>
  <si>
    <t>6.h.</t>
  </si>
  <si>
    <t>6.i.</t>
  </si>
  <si>
    <t>6.j.</t>
  </si>
  <si>
    <t>6.k.</t>
  </si>
  <si>
    <t xml:space="preserve">single </t>
  </si>
  <si>
    <t xml:space="preserve">thousand </t>
  </si>
  <si>
    <t xml:space="preserve">million </t>
  </si>
  <si>
    <t xml:space="preserve">thousands </t>
  </si>
  <si>
    <t xml:space="preserve">millions </t>
  </si>
  <si>
    <t xml:space="preserve">single units </t>
  </si>
  <si>
    <t>a. Equity underwriting activity</t>
  </si>
  <si>
    <t>b. Debt underwriting activity</t>
  </si>
  <si>
    <t>8.a.</t>
  </si>
  <si>
    <t>8.b.</t>
  </si>
  <si>
    <t>Complexity indicators</t>
  </si>
  <si>
    <t>a. OTC derivatives cleared through a central counterparty</t>
  </si>
  <si>
    <t>b. OTC derivatives settled bilaterally</t>
  </si>
  <si>
    <t>9.a.</t>
  </si>
  <si>
    <t>9.b.</t>
  </si>
  <si>
    <t>9.c.</t>
  </si>
  <si>
    <t>a. Held-for-trading securities (HFT)</t>
  </si>
  <si>
    <t>b. Available-for-sale securities (AFS)</t>
  </si>
  <si>
    <t>c. Trading and AFS securities that meet the definition of Level 1 assets</t>
  </si>
  <si>
    <t>Response</t>
  </si>
  <si>
    <t>10.a.</t>
  </si>
  <si>
    <t xml:space="preserve">10.c. </t>
  </si>
  <si>
    <t>10.d.</t>
  </si>
  <si>
    <t>11.a.</t>
  </si>
  <si>
    <t>Cross-Jurisdictional Activity Indicators</t>
  </si>
  <si>
    <t>13.a.</t>
  </si>
  <si>
    <t>13.b.</t>
  </si>
  <si>
    <t>13.a.(1)</t>
  </si>
  <si>
    <t>a. Total liabilities</t>
  </si>
  <si>
    <t>b. Retail funding</t>
  </si>
  <si>
    <t>e. Total net revenue</t>
  </si>
  <si>
    <t>h. Gross value of cash borrowed and gross fair value of securities borrowed in SFTs</t>
  </si>
  <si>
    <t>i. Gross positive fair value of over-the-counter (OTC) derivatives transactions</t>
  </si>
  <si>
    <t xml:space="preserve">k. Number of jurisdictions </t>
  </si>
  <si>
    <t>a. Foreign liabilities (excluding derivatives and local liabilities in local currency)</t>
  </si>
  <si>
    <t>b. Local liabilities in local currency (excluding derivatives activity)</t>
  </si>
  <si>
    <t>14.a.</t>
  </si>
  <si>
    <t>14.b.</t>
  </si>
  <si>
    <t>14.c.</t>
  </si>
  <si>
    <t>14.d.</t>
  </si>
  <si>
    <t>14.e.</t>
  </si>
  <si>
    <t>14.f.</t>
  </si>
  <si>
    <t>14.g.</t>
  </si>
  <si>
    <t>14.h.</t>
  </si>
  <si>
    <t>14.k.</t>
  </si>
  <si>
    <t>b. General Information provided by the reporting institution:</t>
  </si>
  <si>
    <t>Confirmed zero</t>
  </si>
  <si>
    <t>Estimated value</t>
  </si>
  <si>
    <t>Checks responses</t>
  </si>
  <si>
    <t>Amount in single units</t>
  </si>
  <si>
    <t>(1) Any foreign liabilities to related offices included in item 13.a.</t>
  </si>
  <si>
    <t>10.b.</t>
  </si>
  <si>
    <t>2.f.</t>
  </si>
  <si>
    <t>c. OTC derivatives indicator (sum of items 9.a and 9.b)</t>
  </si>
  <si>
    <t>c. Wholesale funding dependence ratio (the difference between items 14.a and 14.b, divided by 14.a)</t>
  </si>
  <si>
    <t>Checks Summary</t>
  </si>
  <si>
    <t>MXN</t>
  </si>
  <si>
    <t>NZD</t>
  </si>
  <si>
    <t>g. Preferred shares and any other forms of subordinated funding not captured in item 5.c.</t>
  </si>
  <si>
    <t xml:space="preserve">(1) Certificates of deposit </t>
  </si>
  <si>
    <t>3.a.(1)</t>
  </si>
  <si>
    <t>f. Intra-financial system assets indicator (sum of items 3.a, 3.b through 3.c.(5), 3.d, 3.e.(1), and 3.e.(2), minus 3.c.(6))</t>
  </si>
  <si>
    <t>Remarks</t>
  </si>
  <si>
    <t>Reporting Date</t>
  </si>
  <si>
    <t>Reporting Currency</t>
  </si>
  <si>
    <t>Year-end EUR exchange rates</t>
  </si>
  <si>
    <t>in million EUR</t>
  </si>
  <si>
    <t>Indicator value</t>
  </si>
  <si>
    <t>a. Australian dollars</t>
  </si>
  <si>
    <t>b. Brazilian real</t>
  </si>
  <si>
    <t>c. Canadian dollars</t>
  </si>
  <si>
    <t>d. Swiss francs</t>
  </si>
  <si>
    <t>e. Chinese yuan</t>
  </si>
  <si>
    <t>f. Euros</t>
  </si>
  <si>
    <t>g. British pounds</t>
  </si>
  <si>
    <t>h. Hong Kong dollars</t>
  </si>
  <si>
    <t>i. Indian rupee</t>
  </si>
  <si>
    <t>j. Japanese yen</t>
  </si>
  <si>
    <t>k. Mexican pesos</t>
  </si>
  <si>
    <t>l. New Zealand dollars</t>
  </si>
  <si>
    <t>m. Russian rubles</t>
  </si>
  <si>
    <t>n. Swedish krona</t>
  </si>
  <si>
    <t>o. United States dollars</t>
  </si>
  <si>
    <t>15.b.</t>
  </si>
  <si>
    <t>(2) Bank name</t>
  </si>
  <si>
    <t>d. Trading and AFS securities that meet the definition of Level 2 assets, with haircuts</t>
  </si>
  <si>
    <t>GSIB</t>
  </si>
  <si>
    <t>Explanation of large year-over-year changes</t>
  </si>
  <si>
    <t>Comments</t>
  </si>
  <si>
    <t>m. Other Sections</t>
  </si>
  <si>
    <t>Supervisor Comments</t>
  </si>
  <si>
    <t>a. Section 2 - Total exposures indicator</t>
  </si>
  <si>
    <t>b. Section 3 - Intra-financial system assets indicator</t>
  </si>
  <si>
    <t>c. Section 4 - Intra-financial system liabilities indicator</t>
  </si>
  <si>
    <t>d. Section 5 - Securities outstanding indicator</t>
  </si>
  <si>
    <t>e. Section 6 - Payments activity indicator</t>
  </si>
  <si>
    <t>f. Section 7 - Assets under custody indicator</t>
  </si>
  <si>
    <t>g. Section 8 - Underwriting activity indicator</t>
  </si>
  <si>
    <t>h. Section 9 - OTC derivatives indicator</t>
  </si>
  <si>
    <t>i. Section 10 - Trading and AFS securities indicator</t>
  </si>
  <si>
    <t>j. Section 11 - Level 3 assets indicator</t>
  </si>
  <si>
    <t>k. Section 12 - Cross-jurisdictional claims indicator</t>
  </si>
  <si>
    <t>l. Section 13 - Cross-jurisdictional liabilities indicator</t>
  </si>
  <si>
    <t>(3) Section 14 - Ancillary Indicators</t>
  </si>
  <si>
    <t>(2) Item 1.b - General Information provided by the reporting institution</t>
  </si>
  <si>
    <t>e. Total on-balance-sheet items (sum of items 2.a, 2.b, 2.c, and 2.d, minus 2.d.(1))</t>
  </si>
  <si>
    <t>(1) On-balance-sheet assets</t>
  </si>
  <si>
    <t>(4) Other off-balance-sheet commitments</t>
  </si>
  <si>
    <t>(5) Equity securities</t>
  </si>
  <si>
    <t>(1) Net positive fair value</t>
  </si>
  <si>
    <t>(1) Net negative fair value</t>
  </si>
  <si>
    <t>Line Item Name</t>
  </si>
  <si>
    <t>Formulas:</t>
  </si>
  <si>
    <t xml:space="preserve">Max: </t>
  </si>
  <si>
    <t>x.y.(z)</t>
  </si>
  <si>
    <t>x</t>
  </si>
  <si>
    <t>y</t>
  </si>
  <si>
    <t>z</t>
  </si>
  <si>
    <t>j. Gross negative fair value of OTC derivatives transactions</t>
    <phoneticPr fontId="5" type="noConversion"/>
  </si>
  <si>
    <t>14.i.</t>
    <phoneticPr fontId="5" type="noConversion"/>
  </si>
  <si>
    <t>14.j.</t>
    <phoneticPr fontId="5" type="noConversion"/>
  </si>
  <si>
    <t>Memorandum Items</t>
  </si>
  <si>
    <t>Ancillary Data</t>
  </si>
  <si>
    <t>16.a.</t>
  </si>
  <si>
    <t>16.b.</t>
  </si>
  <si>
    <t>16.c.</t>
  </si>
  <si>
    <t>16.d.</t>
  </si>
  <si>
    <t>16.e.</t>
  </si>
  <si>
    <t>18.j.</t>
  </si>
  <si>
    <t>18.k.</t>
  </si>
  <si>
    <t>20.a.</t>
  </si>
  <si>
    <t>20.b.</t>
  </si>
  <si>
    <t>20.c.</t>
  </si>
  <si>
    <t>20.d.</t>
  </si>
  <si>
    <t>20.e.</t>
  </si>
  <si>
    <t>20.f.</t>
  </si>
  <si>
    <t>20.g.</t>
  </si>
  <si>
    <t>20.h.</t>
  </si>
  <si>
    <t>20.i.</t>
  </si>
  <si>
    <t>20.j.</t>
  </si>
  <si>
    <t>20.k.</t>
  </si>
  <si>
    <t>20.l.</t>
  </si>
  <si>
    <t>20.m.</t>
  </si>
  <si>
    <t>20.n.</t>
  </si>
  <si>
    <t>20.o.</t>
  </si>
  <si>
    <t>a. Book value of equities for which a market price is unavailable</t>
  </si>
  <si>
    <t>c. Minority interest</t>
  </si>
  <si>
    <t>17.a.</t>
  </si>
  <si>
    <t>17.b.</t>
  </si>
  <si>
    <t>17.c.</t>
  </si>
  <si>
    <t>18.a.(1)</t>
  </si>
  <si>
    <t>18.a.(2)</t>
  </si>
  <si>
    <t>18.a.(3)</t>
  </si>
  <si>
    <t>18.a.(4)</t>
  </si>
  <si>
    <t>18.a.(5)</t>
  </si>
  <si>
    <t>18.a.(6)</t>
  </si>
  <si>
    <t>18.a.(7)</t>
  </si>
  <si>
    <t>18.a.(8)</t>
  </si>
  <si>
    <t>18.a.(9)</t>
  </si>
  <si>
    <t>18.a.(10)</t>
  </si>
  <si>
    <t>18.a.(11)</t>
  </si>
  <si>
    <t>18.a.(12)</t>
  </si>
  <si>
    <t>18.a.(13)</t>
  </si>
  <si>
    <t>18.g.</t>
  </si>
  <si>
    <t>18.h.</t>
  </si>
  <si>
    <t>18.i.</t>
  </si>
  <si>
    <t>a. Foreign derivative claims on an ultimate risk basis</t>
  </si>
  <si>
    <t>19.a.</t>
  </si>
  <si>
    <t>19.b.</t>
  </si>
  <si>
    <t>(4) Section 15 - Ancillary Items</t>
  </si>
  <si>
    <t>(5) Section 16 - Size Items</t>
  </si>
  <si>
    <t>(6) Section 17 - Interconnectedness Items</t>
  </si>
  <si>
    <t>(7) Section 18 - Substitutability/Financial Infra. Items</t>
  </si>
  <si>
    <t>Section 1 - General Information</t>
  </si>
  <si>
    <t>Section 2 - Total Exposures</t>
  </si>
  <si>
    <t>Section 3 - Intra-Financial System Assets</t>
  </si>
  <si>
    <t>Section 4 - Intra-Financial System Liabilities</t>
  </si>
  <si>
    <t>Section 5 - Securities Outstanding</t>
  </si>
  <si>
    <t>Section 6 - Payments made in the reporting year (excluding intragroup payments)</t>
  </si>
  <si>
    <t>Section 7 - Assets Under Custody</t>
  </si>
  <si>
    <t>Section 8 - Underwritten Transactions in Debt and Equity Markets</t>
  </si>
  <si>
    <t>Section 9 - Notional Amount of Over-the-Counter (OTC) Derivatives</t>
  </si>
  <si>
    <t>Section 10 - Trading and Available-for-Sale Securities</t>
  </si>
  <si>
    <t>Section 11 - Level 3 Assets</t>
  </si>
  <si>
    <t>Section 12 - Cross-Jurisdictional Claims</t>
  </si>
  <si>
    <t>Section 13 - Cross-Jurisdictional Liabilities</t>
  </si>
  <si>
    <t>Section 14 - Ancillary Indicators</t>
  </si>
  <si>
    <t>Section 15 - Ancillary Items</t>
  </si>
  <si>
    <t>Section 16 - Size Items</t>
  </si>
  <si>
    <t>Section 17 - Interconnectedness Items</t>
  </si>
  <si>
    <t>Section 18 - Substitutability/Financial Infra. Items</t>
  </si>
  <si>
    <t>18.a.(15)</t>
  </si>
  <si>
    <t>h. Initial margin posted to CCPs for the reporting group’s own account</t>
  </si>
  <si>
    <t>i. Default fund contributions to CCPs</t>
  </si>
  <si>
    <t>j. Other facilities to CCPs</t>
  </si>
  <si>
    <t>k. Provision of settlement services in connection with centrally-cleared transactions</t>
  </si>
  <si>
    <t>(6) Offsetting short positions in relation to the specific equity securities included in item 3.c.(5)</t>
  </si>
  <si>
    <t>g. Initial margin posted to central counterparties (CCPs) on behalf of clients</t>
  </si>
  <si>
    <t>a. Cross-jurisdictional claims indicator (Total foreign claims on an ultimate risk basis)</t>
  </si>
  <si>
    <t>b. Total exposures for the calculation of the leverage ratio (January 2014 definition)</t>
  </si>
  <si>
    <t>18.a.(14)</t>
  </si>
  <si>
    <t>a. Total assets under the regulatory scope of consolidation</t>
  </si>
  <si>
    <t>b. Total assets under the accounting scope of consolidation</t>
  </si>
  <si>
    <t>d. Total gross revenue</t>
  </si>
  <si>
    <t>f. Foreign net revenue</t>
  </si>
  <si>
    <t>b. Unused portion of committed lines extended to other financial institutions</t>
  </si>
  <si>
    <t>a. Funds deposited with or lent to other financial institutions</t>
  </si>
  <si>
    <t>c. Holdings of securities issued by other financial institutions:</t>
  </si>
  <si>
    <t>e. Over-the-counter derivatives with other financial institutions that have a net positive fair value:</t>
  </si>
  <si>
    <t>a. Payments made as a correspondent for other banks</t>
  </si>
  <si>
    <t>d. Net positive current exposure of securities financing transactions with other financial institutions</t>
  </si>
  <si>
    <t>e. Total off-balance-sheet assets of insurance subsidiaries gross of intragroup exposures</t>
  </si>
  <si>
    <t>f. Total off-balance-sheet assets of insurance subsidiaries net of non-insurance intragroup exposures</t>
  </si>
  <si>
    <t>16.f.</t>
  </si>
  <si>
    <t>c. Total assets of insurance subsidiaries gross of intragroup exposures</t>
  </si>
  <si>
    <t>d. Total assets of insurance subsidiaries net of non-insurance intragroup exposures</t>
  </si>
  <si>
    <t>(1) Reporting unit</t>
  </si>
  <si>
    <t>(2) Accounting standard</t>
  </si>
  <si>
    <t>(3) Date of public disclosure (yyyy-mm-dd)</t>
  </si>
  <si>
    <t>(4) Language of public disclosure</t>
  </si>
  <si>
    <t>(5) Web address of public disclosure</t>
  </si>
  <si>
    <t>1.a.(4)</t>
  </si>
  <si>
    <t>1.a.(5)</t>
  </si>
  <si>
    <t>1.a.(6)</t>
  </si>
  <si>
    <t>(3) Reporting date (yyyy-mm-dd)</t>
  </si>
  <si>
    <t>(4) Reporting currency</t>
  </si>
  <si>
    <t>(5) Euro conversion rate</t>
  </si>
  <si>
    <t>(6) Submission date (yyyy-mm-dd)</t>
  </si>
  <si>
    <t>Sep</t>
  </si>
  <si>
    <t>Oct</t>
  </si>
  <si>
    <t>Nov</t>
  </si>
  <si>
    <t>Dec</t>
  </si>
  <si>
    <t>Jan</t>
  </si>
  <si>
    <t>Feb</t>
  </si>
  <si>
    <t>Mar</t>
  </si>
  <si>
    <t>Aug</t>
  </si>
  <si>
    <t>Month Names</t>
  </si>
  <si>
    <t>Apr</t>
  </si>
  <si>
    <t>May</t>
  </si>
  <si>
    <t>Jun</t>
  </si>
  <si>
    <t>Jul</t>
  </si>
  <si>
    <t>a. Australian dollars (AUD)</t>
  </si>
  <si>
    <t>b. Brazilian real (BRL)</t>
  </si>
  <si>
    <t>c. Canadian dollars (CAD)</t>
  </si>
  <si>
    <t>d. Swiss francs (CHF)</t>
  </si>
  <si>
    <t>e. Chinese yuan (CNY)</t>
  </si>
  <si>
    <t>f. Euros (EUR)</t>
  </si>
  <si>
    <t>g. British pounds (GBP)</t>
  </si>
  <si>
    <t>h. Hong Kong dollars (HKD)</t>
  </si>
  <si>
    <t>i. Indian rupee (INR)</t>
  </si>
  <si>
    <t>j. Japanese yen (JPY)</t>
  </si>
  <si>
    <t>(1) Mexican pesos (MXN)</t>
  </si>
  <si>
    <t>(1) Australian dollars (AUD)</t>
  </si>
  <si>
    <t>(2) Brazilian real (BRL)</t>
  </si>
  <si>
    <t>(3) Canadian dollars (CAD)</t>
  </si>
  <si>
    <t>(4) Swiss francs (CHF)</t>
  </si>
  <si>
    <t>(5) Chinese yuan (CNY)</t>
  </si>
  <si>
    <t>(6) Euros (EUR)</t>
  </si>
  <si>
    <t>(7) British pounds (GBP)</t>
  </si>
  <si>
    <t>(8) Hong Kong dollars (HKD)</t>
  </si>
  <si>
    <t>(9) Indian rupee (INR)</t>
  </si>
  <si>
    <t>(10) Japanese yen (JPY)</t>
  </si>
  <si>
    <t>(11) Swedish krona (SEK)</t>
  </si>
  <si>
    <t>(12) United States dollars (USD)</t>
  </si>
  <si>
    <t>(13) Mexican pesos (MXN)</t>
  </si>
  <si>
    <t>(14) New Zealand dollars (NZD)</t>
  </si>
  <si>
    <t>(15) Russian rubles (RUB)</t>
  </si>
  <si>
    <t>a. Derivatives</t>
  </si>
  <si>
    <t>b. Securities financing transactions (SFTs)</t>
  </si>
  <si>
    <t>c. Other assets</t>
  </si>
  <si>
    <t>(1) Counterparty exposure of derivatives contracts</t>
  </si>
  <si>
    <t>(2) Capped notional amount of credit derivatives</t>
  </si>
  <si>
    <t>(3) Potential future exposure of derivative contracts</t>
  </si>
  <si>
    <t>d. Gross notional amount of off-balance sheet items</t>
  </si>
  <si>
    <t>(1) Items subject to a 0% credit conversion factor (CCF)</t>
  </si>
  <si>
    <t>(2) Items subject to a 20% CCF</t>
  </si>
  <si>
    <t>(3) Items subject to a 50% CCF</t>
  </si>
  <si>
    <t>(4) Items subject to a 100% CCF</t>
  </si>
  <si>
    <t>(1) Adjusted gross value of SFTs</t>
  </si>
  <si>
    <t>(2) Counterparty exposure of SFTs</t>
  </si>
  <si>
    <t>2.a.(2)</t>
  </si>
  <si>
    <t>2.a.(1)</t>
  </si>
  <si>
    <t>2.a.(3)</t>
  </si>
  <si>
    <t>2.b.(1)</t>
  </si>
  <si>
    <t>2.b.(2)</t>
  </si>
  <si>
    <t>2.d.(2)</t>
  </si>
  <si>
    <t>2.d.(3)</t>
  </si>
  <si>
    <t>2.d.(4)</t>
  </si>
  <si>
    <t>e. Regulatory adjustments</t>
  </si>
  <si>
    <t>f. Total exposures indicator (Total exposures prior to regulatory adjustments) (sum of items 2.a.(1) thorough 2.c, 0.1 times 2.d.(1), 0.2 times 2.d.(2), 0.5 times 2.d.(3), and 2.d.(4))</t>
  </si>
  <si>
    <t>2</t>
  </si>
  <si>
    <t>g</t>
  </si>
  <si>
    <t>1</t>
  </si>
  <si>
    <t>15</t>
  </si>
  <si>
    <t>b</t>
  </si>
  <si>
    <t xml:space="preserve"> </t>
  </si>
  <si>
    <t>Retired</t>
  </si>
  <si>
    <t>d</t>
  </si>
  <si>
    <t>e</t>
  </si>
  <si>
    <t>k</t>
  </si>
  <si>
    <t>l</t>
  </si>
  <si>
    <t>3</t>
  </si>
  <si>
    <t>4</t>
  </si>
  <si>
    <t>5</t>
  </si>
  <si>
    <t>2.n.</t>
  </si>
  <si>
    <t>n</t>
  </si>
  <si>
    <t>20</t>
  </si>
  <si>
    <t>a</t>
  </si>
  <si>
    <t>c</t>
  </si>
  <si>
    <t>f</t>
  </si>
  <si>
    <t>h</t>
  </si>
  <si>
    <t>i</t>
  </si>
  <si>
    <t>j</t>
  </si>
  <si>
    <t>m</t>
  </si>
  <si>
    <t>o</t>
  </si>
  <si>
    <t>g. Gross value of cash provided and gross fair value of securities provided in SFTs</t>
  </si>
  <si>
    <t>(1) Deposits due to depository institutions</t>
  </si>
  <si>
    <t>(2) Deposits due to non-depository financial institutions</t>
  </si>
  <si>
    <t>4.a.(1)</t>
  </si>
  <si>
    <t>4.a.(2)</t>
  </si>
  <si>
    <t>4.a.(3)</t>
  </si>
  <si>
    <t>(3) Loans obtained from other financial institutions</t>
  </si>
  <si>
    <t>b. Unused portion of committed lines obtained from other financial institutions</t>
  </si>
  <si>
    <t>c. Net negative current exposure of securities financing transactions with other financial institutions</t>
  </si>
  <si>
    <t>d. Over-the-counter derivatives with other financial institutions that have a net negative fair value:</t>
  </si>
  <si>
    <t>4.d.(1)</t>
  </si>
  <si>
    <t>4.d.(2)</t>
  </si>
  <si>
    <t>4.e.</t>
  </si>
  <si>
    <t>e. Intra-financial system liabilities indicator (sum of items 4.a.(1) through 4.d.(2))</t>
  </si>
  <si>
    <t>(1) Foreign derivative liabilities on an immediate risk basis</t>
  </si>
  <si>
    <t>a. Secured funding captured in the liquidity coverage ratio (LCR):</t>
  </si>
  <si>
    <t>(1) Funding backed by Level 1 liquid assets</t>
  </si>
  <si>
    <t>(2) Funding backed by Level 2A liquid assets</t>
  </si>
  <si>
    <t>(3) Funding backed by Level 2B liquid assets</t>
  </si>
  <si>
    <t>(4) Funding backed by non-HQLA</t>
  </si>
  <si>
    <t>(5) ABS, structured financing instruments, ABCP, conduits, SIVs and other such funding activities</t>
  </si>
  <si>
    <t>b. Unsecured wholesale funding captured in the LCR:</t>
  </si>
  <si>
    <t>(1) Operational deposits from non-financial entities</t>
  </si>
  <si>
    <t>(2) Operational deposits from financial institutions</t>
  </si>
  <si>
    <t>(3) Non-operational deposits from non-financial entities</t>
  </si>
  <si>
    <t>(4) Non-operational deposits from financial institutions and unsecured debt issuance</t>
  </si>
  <si>
    <t>c. Secured funding captured in the net stable funding ratio (NSFR):</t>
  </si>
  <si>
    <t>(1) Secured funding with a maturity of less than 6 months</t>
  </si>
  <si>
    <t>(2) Secured funding with a maturity of between 6 months and 1 year</t>
  </si>
  <si>
    <t>d. Unsecured wholesale funding captured in the NSFR with a maturity of less than 6 months:</t>
  </si>
  <si>
    <t>(3) Non-operational deposits and non-deposit unsecured funding from non-financial entities</t>
  </si>
  <si>
    <t>(4) Non-operational deposits and other wholesale funding from financial institutions</t>
  </si>
  <si>
    <t>g. Total short-term funding</t>
  </si>
  <si>
    <t>19</t>
  </si>
  <si>
    <t>17.d.</t>
  </si>
  <si>
    <t>17.e.</t>
  </si>
  <si>
    <t>a. Level 3 assets indicator (Assets valued for accounting purposes using Level 3 measurement inputs)</t>
  </si>
  <si>
    <t>17.f.</t>
  </si>
  <si>
    <t>17.g.</t>
  </si>
  <si>
    <t>b. Certificates of mutual banks issued</t>
  </si>
  <si>
    <t>d. Interconnectedness with institutions that are strictly securities brokers, assets</t>
  </si>
  <si>
    <t>e. Interconnectedness with institutions that are strictly securities brokers, liabilities</t>
  </si>
  <si>
    <t>f. Standby letters of credit extended to other financial institutions</t>
  </si>
  <si>
    <t>g. Standby letters of credit obtained from other financial institutions</t>
  </si>
  <si>
    <t>Section 20 - Cross-Jurisdictional Activity Items</t>
  </si>
  <si>
    <t>Section 19 - Complexity Items</t>
  </si>
  <si>
    <t>Section 21 - Short-term Funding Items</t>
  </si>
  <si>
    <t>21.a.(1)</t>
  </si>
  <si>
    <t>21.a.(2)</t>
  </si>
  <si>
    <t>21.a.(3)</t>
  </si>
  <si>
    <t>21.a.(4)</t>
  </si>
  <si>
    <t>21.a.(5)</t>
  </si>
  <si>
    <t>21.a.(6)</t>
  </si>
  <si>
    <t>21.b.(1)</t>
  </si>
  <si>
    <t>21.b.(2)</t>
  </si>
  <si>
    <t>21.b.(3)</t>
  </si>
  <si>
    <t>21.b.(4)</t>
  </si>
  <si>
    <t>21.c.(1)</t>
  </si>
  <si>
    <t>21.c.(2)</t>
  </si>
  <si>
    <t>21.d.(1)</t>
  </si>
  <si>
    <t>21.d.(2)</t>
  </si>
  <si>
    <t>21.d.(3)</t>
  </si>
  <si>
    <t>21.d.(4)</t>
  </si>
  <si>
    <t>22.a.</t>
  </si>
  <si>
    <t>22.b.</t>
  </si>
  <si>
    <t>22.c.</t>
  </si>
  <si>
    <t>22.d.</t>
  </si>
  <si>
    <t>(8) Section 19 - Complexity Items</t>
  </si>
  <si>
    <t>(9) Section 20 - Cross-Jurisdictional Activity Items</t>
  </si>
  <si>
    <t>(10) Section 21 - Short-term Funding</t>
  </si>
  <si>
    <t>a. Account value for variable insurance products with minimum guarantees, gross of reinsurance</t>
  </si>
  <si>
    <t>b. Account value for variable insurance products with minimum guarantees, net of reinsurance</t>
  </si>
  <si>
    <t>(1) On-balance sheet insurance assets</t>
  </si>
  <si>
    <t>(2) Potential future exposure of derivatives contracts for insurance subsidiaries</t>
  </si>
  <si>
    <t>(3) Unconditionally cancellable commitments for insurance subsidiaries</t>
  </si>
  <si>
    <t>(4) Other off-balance sheet commitments for insurance subsidiaries</t>
  </si>
  <si>
    <t>(5) Investment value in consolidated entities</t>
  </si>
  <si>
    <t>15.d.</t>
  </si>
  <si>
    <t>d. Certificates of deposit included in items 4.a and 4.b</t>
  </si>
  <si>
    <t>16</t>
  </si>
  <si>
    <t>b. Foreign derivative liabilities (aggregation of BIS locational statistics)</t>
  </si>
  <si>
    <t>19.e.</t>
  </si>
  <si>
    <t>e. Foreign debt security liabilities on an immediate risk basis</t>
  </si>
  <si>
    <t>(1) Funds deposited with or lent to other financial institutions</t>
  </si>
  <si>
    <t>(2) Unused portion of committed lines extended to other financial institutions</t>
  </si>
  <si>
    <t>(4) Net positive current exposure of SFTs with other financial institutions</t>
  </si>
  <si>
    <t>(5) OTC derivatives with other financial institutions that have a net positive fair value</t>
  </si>
  <si>
    <t>(3) Holdings of securities issued by other financial institutions</t>
  </si>
  <si>
    <t>(1) Funds deposited by or borrowed from other financial institutions</t>
  </si>
  <si>
    <t>(2) Unused portion of committed lines obtained from other financial institutions</t>
  </si>
  <si>
    <t>(3) Net negative current exposure of SFTs with other financial institutions</t>
  </si>
  <si>
    <t>(4) OTC derivatives with other financial institutions that have a net negative fair value</t>
  </si>
  <si>
    <t>a. Funds deposited by or borrowed from other financial institutions:</t>
  </si>
  <si>
    <t>a. Notional amount of over-the-counter (OTC) derivatives, including insurance subsidiaries</t>
  </si>
  <si>
    <t>SKIPPED</t>
  </si>
  <si>
    <t>(6) Collateral swaps</t>
  </si>
  <si>
    <t>k. Total off-balance-sheet items</t>
  </si>
  <si>
    <t>n. Total exposures indicators</t>
  </si>
  <si>
    <t>20.b.(1)</t>
  </si>
  <si>
    <t>b. Foreign liabilities on an immediate risk basis (including derivatives)</t>
  </si>
  <si>
    <t>19.d.</t>
  </si>
  <si>
    <t>Please see the qualitative documents</t>
  </si>
  <si>
    <t>a. General information provided by the relevant supervisory authority:</t>
    <phoneticPr fontId="5" type="noConversion"/>
  </si>
  <si>
    <t>h. Securities outstanding indicator (sum of items 5.a through 5.g)</t>
    <phoneticPr fontId="5" type="noConversion"/>
  </si>
  <si>
    <t>5.h.</t>
    <phoneticPr fontId="5" type="noConversion"/>
  </si>
  <si>
    <t>a. Assets under custody indicator</t>
    <phoneticPr fontId="5" type="noConversion"/>
  </si>
  <si>
    <t>7.a.</t>
    <phoneticPr fontId="5" type="noConversion"/>
  </si>
  <si>
    <t>c. Underwriting activity indicator (sum of items 8.a and 8.b)</t>
    <phoneticPr fontId="5" type="noConversion"/>
  </si>
  <si>
    <t>8.c.</t>
    <phoneticPr fontId="5" type="noConversion"/>
  </si>
  <si>
    <t>e. Trading and AFS securities indicator (sum of items 10.a and 10.b, minus the sum of 10.c and 10.d)</t>
    <phoneticPr fontId="5" type="noConversion"/>
  </si>
  <si>
    <t>10.e.</t>
    <phoneticPr fontId="5" type="noConversion"/>
  </si>
  <si>
    <t>12.a.</t>
    <phoneticPr fontId="5" type="noConversion"/>
  </si>
  <si>
    <t>c. Cross-jurisdictional liabilities indicator (sum of items 13.a and 13.b, minus 13.a.(1))</t>
    <phoneticPr fontId="5" type="noConversion"/>
  </si>
  <si>
    <t>13.c.</t>
    <phoneticPr fontId="5" type="noConversion"/>
  </si>
  <si>
    <t>(1) Item 1.a - General information provided by the supervisory authority</t>
    <phoneticPr fontId="5" type="noConversion"/>
  </si>
  <si>
    <t>updated</t>
  </si>
  <si>
    <t>?</t>
  </si>
  <si>
    <t>No insurance subsidiaries</t>
  </si>
  <si>
    <t>(3.1) Holdings of securities issued by other financial institutions (unit-linked products only)</t>
  </si>
  <si>
    <t>c Level 1 and 2 assets respecting the same definition than 10.c. and 10.d. only for  insurance subsidiaries</t>
  </si>
  <si>
    <t>c.(1) Level 1 and 2 assets respecting the same definition than 10.c and 10.d and mirroring unit-linked accounts booked by insurance subsidiaries</t>
  </si>
  <si>
    <t>16.c.(1)</t>
  </si>
  <si>
    <t>c.(1) – Investment value of unit-linked products without any guarantee, gross of reinsurance</t>
  </si>
  <si>
    <t>16.c.(2)</t>
  </si>
  <si>
    <t>16.c.(3)</t>
  </si>
  <si>
    <t>c.(3) – Investment value and guarantee value of unit-linked products not reported in Items 16.c.(1) and 16.c.(2)</t>
  </si>
  <si>
    <t>2015?</t>
  </si>
  <si>
    <t>new ?</t>
  </si>
  <si>
    <t>NEW ?</t>
  </si>
  <si>
    <t>if numbers not already used</t>
  </si>
  <si>
    <t>c. Cross-jurisdictional local claims in local currency (excluding derivatives activity)</t>
  </si>
  <si>
    <t xml:space="preserve">Variable annuities </t>
  </si>
  <si>
    <t>Intragroups</t>
  </si>
  <si>
    <t>(3.2) Holding of securities issued by other financial institutions (CIU shares mirroring unit-linked accounts)</t>
  </si>
  <si>
    <t>c. Trading and AFS securities, including insurance subsidiaries, that meet the definition of Level 1 assets</t>
  </si>
  <si>
    <t>d. Trading and AFS securities, including insurance subsidiaries, that meet the definition of Level 2 assets, with haircuts</t>
  </si>
  <si>
    <t xml:space="preserve">19.c. </t>
  </si>
  <si>
    <t>e. Level 1 and 2 assets mirroring unit-linked accounts booked by insurance subsidiaries</t>
  </si>
  <si>
    <t>f. Level 1 and 2 assets mirroring unit-linked accounts without guarantee booked by insurance subsidiaries</t>
  </si>
  <si>
    <t>g. Trading and AFS securities, held by insurance subsidiaries only</t>
  </si>
  <si>
    <t>19.g.</t>
  </si>
  <si>
    <t>(1) Level 3 assets stemming from unit-linked accounts activity.</t>
  </si>
  <si>
    <t>19.h.(1)</t>
  </si>
  <si>
    <t>20.h</t>
  </si>
  <si>
    <t>20.i</t>
  </si>
  <si>
    <t>20.f.(1)</t>
  </si>
  <si>
    <t>20.h.(1)</t>
  </si>
  <si>
    <t>20.n.(1)</t>
  </si>
  <si>
    <t>(1) Foreign derivatives liabilities on an immediate risk basis (considering EU as a single jurisdiction)</t>
  </si>
  <si>
    <t>f. Foreign liabilities on an immediate risk basis, including derivatives (considering EA as a single jurisdiction)</t>
  </si>
  <si>
    <t>(1) Foreign derivatives liabilities on an immediate risk basis (considering EA as a single jurisdiction)</t>
  </si>
  <si>
    <t>g. Cross-jurisdictional local claims in local currency, excluding derivatives activity (considering EA as a single jurisdiction)</t>
  </si>
  <si>
    <t>i. Local liabilities in local currency excluding derivatives (considering EA as a single jurisdiction)</t>
  </si>
  <si>
    <t>d. Total foreign claims on an ultimate risk basis (considering Euro Area (EA) as a single jurisdiction)</t>
  </si>
  <si>
    <t>l. Total foreign claims on an ultimate risk basis (considering European Union (EU) as a single jurisdiction)</t>
  </si>
  <si>
    <t>a. Foreign net revenue (considering the Euro Area as a single jurisdiction)</t>
  </si>
  <si>
    <t>b. Foreign net revenue (considering the European Union as a single jurisdiction)</t>
  </si>
  <si>
    <t>c. Number of jurisdictions (considering Euro Area as a single jurisdiction)</t>
  </si>
  <si>
    <t xml:space="preserve">d. Number of jurisdictions (considering European Union as a single jurisdiction) </t>
  </si>
  <si>
    <t>End-2016 G-SIB Assessment Exercise</t>
  </si>
  <si>
    <t>v4.3.1</t>
  </si>
  <si>
    <t>(1) Any foreign liabilities to related offices included in item 20.h (considering EA as a single jurisdiction)</t>
  </si>
  <si>
    <t>23.a.</t>
  </si>
  <si>
    <t>23.b.</t>
  </si>
  <si>
    <t>23.c.</t>
  </si>
  <si>
    <t>23.d.</t>
  </si>
  <si>
    <t>23.e.</t>
  </si>
  <si>
    <t>23.f.</t>
  </si>
  <si>
    <t>23.g.</t>
  </si>
  <si>
    <t>23.h.</t>
  </si>
  <si>
    <t>23.i.</t>
  </si>
  <si>
    <t>23.j.</t>
  </si>
  <si>
    <t>23.k.</t>
  </si>
  <si>
    <t>23.l.</t>
  </si>
  <si>
    <t>23.m.(1)</t>
  </si>
  <si>
    <t>23.m.(2)</t>
  </si>
  <si>
    <t>23.m.(3)</t>
  </si>
  <si>
    <t>23.m.(4)</t>
  </si>
  <si>
    <t>23.m.(5)</t>
  </si>
  <si>
    <t>23.m.(6)</t>
  </si>
  <si>
    <t>23.m.(7)</t>
  </si>
  <si>
    <t>23.m.(8)</t>
  </si>
  <si>
    <t>23.m.(9)</t>
  </si>
  <si>
    <t>23.m.(10)</t>
  </si>
  <si>
    <t>23.m.(11)</t>
  </si>
  <si>
    <t>e. Foreign derivatives claims on an ultimate risk basis (considering EA as a single jurisdiction)</t>
  </si>
  <si>
    <t>(please add additional comments)</t>
  </si>
  <si>
    <t>Added end-2016; Applies to GSIB1215,1221</t>
  </si>
  <si>
    <t>Added end-2016; Applies to GSIB?</t>
  </si>
  <si>
    <t>Comments on quality of memo items 1</t>
  </si>
  <si>
    <t>Comments on quality of memo items 2</t>
  </si>
  <si>
    <t>(1) Any intragroup transactions included in 18.b</t>
  </si>
  <si>
    <t>(1) Any intragroup transactions included in 18.c</t>
  </si>
  <si>
    <t>(1) Any intragroup transactions included in 18.d</t>
  </si>
  <si>
    <t>(1) Any intragroup transactions included in 18.e</t>
  </si>
  <si>
    <t>(1) Trading and AFS securities mirroring unit-linked accounts booked by insurance subsidiaries</t>
  </si>
  <si>
    <t>(2) Trading and AFS securities mirroring unit-linked accounts without guarantee booked by insurance subsidiaries</t>
  </si>
  <si>
    <t>h. Foreign liabilities, excluding derivatives and local liabilities in local currency (considering EA as a single jurisdiction)</t>
  </si>
  <si>
    <t xml:space="preserve">(11) Section 22 - Ancillary indicators </t>
  </si>
  <si>
    <t>20.l.(1)</t>
  </si>
  <si>
    <t>k. Foreign derivatives claims on an ultimate risk basis (considering EU as a single jurisdiction)</t>
  </si>
  <si>
    <t>l. Foreign liabilities on an immediate risk basis, including derivatives (considering EU as a single jurisdiction)</t>
  </si>
  <si>
    <t>m. Cross-jurisdictional local claims in local currency, excluding derivatives activity (considering EU as a single jurisdiction)</t>
  </si>
  <si>
    <t>o. Local liabilities in local currency excluding derivatives (considering EU as a single jurisdiction)</t>
  </si>
  <si>
    <t>16.e.(1)</t>
  </si>
  <si>
    <t>16.e.(2)</t>
  </si>
  <si>
    <t>16.e.(3)</t>
  </si>
  <si>
    <t>16.e.(4)</t>
  </si>
  <si>
    <t>16.e.(5)</t>
  </si>
  <si>
    <t>Data quality: high</t>
  </si>
  <si>
    <t>Best effort basis</t>
  </si>
  <si>
    <t>Data quality: medium</t>
  </si>
  <si>
    <t>Data quality: low</t>
  </si>
  <si>
    <t xml:space="preserve">Added end-2016; Applies to GSIB memo items that relate with insurance activity </t>
  </si>
  <si>
    <t>Comments on quality of memo items 3</t>
  </si>
  <si>
    <t xml:space="preserve">Added end-2016; Applies to GSIB memo items that do not relate with insurance activity </t>
  </si>
  <si>
    <t>Section 22 - Ancillary Items</t>
  </si>
  <si>
    <t>6.l.</t>
  </si>
  <si>
    <t>6.m.</t>
  </si>
  <si>
    <r>
      <t>15.</t>
    </r>
    <r>
      <rPr>
        <sz val="10"/>
        <rFont val="Arial"/>
        <family val="2"/>
      </rPr>
      <t>a.</t>
    </r>
  </si>
  <si>
    <r>
      <rPr>
        <sz val="10"/>
        <rFont val="Arial"/>
        <family val="2"/>
      </rPr>
      <t>a. Held-to-maturity securities</t>
    </r>
  </si>
  <si>
    <r>
      <rPr>
        <sz val="10"/>
        <rFont val="Arial"/>
        <family val="2"/>
      </rPr>
      <t>b. Payments made in the reporting year</t>
    </r>
  </si>
  <si>
    <r>
      <rPr>
        <sz val="10"/>
        <rFont val="Arial"/>
        <family val="2"/>
      </rPr>
      <t>d. Total exposures, including insurance subsidiaries</t>
    </r>
  </si>
  <si>
    <r>
      <rPr>
        <sz val="10"/>
        <rFont val="Arial"/>
        <family val="2"/>
      </rPr>
      <t>e. Exposures of insurance subsidiaries:</t>
    </r>
  </si>
  <si>
    <r>
      <rPr>
        <sz val="10"/>
        <rFont val="Arial"/>
        <family val="2"/>
      </rPr>
      <t>h. Level 3 assets, including insurance subsidiaries</t>
    </r>
  </si>
  <si>
    <r>
      <t>19.</t>
    </r>
    <r>
      <rPr>
        <sz val="10"/>
        <rFont val="Arial"/>
        <family val="2"/>
      </rPr>
      <t>h.</t>
    </r>
  </si>
  <si>
    <r>
      <t>20.</t>
    </r>
    <r>
      <rPr>
        <sz val="10"/>
        <rFont val="Arial"/>
        <family val="2"/>
      </rPr>
      <t>j</t>
    </r>
  </si>
  <si>
    <r>
      <t>20.</t>
    </r>
    <r>
      <rPr>
        <sz val="10"/>
        <rFont val="Arial"/>
        <family val="2"/>
      </rPr>
      <t>k</t>
    </r>
  </si>
  <si>
    <r>
      <t>20.</t>
    </r>
    <r>
      <rPr>
        <sz val="10"/>
        <rFont val="Arial"/>
        <family val="2"/>
      </rPr>
      <t>l</t>
    </r>
  </si>
  <si>
    <r>
      <t>20.</t>
    </r>
    <r>
      <rPr>
        <sz val="10"/>
        <rFont val="Arial"/>
        <family val="2"/>
      </rPr>
      <t>m</t>
    </r>
  </si>
  <si>
    <r>
      <t>20.</t>
    </r>
    <r>
      <rPr>
        <sz val="10"/>
        <rFont val="Arial"/>
        <family val="2"/>
      </rPr>
      <t>n</t>
    </r>
  </si>
  <si>
    <r>
      <t>20.</t>
    </r>
    <r>
      <rPr>
        <sz val="10"/>
        <rFont val="Arial"/>
        <family val="2"/>
      </rPr>
      <t>o</t>
    </r>
  </si>
  <si>
    <t>Section 23 - Indicator Values</t>
  </si>
  <si>
    <t>Insurance included</t>
  </si>
  <si>
    <t>We need to use the same approach for zeros here: if a bank confirms insurance included, than the red-shaded check has to disappear….</t>
  </si>
  <si>
    <t>It is important this FX rates are in the matrix E49 F67 as the Vlookup in G10 Data points at this</t>
  </si>
  <si>
    <t>18.b.</t>
  </si>
  <si>
    <t>18.b.(1)</t>
  </si>
  <si>
    <t>18.c.</t>
  </si>
  <si>
    <t>18.c.(1)</t>
  </si>
  <si>
    <t>18.d.</t>
  </si>
  <si>
    <t>18.d.(1)</t>
  </si>
  <si>
    <t>18.e.</t>
  </si>
  <si>
    <t>18.e.(1)</t>
  </si>
  <si>
    <t>18.f.</t>
  </si>
  <si>
    <t>18.f.(1)</t>
  </si>
  <si>
    <t>c. Trading volume of securities issued by other public sector entities</t>
  </si>
  <si>
    <t>d. Trading volume of other fixed income securities</t>
  </si>
  <si>
    <t>e. Trading volume of listed equities</t>
  </si>
  <si>
    <t>f. Trading volume of all other securities</t>
  </si>
  <si>
    <t>15.b.(2)</t>
  </si>
  <si>
    <t>15.b.(3)</t>
  </si>
  <si>
    <t>(2) New Zealand dollars (NZD)</t>
  </si>
  <si>
    <t>(3) Russian rubles (RUB)</t>
  </si>
  <si>
    <t>k. Swedish krona (SEK)</t>
  </si>
  <si>
    <t>l. United States dollars (USD)</t>
  </si>
  <si>
    <t>a. Interconnectedness with institutions that are strictly securities brokers, assets</t>
  </si>
  <si>
    <t>b. Interconnectedness with institutions that are strictly securities brokers, liabilities</t>
  </si>
  <si>
    <t>15.b.(1)</t>
  </si>
  <si>
    <t>17.e.(1)</t>
  </si>
  <si>
    <t>17.e.(2)</t>
  </si>
  <si>
    <t>17.e.(3)</t>
  </si>
  <si>
    <t xml:space="preserve">17.e.(3.1) </t>
  </si>
  <si>
    <t xml:space="preserve">17.e.(3.2) </t>
  </si>
  <si>
    <t>17.e.(4)</t>
  </si>
  <si>
    <t>17.e.(5)</t>
  </si>
  <si>
    <t>17.f.(1)</t>
  </si>
  <si>
    <t>17.f.(2)</t>
  </si>
  <si>
    <t>17.f.(3)</t>
  </si>
  <si>
    <t>17.f.(4)</t>
  </si>
  <si>
    <t>e. Intra-financial system assets, including insurance subsidiaries</t>
  </si>
  <si>
    <t>f. Intra-financial system liabilities, including insurance subsidiaries</t>
  </si>
  <si>
    <t>g. Securities outstanding, including the securities issued by insurance subsidiaries</t>
  </si>
  <si>
    <t>Comments on quality of memo items 4</t>
  </si>
  <si>
    <t xml:space="preserve">Added end-2016; Applies to GSIB1209/1210 memo items </t>
  </si>
  <si>
    <t>Please refer to the qualitative document</t>
  </si>
  <si>
    <t>Impact on indicator's value:</t>
  </si>
  <si>
    <t>low (1-3%)</t>
  </si>
  <si>
    <t>marginal (3-5%)</t>
  </si>
  <si>
    <t>medium (5-9%)</t>
  </si>
  <si>
    <t>significant (10-20%)</t>
  </si>
  <si>
    <t>high (&gt;20%)</t>
  </si>
  <si>
    <t>very low (&lt;1%)</t>
  </si>
  <si>
    <t>no impact</t>
  </si>
  <si>
    <t>Data not available</t>
  </si>
  <si>
    <r>
      <t>b.</t>
    </r>
    <r>
      <rPr>
        <sz val="10"/>
        <color rgb="FFFF0000"/>
        <rFont val="Arial"/>
        <family val="2"/>
      </rPr>
      <t xml:space="preserve">  </t>
    </r>
    <r>
      <rPr>
        <sz val="10"/>
        <rFont val="Arial"/>
        <family val="2"/>
      </rPr>
      <t>Trading volume of securities issued by sovereigns</t>
    </r>
  </si>
  <si>
    <t>19.f.</t>
  </si>
  <si>
    <t xml:space="preserve">19.g.(1) </t>
  </si>
  <si>
    <t xml:space="preserve">19.g.(2) </t>
  </si>
  <si>
    <t>(1) Any intragroup transactions included in 18.f</t>
  </si>
  <si>
    <t>c. Investment value and guarantee value for unit-linked products gross of reinsurance</t>
  </si>
  <si>
    <t>b. Trading and available-for-sale (AFS) securities gross of deduction of liquid assets, including insurance subsidiaries</t>
  </si>
  <si>
    <t>21.e.(1)</t>
  </si>
  <si>
    <t>21.e.(2)</t>
  </si>
  <si>
    <t>21.e.(3)</t>
  </si>
  <si>
    <t>21.e.(4)</t>
  </si>
  <si>
    <t>e. Unsecured wholesale funding captured in the NSFR with a maturity between 6 months and 1 year</t>
  </si>
  <si>
    <t>(1) Any foreign liabilities to related offices included in item 20.n (considering EU as a single jurisdiction)</t>
  </si>
  <si>
    <t>Insurance subs consolidated in regulatory scope</t>
  </si>
  <si>
    <t xml:space="preserve">c. Net positive current exposure of SFTs with other financial institutions </t>
  </si>
  <si>
    <t>d. Net positive current exposure of securities financing transactions with other financial institutions (revised definition)</t>
  </si>
  <si>
    <t>c. Net negative current exposure of securities financing transactions with other financial institutions (revised definition)</t>
  </si>
  <si>
    <t>d. Net negative current exposure of SFTs with other financial institutions</t>
  </si>
  <si>
    <t>AT</t>
  </si>
  <si>
    <t>AT inserted in Jan.2017</t>
  </si>
  <si>
    <t>End-2016</t>
  </si>
  <si>
    <t>Modified on 12/01/17 after X-check of ECB data with both BIS and RA's outputs. Data exactly match BIS' table (9th decimal)</t>
  </si>
  <si>
    <t xml:space="preserve">Unit linked accounts </t>
  </si>
  <si>
    <t>Added end-2016; Applies to GSIB1215,1221,1226,1227,1300,1271,1272,1229</t>
  </si>
  <si>
    <t>m. Payments activity indicator (sum of items 6.a through 6.l)</t>
  </si>
  <si>
    <t>n. Foreign liabilities, excluding derivatives and local liabilities in local currency (considering EU as a single jurisdiction)</t>
  </si>
  <si>
    <t>c.(2) – Investment value and guarantee value of unit-linked products with death benefits only, gross of reinsurance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</si>
</sst>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[$€-2]\ #,##0"/>
    <numFmt numFmtId="166" formatCode="yyyy\-mm\-dd"/>
    <numFmt numFmtId="167" formatCode="_(* #,##0_);_(* \(#,##0\);_(* &quot;-&quot;??_);_(@_)"/>
    <numFmt numFmtId="168" formatCode="mmmm\ yyyy"/>
    <numFmt numFmtId="169" formatCode="#,##0.000000000"/>
  </numFmts>
  <fonts count="19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1"/>
      <color indexed="56"/>
      <name val="Calibri"/>
      <family val="2"/>
    </font>
    <font>
      <sz val="14"/>
      <name val="Arial"/>
      <family val="2"/>
    </font>
    <font>
      <sz val="10"/>
      <color indexed="9"/>
      <name val="Arial"/>
      <family val="2"/>
    </font>
    <font>
      <sz val="16"/>
      <name val="Wingdings"/>
      <charset val="2"/>
    </font>
    <font>
      <b/>
      <sz val="14"/>
      <name val="Arial"/>
      <family val="2"/>
    </font>
    <font>
      <sz val="6"/>
      <name val="ＭＳ Ｐゴシック"/>
      <family val="3"/>
      <charset val="128"/>
    </font>
    <font>
      <sz val="11"/>
      <color theme="1"/>
      <name val="Calibri"/>
      <family val="3"/>
      <charset val="128"/>
      <scheme val="minor"/>
    </font>
    <font>
      <sz val="11"/>
      <color rgb="FF9C0006"/>
      <name val="Calibri"/>
      <family val="3"/>
      <charset val="128"/>
      <scheme val="minor"/>
    </font>
    <font>
      <u/>
      <sz val="10"/>
      <color theme="10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5D6D2"/>
        <bgColor indexed="64"/>
      </patternFill>
    </fill>
    <fill>
      <patternFill patternType="solid">
        <fgColor rgb="FFFFEC72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theme="5" tint="0.59999389629810485"/>
        <bgColor indexed="45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BCBDBC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BCBDBC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CBDBC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8">
    <xf numFmtId="0" fontId="0" fillId="2" borderId="0" applyFont="0" applyBorder="0"/>
    <xf numFmtId="3" fontId="1" fillId="3" borderId="1">
      <alignment horizontal="right" vertical="center"/>
      <protection locked="0"/>
    </xf>
    <xf numFmtId="0" fontId="13" fillId="4" borderId="0" applyNumberFormat="0" applyBorder="0" applyAlignment="0" applyProtection="0"/>
    <xf numFmtId="3" fontId="1" fillId="0" borderId="2">
      <alignment horizontal="right" vertical="center"/>
    </xf>
    <xf numFmtId="0" fontId="2" fillId="5" borderId="3">
      <alignment horizontal="left" vertical="center" indent="1"/>
    </xf>
    <xf numFmtId="164" fontId="1" fillId="0" borderId="0" applyFont="0" applyFill="0" applyBorder="0" applyAlignment="0" applyProtection="0"/>
    <xf numFmtId="0" fontId="1" fillId="3" borderId="1">
      <alignment horizontal="left" vertical="center" indent="1"/>
    </xf>
    <xf numFmtId="0" fontId="4" fillId="2" borderId="4" applyNumberFormat="0" applyFill="0" applyBorder="0" applyAlignment="0" applyProtection="0">
      <alignment horizontal="left"/>
    </xf>
    <xf numFmtId="0" fontId="2" fillId="0" borderId="0" applyNumberFormat="0" applyFill="0" applyBorder="0" applyAlignment="0" applyProtection="0"/>
    <xf numFmtId="0" fontId="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14" fillId="2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3" borderId="1">
      <alignment horizontal="center" vertical="center"/>
    </xf>
    <xf numFmtId="3" fontId="1" fillId="6" borderId="1">
      <alignment horizontal="right" vertical="center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2" fillId="0" borderId="0">
      <alignment vertical="center"/>
    </xf>
  </cellStyleXfs>
  <cellXfs count="332">
    <xf numFmtId="0" fontId="0" fillId="2" borderId="0" xfId="0"/>
    <xf numFmtId="0" fontId="1" fillId="2" borderId="0" xfId="0" applyFont="1" applyProtection="1"/>
    <xf numFmtId="0" fontId="1" fillId="2" borderId="0" xfId="0" applyFont="1" applyBorder="1" applyProtection="1"/>
    <xf numFmtId="0" fontId="4" fillId="2" borderId="0" xfId="7" applyFill="1" applyBorder="1" applyAlignment="1"/>
    <xf numFmtId="0" fontId="2" fillId="2" borderId="0" xfId="8" applyFill="1" applyProtection="1"/>
    <xf numFmtId="0" fontId="8" fillId="2" borderId="0" xfId="0" applyFont="1" applyProtection="1"/>
    <xf numFmtId="0" fontId="0" fillId="2" borderId="0" xfId="0" applyBorder="1" applyProtection="1"/>
    <xf numFmtId="0" fontId="9" fillId="2" borderId="0" xfId="0" applyFont="1" applyBorder="1" applyAlignment="1" applyProtection="1">
      <alignment horizontal="center" vertical="center"/>
    </xf>
    <xf numFmtId="0" fontId="0" fillId="2" borderId="0" xfId="0" applyBorder="1" applyAlignment="1" applyProtection="1">
      <alignment vertical="center"/>
    </xf>
    <xf numFmtId="0" fontId="1" fillId="2" borderId="0" xfId="0" applyFont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center"/>
    </xf>
    <xf numFmtId="0" fontId="1" fillId="2" borderId="0" xfId="0" applyFont="1" applyAlignment="1">
      <alignment vertical="center"/>
    </xf>
    <xf numFmtId="0" fontId="1" fillId="2" borderId="0" xfId="0" applyFont="1" applyBorder="1" applyAlignment="1">
      <alignment vertical="center"/>
    </xf>
    <xf numFmtId="0" fontId="0" fillId="2" borderId="0" xfId="0" applyBorder="1" applyAlignment="1">
      <alignment vertical="center"/>
    </xf>
    <xf numFmtId="0" fontId="0" fillId="2" borderId="0" xfId="0" applyAlignment="1">
      <alignment vertical="center"/>
    </xf>
    <xf numFmtId="0" fontId="2" fillId="2" borderId="0" xfId="8" applyFill="1" applyBorder="1" applyAlignment="1" applyProtection="1">
      <alignment horizontal="left" vertical="center"/>
    </xf>
    <xf numFmtId="0" fontId="2" fillId="2" borderId="0" xfId="8" applyFill="1" applyBorder="1" applyAlignment="1" applyProtection="1">
      <alignment vertical="center"/>
    </xf>
    <xf numFmtId="0" fontId="0" fillId="2" borderId="0" xfId="0" applyAlignment="1">
      <alignment horizontal="left" vertical="center"/>
    </xf>
    <xf numFmtId="0" fontId="1" fillId="2" borderId="0" xfId="0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2" borderId="0" xfId="0" applyFont="1" applyBorder="1" applyAlignment="1" applyProtection="1">
      <alignment horizontal="left" vertical="center"/>
    </xf>
    <xf numFmtId="0" fontId="1" fillId="2" borderId="0" xfId="0" applyFont="1" applyBorder="1" applyAlignment="1" applyProtection="1">
      <alignment horizontal="center" vertical="center"/>
    </xf>
    <xf numFmtId="49" fontId="2" fillId="6" borderId="0" xfId="8" applyNumberFormat="1" applyFill="1" applyBorder="1" applyAlignment="1" applyProtection="1">
      <alignment horizontal="left" vertical="center" indent="1"/>
    </xf>
    <xf numFmtId="0" fontId="2" fillId="6" borderId="0" xfId="8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 indent="1"/>
    </xf>
    <xf numFmtId="0" fontId="1" fillId="6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indent="1"/>
    </xf>
    <xf numFmtId="49" fontId="0" fillId="2" borderId="0" xfId="0" applyNumberFormat="1" applyBorder="1" applyAlignment="1" applyProtection="1">
      <alignment horizontal="left" vertical="center" indent="1"/>
    </xf>
    <xf numFmtId="49" fontId="0" fillId="0" borderId="0" xfId="0" applyNumberForma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 indent="1"/>
    </xf>
    <xf numFmtId="0" fontId="0" fillId="2" borderId="0" xfId="0" applyAlignment="1" applyProtection="1">
      <alignment horizontal="left" vertical="center"/>
    </xf>
    <xf numFmtId="0" fontId="3" fillId="6" borderId="0" xfId="0" applyFont="1" applyFill="1" applyBorder="1" applyAlignment="1" applyProtection="1">
      <alignment horizontal="center" vertical="center" wrapText="1"/>
    </xf>
    <xf numFmtId="0" fontId="3" fillId="2" borderId="0" xfId="0" applyFont="1" applyBorder="1" applyAlignment="1" applyProtection="1">
      <alignment vertical="center"/>
    </xf>
    <xf numFmtId="0" fontId="3" fillId="2" borderId="0" xfId="0" applyFont="1" applyBorder="1" applyAlignment="1" applyProtection="1">
      <alignment horizontal="center" vertical="center"/>
    </xf>
    <xf numFmtId="0" fontId="2" fillId="2" borderId="0" xfId="8" applyFill="1" applyBorder="1" applyAlignment="1" applyProtection="1">
      <alignment horizontal="center" vertical="center"/>
    </xf>
    <xf numFmtId="0" fontId="1" fillId="6" borderId="0" xfId="0" applyFont="1" applyFill="1" applyBorder="1" applyAlignment="1" applyProtection="1">
      <alignment horizontal="center" vertical="center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49" fontId="0" fillId="8" borderId="14" xfId="0" applyNumberFormat="1" applyFill="1" applyBorder="1" applyAlignment="1" applyProtection="1">
      <alignment horizontal="left" vertical="center" indent="1"/>
    </xf>
    <xf numFmtId="0" fontId="1" fillId="8" borderId="14" xfId="0" applyFont="1" applyFill="1" applyBorder="1" applyAlignment="1" applyProtection="1">
      <alignment horizontal="center" vertical="center"/>
    </xf>
    <xf numFmtId="167" fontId="1" fillId="9" borderId="14" xfId="5" applyNumberFormat="1" applyFont="1" applyFill="1" applyBorder="1" applyAlignment="1" applyProtection="1">
      <alignment horizontal="center" vertical="center"/>
      <protection locked="0"/>
    </xf>
    <xf numFmtId="0" fontId="0" fillId="9" borderId="14" xfId="0" applyFont="1" applyFill="1" applyBorder="1" applyAlignment="1" applyProtection="1">
      <alignment horizontal="center" vertical="center" wrapText="1"/>
      <protection locked="0"/>
    </xf>
    <xf numFmtId="3" fontId="1" fillId="9" borderId="14" xfId="5" applyNumberFormat="1" applyFont="1" applyFill="1" applyBorder="1" applyAlignment="1" applyProtection="1">
      <alignment horizontal="right" vertical="center"/>
      <protection locked="0"/>
    </xf>
    <xf numFmtId="3" fontId="1" fillId="9" borderId="14" xfId="1" applyFill="1" applyBorder="1" applyProtection="1">
      <alignment horizontal="right" vertical="center"/>
      <protection locked="0"/>
    </xf>
    <xf numFmtId="0" fontId="0" fillId="6" borderId="14" xfId="0" applyFont="1" applyFill="1" applyBorder="1" applyAlignment="1" applyProtection="1">
      <alignment horizontal="center" vertical="center"/>
    </xf>
    <xf numFmtId="3" fontId="1" fillId="6" borderId="14" xfId="14" applyBorder="1" applyProtection="1">
      <alignment horizontal="right" vertical="center"/>
    </xf>
    <xf numFmtId="49" fontId="0" fillId="8" borderId="15" xfId="0" applyNumberFormat="1" applyFill="1" applyBorder="1" applyAlignment="1" applyProtection="1">
      <alignment horizontal="left" vertical="center" indent="1"/>
    </xf>
    <xf numFmtId="0" fontId="5" fillId="6" borderId="14" xfId="2" applyFont="1" applyFill="1" applyBorder="1" applyAlignment="1" applyProtection="1">
      <alignment horizontal="center" vertical="center"/>
    </xf>
    <xf numFmtId="49" fontId="0" fillId="8" borderId="16" xfId="0" applyNumberFormat="1" applyFill="1" applyBorder="1" applyAlignment="1" applyProtection="1">
      <alignment horizontal="left" vertical="center" indent="1"/>
    </xf>
    <xf numFmtId="0" fontId="1" fillId="6" borderId="17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49" fontId="3" fillId="8" borderId="18" xfId="0" applyNumberFormat="1" applyFont="1" applyFill="1" applyBorder="1" applyAlignment="1" applyProtection="1">
      <alignment horizontal="left" vertical="center"/>
    </xf>
    <xf numFmtId="49" fontId="3" fillId="8" borderId="19" xfId="0" applyNumberFormat="1" applyFont="1" applyFill="1" applyBorder="1" applyAlignment="1" applyProtection="1">
      <alignment horizontal="left" vertical="center"/>
    </xf>
    <xf numFmtId="0" fontId="1" fillId="8" borderId="20" xfId="0" applyFont="1" applyFill="1" applyBorder="1" applyAlignment="1" applyProtection="1">
      <alignment vertical="center"/>
    </xf>
    <xf numFmtId="0" fontId="0" fillId="6" borderId="18" xfId="0" applyFill="1" applyBorder="1" applyAlignment="1" applyProtection="1">
      <alignment horizontal="left" vertical="center" indent="1"/>
    </xf>
    <xf numFmtId="0" fontId="0" fillId="6" borderId="19" xfId="0" applyFill="1" applyBorder="1" applyAlignment="1" applyProtection="1">
      <alignment horizontal="left" vertical="center" indent="1"/>
    </xf>
    <xf numFmtId="0" fontId="0" fillId="6" borderId="20" xfId="0" applyFont="1" applyFill="1" applyBorder="1" applyAlignment="1" applyProtection="1">
      <alignment vertical="center"/>
    </xf>
    <xf numFmtId="0" fontId="0" fillId="2" borderId="20" xfId="0" applyFont="1" applyBorder="1" applyAlignment="1" applyProtection="1">
      <alignment vertical="center" wrapText="1"/>
    </xf>
    <xf numFmtId="0" fontId="0" fillId="6" borderId="19" xfId="0" applyFill="1" applyBorder="1" applyAlignment="1" applyProtection="1">
      <alignment horizontal="left" vertical="center" indent="2"/>
    </xf>
    <xf numFmtId="0" fontId="2" fillId="5" borderId="18" xfId="4" applyBorder="1" applyProtection="1">
      <alignment horizontal="left" vertical="center" indent="1"/>
    </xf>
    <xf numFmtId="0" fontId="2" fillId="5" borderId="19" xfId="0" applyFont="1" applyFill="1" applyBorder="1" applyAlignment="1" applyProtection="1">
      <alignment horizontal="left" vertical="center"/>
    </xf>
    <xf numFmtId="0" fontId="2" fillId="5" borderId="20" xfId="0" applyFont="1" applyFill="1" applyBorder="1" applyAlignment="1" applyProtection="1">
      <alignment horizontal="left" vertical="center"/>
    </xf>
    <xf numFmtId="0" fontId="1" fillId="8" borderId="19" xfId="0" applyFont="1" applyFill="1" applyBorder="1" applyAlignment="1" applyProtection="1">
      <alignment vertical="center"/>
    </xf>
    <xf numFmtId="0" fontId="0" fillId="11" borderId="14" xfId="0" applyFont="1" applyFill="1" applyBorder="1" applyAlignment="1" applyProtection="1">
      <alignment horizontal="center" vertical="center"/>
      <protection locked="0"/>
    </xf>
    <xf numFmtId="0" fontId="0" fillId="11" borderId="14" xfId="0" applyFont="1" applyFill="1" applyBorder="1" applyAlignment="1" applyProtection="1">
      <alignment horizontal="center" vertical="center" wrapText="1"/>
      <protection locked="0"/>
    </xf>
    <xf numFmtId="166" fontId="0" fillId="11" borderId="14" xfId="0" applyNumberFormat="1" applyFont="1" applyFill="1" applyBorder="1" applyAlignment="1" applyProtection="1">
      <alignment horizontal="center" vertical="center"/>
      <protection locked="0"/>
    </xf>
    <xf numFmtId="0" fontId="1" fillId="12" borderId="20" xfId="0" applyFont="1" applyFill="1" applyBorder="1" applyAlignment="1" applyProtection="1">
      <alignment horizontal="left" vertical="center" indent="1"/>
    </xf>
    <xf numFmtId="0" fontId="0" fillId="0" borderId="21" xfId="0" applyFont="1" applyFill="1" applyBorder="1" applyAlignment="1" applyProtection="1">
      <alignment horizontal="center" vertical="center"/>
    </xf>
    <xf numFmtId="165" fontId="0" fillId="6" borderId="14" xfId="0" applyNumberFormat="1" applyFont="1" applyFill="1" applyBorder="1" applyAlignment="1" applyProtection="1">
      <alignment horizontal="right" vertical="center" indent="1"/>
    </xf>
    <xf numFmtId="49" fontId="3" fillId="8" borderId="22" xfId="0" applyNumberFormat="1" applyFont="1" applyFill="1" applyBorder="1" applyAlignment="1" applyProtection="1">
      <alignment horizontal="left" vertical="center"/>
    </xf>
    <xf numFmtId="49" fontId="3" fillId="8" borderId="23" xfId="0" applyNumberFormat="1" applyFont="1" applyFill="1" applyBorder="1" applyAlignment="1" applyProtection="1">
      <alignment horizontal="left" vertical="center"/>
    </xf>
    <xf numFmtId="3" fontId="1" fillId="9" borderId="20" xfId="1" applyFont="1" applyFill="1" applyBorder="1" applyProtection="1">
      <alignment horizontal="right" vertical="center"/>
      <protection locked="0"/>
    </xf>
    <xf numFmtId="0" fontId="0" fillId="6" borderId="19" xfId="0" applyFont="1" applyFill="1" applyBorder="1" applyAlignment="1" applyProtection="1">
      <alignment vertical="center"/>
    </xf>
    <xf numFmtId="9" fontId="1" fillId="0" borderId="14" xfId="12" applyFont="1" applyFill="1" applyBorder="1" applyAlignment="1" applyProtection="1">
      <alignment horizontal="right" vertical="center"/>
    </xf>
    <xf numFmtId="0" fontId="0" fillId="0" borderId="23" xfId="0" applyFont="1" applyFill="1" applyBorder="1" applyAlignment="1" applyProtection="1">
      <alignment horizontal="center" vertical="center"/>
    </xf>
    <xf numFmtId="49" fontId="3" fillId="8" borderId="24" xfId="0" applyNumberFormat="1" applyFont="1" applyFill="1" applyBorder="1" applyAlignment="1" applyProtection="1">
      <alignment horizontal="left" vertical="center"/>
    </xf>
    <xf numFmtId="0" fontId="1" fillId="8" borderId="23" xfId="0" applyFont="1" applyFill="1" applyBorder="1" applyAlignment="1" applyProtection="1">
      <alignment vertical="center"/>
    </xf>
    <xf numFmtId="0" fontId="2" fillId="5" borderId="19" xfId="0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indent="1"/>
    </xf>
    <xf numFmtId="0" fontId="1" fillId="2" borderId="0" xfId="0" applyFont="1" applyBorder="1" applyAlignment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vertical="center"/>
    </xf>
    <xf numFmtId="0" fontId="1" fillId="2" borderId="25" xfId="0" applyFont="1" applyFill="1" applyBorder="1" applyAlignment="1" applyProtection="1">
      <alignment vertical="center"/>
    </xf>
    <xf numFmtId="0" fontId="2" fillId="6" borderId="25" xfId="8" applyFont="1" applyFill="1" applyBorder="1" applyAlignment="1" applyProtection="1">
      <alignment horizontal="left" vertical="center"/>
    </xf>
    <xf numFmtId="0" fontId="1" fillId="2" borderId="25" xfId="8" applyFont="1" applyFill="1" applyBorder="1" applyAlignment="1" applyProtection="1">
      <alignment horizontal="left" vertical="center"/>
    </xf>
    <xf numFmtId="0" fontId="0" fillId="2" borderId="26" xfId="0" applyBorder="1" applyAlignment="1" applyProtection="1">
      <alignment horizontal="left" vertical="center"/>
    </xf>
    <xf numFmtId="0" fontId="2" fillId="2" borderId="25" xfId="8" applyFont="1" applyFill="1" applyBorder="1" applyAlignment="1" applyProtection="1">
      <alignment horizontal="left" vertical="center"/>
    </xf>
    <xf numFmtId="0" fontId="2" fillId="6" borderId="25" xfId="8" applyFont="1" applyFill="1" applyBorder="1" applyAlignment="1" applyProtection="1">
      <alignment horizontal="left" vertical="center" indent="1"/>
    </xf>
    <xf numFmtId="0" fontId="1" fillId="6" borderId="25" xfId="0" applyFont="1" applyFill="1" applyBorder="1" applyAlignment="1" applyProtection="1">
      <alignment horizontal="left" vertical="center" indent="1"/>
    </xf>
    <xf numFmtId="0" fontId="1" fillId="2" borderId="25" xfId="0" applyFont="1" applyFill="1" applyBorder="1" applyAlignment="1" applyProtection="1">
      <alignment horizontal="left" vertical="center" indent="1"/>
    </xf>
    <xf numFmtId="0" fontId="0" fillId="2" borderId="25" xfId="0" applyBorder="1" applyProtection="1"/>
    <xf numFmtId="0" fontId="0" fillId="2" borderId="26" xfId="0" applyBorder="1" applyProtection="1"/>
    <xf numFmtId="0" fontId="0" fillId="2" borderId="27" xfId="0" applyBorder="1" applyProtection="1"/>
    <xf numFmtId="0" fontId="0" fillId="2" borderId="28" xfId="0" applyBorder="1" applyProtection="1"/>
    <xf numFmtId="0" fontId="0" fillId="2" borderId="28" xfId="0" applyBorder="1" applyAlignment="1" applyProtection="1">
      <alignment horizontal="left" indent="1"/>
    </xf>
    <xf numFmtId="0" fontId="0" fillId="2" borderId="29" xfId="0" applyBorder="1" applyProtection="1"/>
    <xf numFmtId="49" fontId="0" fillId="2" borderId="18" xfId="0" applyNumberFormat="1" applyFill="1" applyBorder="1" applyAlignment="1" applyProtection="1">
      <alignment horizontal="left" vertical="center" indent="1"/>
    </xf>
    <xf numFmtId="49" fontId="0" fillId="2" borderId="19" xfId="0" applyNumberFormat="1" applyFill="1" applyBorder="1" applyAlignment="1" applyProtection="1">
      <alignment horizontal="left" vertical="center" indent="1"/>
    </xf>
    <xf numFmtId="0" fontId="1" fillId="6" borderId="20" xfId="0" applyFont="1" applyFill="1" applyBorder="1" applyAlignment="1" applyProtection="1">
      <alignment vertical="center"/>
    </xf>
    <xf numFmtId="49" fontId="0" fillId="2" borderId="18" xfId="0" applyNumberFormat="1" applyFill="1" applyBorder="1" applyAlignment="1" applyProtection="1">
      <alignment horizontal="left" vertical="center" indent="2"/>
    </xf>
    <xf numFmtId="49" fontId="0" fillId="2" borderId="19" xfId="0" applyNumberFormat="1" applyFill="1" applyBorder="1" applyAlignment="1" applyProtection="1">
      <alignment horizontal="left" vertical="center" indent="2"/>
    </xf>
    <xf numFmtId="49" fontId="0" fillId="2" borderId="18" xfId="0" applyNumberFormat="1" applyBorder="1" applyAlignment="1" applyProtection="1">
      <alignment horizontal="left" vertical="center" indent="2"/>
    </xf>
    <xf numFmtId="49" fontId="0" fillId="2" borderId="19" xfId="0" applyNumberFormat="1" applyBorder="1" applyAlignment="1" applyProtection="1">
      <alignment horizontal="left" vertical="center" indent="2"/>
    </xf>
    <xf numFmtId="0" fontId="1" fillId="2" borderId="20" xfId="0" applyFont="1" applyBorder="1" applyAlignment="1" applyProtection="1">
      <alignment vertical="center"/>
    </xf>
    <xf numFmtId="0" fontId="0" fillId="6" borderId="20" xfId="0" applyFont="1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left" vertical="center" indent="2"/>
    </xf>
    <xf numFmtId="0" fontId="0" fillId="0" borderId="19" xfId="0" applyFill="1" applyBorder="1" applyAlignment="1" applyProtection="1">
      <alignment horizontal="left" vertical="center" indent="2"/>
    </xf>
    <xf numFmtId="0" fontId="0" fillId="0" borderId="18" xfId="0" applyFill="1" applyBorder="1" applyAlignment="1" applyProtection="1">
      <alignment horizontal="left" vertical="center" indent="1"/>
    </xf>
    <xf numFmtId="0" fontId="0" fillId="0" borderId="19" xfId="0" applyFill="1" applyBorder="1" applyAlignment="1" applyProtection="1">
      <alignment horizontal="left" vertical="center" indent="1"/>
    </xf>
    <xf numFmtId="0" fontId="0" fillId="6" borderId="20" xfId="0" applyFill="1" applyBorder="1" applyAlignment="1" applyProtection="1">
      <alignment horizontal="left" vertical="center" indent="1"/>
    </xf>
    <xf numFmtId="0" fontId="1" fillId="2" borderId="28" xfId="0" applyFont="1" applyBorder="1" applyAlignment="1" applyProtection="1">
      <alignment vertical="center"/>
    </xf>
    <xf numFmtId="0" fontId="1" fillId="2" borderId="28" xfId="0" applyFont="1" applyBorder="1" applyAlignment="1" applyProtection="1">
      <alignment horizontal="left" vertical="center" indent="1"/>
    </xf>
    <xf numFmtId="0" fontId="0" fillId="2" borderId="28" xfId="0" applyBorder="1" applyAlignment="1" applyProtection="1">
      <alignment vertical="center"/>
    </xf>
    <xf numFmtId="0" fontId="4" fillId="2" borderId="0" xfId="7" applyFill="1" applyBorder="1" applyAlignment="1" applyProtection="1">
      <alignment horizontal="center"/>
    </xf>
    <xf numFmtId="0" fontId="4" fillId="2" borderId="0" xfId="7" applyFill="1" applyBorder="1" applyAlignment="1" applyProtection="1"/>
    <xf numFmtId="0" fontId="2" fillId="5" borderId="18" xfId="4" applyFill="1" applyBorder="1" applyProtection="1">
      <alignment horizontal="left" vertical="center" indent="1"/>
    </xf>
    <xf numFmtId="0" fontId="2" fillId="5" borderId="19" xfId="8" applyFill="1" applyBorder="1" applyAlignment="1" applyProtection="1">
      <alignment vertical="center"/>
    </xf>
    <xf numFmtId="0" fontId="2" fillId="5" borderId="20" xfId="8" applyFill="1" applyBorder="1" applyAlignment="1" applyProtection="1">
      <alignment vertical="center"/>
    </xf>
    <xf numFmtId="0" fontId="1" fillId="2" borderId="25" xfId="0" applyFont="1" applyBorder="1" applyProtection="1"/>
    <xf numFmtId="0" fontId="1" fillId="2" borderId="26" xfId="0" applyFont="1" applyFill="1" applyBorder="1" applyAlignment="1" applyProtection="1">
      <alignment vertical="center"/>
    </xf>
    <xf numFmtId="0" fontId="8" fillId="2" borderId="26" xfId="0" applyFont="1" applyFill="1" applyBorder="1" applyAlignment="1" applyProtection="1">
      <alignment horizontal="center" vertical="center"/>
    </xf>
    <xf numFmtId="0" fontId="1" fillId="2" borderId="26" xfId="0" applyFont="1" applyBorder="1" applyAlignment="1" applyProtection="1">
      <alignment vertical="center"/>
    </xf>
    <xf numFmtId="49" fontId="3" fillId="13" borderId="14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center" vertical="center"/>
    </xf>
    <xf numFmtId="0" fontId="0" fillId="2" borderId="14" xfId="0" applyFont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horizontal="center" vertical="center"/>
    </xf>
    <xf numFmtId="49" fontId="3" fillId="13" borderId="14" xfId="0" applyNumberFormat="1" applyFont="1" applyFill="1" applyBorder="1" applyAlignment="1" applyProtection="1">
      <alignment vertical="center"/>
    </xf>
    <xf numFmtId="0" fontId="0" fillId="2" borderId="14" xfId="0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horizontal="left" vertical="center" indent="1"/>
    </xf>
    <xf numFmtId="0" fontId="1" fillId="2" borderId="14" xfId="0" applyNumberFormat="1" applyFont="1" applyBorder="1" applyAlignment="1" applyProtection="1">
      <alignment vertical="center"/>
    </xf>
    <xf numFmtId="0" fontId="1" fillId="2" borderId="14" xfId="0" applyFont="1" applyBorder="1" applyAlignment="1" applyProtection="1">
      <alignment vertical="center"/>
    </xf>
    <xf numFmtId="0" fontId="1" fillId="2" borderId="14" xfId="0" applyFont="1" applyBorder="1" applyAlignment="1" applyProtection="1">
      <alignment horizontal="left" vertical="center"/>
    </xf>
    <xf numFmtId="0" fontId="1" fillId="13" borderId="22" xfId="0" applyFont="1" applyFill="1" applyBorder="1" applyAlignment="1" applyProtection="1">
      <alignment vertical="center"/>
    </xf>
    <xf numFmtId="0" fontId="1" fillId="13" borderId="23" xfId="0" applyFont="1" applyFill="1" applyBorder="1" applyAlignment="1" applyProtection="1">
      <alignment vertical="center"/>
    </xf>
    <xf numFmtId="0" fontId="1" fillId="13" borderId="25" xfId="0" applyFont="1" applyFill="1" applyBorder="1" applyAlignment="1" applyProtection="1">
      <alignment vertical="center"/>
    </xf>
    <xf numFmtId="0" fontId="1" fillId="13" borderId="26" xfId="0" applyFont="1" applyFill="1" applyBorder="1" applyAlignment="1" applyProtection="1">
      <alignment vertical="center"/>
    </xf>
    <xf numFmtId="0" fontId="1" fillId="13" borderId="27" xfId="0" applyFont="1" applyFill="1" applyBorder="1" applyAlignment="1" applyProtection="1">
      <alignment vertical="center"/>
    </xf>
    <xf numFmtId="0" fontId="1" fillId="13" borderId="29" xfId="0" applyFont="1" applyFill="1" applyBorder="1" applyAlignment="1" applyProtection="1">
      <alignment vertical="center"/>
    </xf>
    <xf numFmtId="49" fontId="3" fillId="13" borderId="18" xfId="0" applyNumberFormat="1" applyFont="1" applyFill="1" applyBorder="1" applyAlignment="1" applyProtection="1">
      <alignment horizontal="left" vertical="center" indent="1"/>
    </xf>
    <xf numFmtId="0" fontId="1" fillId="2" borderId="14" xfId="0" applyFont="1" applyBorder="1" applyAlignment="1" applyProtection="1">
      <alignment horizontal="left" vertical="center" indent="1"/>
    </xf>
    <xf numFmtId="0" fontId="1" fillId="2" borderId="18" xfId="0" applyFont="1" applyBorder="1" applyAlignment="1" applyProtection="1">
      <alignment horizontal="left" vertical="center" indent="1"/>
    </xf>
    <xf numFmtId="0" fontId="1" fillId="2" borderId="20" xfId="0" applyFont="1" applyBorder="1" applyAlignment="1" applyProtection="1">
      <alignment horizontal="left" vertical="center"/>
    </xf>
    <xf numFmtId="0" fontId="0" fillId="2" borderId="14" xfId="0" applyFont="1" applyBorder="1" applyAlignment="1" applyProtection="1">
      <alignment horizontal="left" vertical="center" indent="1"/>
    </xf>
    <xf numFmtId="0" fontId="3" fillId="2" borderId="18" xfId="0" applyFont="1" applyBorder="1" applyAlignment="1" applyProtection="1">
      <alignment horizontal="center" vertical="center" wrapText="1"/>
    </xf>
    <xf numFmtId="0" fontId="3" fillId="2" borderId="20" xfId="0" applyFont="1" applyBorder="1" applyAlignment="1" applyProtection="1">
      <alignment vertical="center" wrapText="1"/>
    </xf>
    <xf numFmtId="3" fontId="0" fillId="2" borderId="18" xfId="0" applyNumberFormat="1" applyBorder="1" applyAlignment="1" applyProtection="1">
      <alignment horizontal="left" vertical="center" indent="1"/>
    </xf>
    <xf numFmtId="3" fontId="1" fillId="2" borderId="19" xfId="0" applyNumberFormat="1" applyFont="1" applyBorder="1" applyAlignment="1" applyProtection="1">
      <alignment horizontal="right" vertical="center"/>
    </xf>
    <xf numFmtId="3" fontId="1" fillId="2" borderId="18" xfId="0" applyNumberFormat="1" applyFont="1" applyBorder="1" applyAlignment="1" applyProtection="1">
      <alignment horizontal="right" vertical="center"/>
    </xf>
    <xf numFmtId="3" fontId="0" fillId="2" borderId="19" xfId="0" applyNumberFormat="1" applyFont="1" applyBorder="1" applyAlignment="1" applyProtection="1">
      <alignment horizontal="right" vertical="center"/>
    </xf>
    <xf numFmtId="3" fontId="0" fillId="2" borderId="20" xfId="0" applyNumberFormat="1" applyFont="1" applyBorder="1" applyAlignment="1" applyProtection="1">
      <alignment horizontal="right" vertical="center"/>
    </xf>
    <xf numFmtId="0" fontId="1" fillId="2" borderId="19" xfId="0" applyFont="1" applyBorder="1" applyAlignment="1" applyProtection="1">
      <alignment horizontal="left" vertical="center"/>
    </xf>
    <xf numFmtId="3" fontId="1" fillId="2" borderId="18" xfId="0" applyNumberFormat="1" applyFont="1" applyBorder="1" applyAlignment="1" applyProtection="1">
      <alignment horizontal="left" vertical="center" indent="1"/>
    </xf>
    <xf numFmtId="3" fontId="0" fillId="2" borderId="18" xfId="0" applyNumberFormat="1" applyFont="1" applyBorder="1" applyAlignment="1" applyProtection="1">
      <alignment horizontal="left" vertical="center" indent="1"/>
    </xf>
    <xf numFmtId="166" fontId="0" fillId="15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 indent="1"/>
    </xf>
    <xf numFmtId="0" fontId="0" fillId="2" borderId="0" xfId="0" applyAlignment="1">
      <alignment horizontal="left" indent="1"/>
    </xf>
    <xf numFmtId="0" fontId="0" fillId="2" borderId="0" xfId="0" applyAlignment="1">
      <alignment horizontal="center"/>
    </xf>
    <xf numFmtId="0" fontId="0" fillId="16" borderId="3" xfId="0" applyFill="1" applyBorder="1" applyAlignment="1">
      <alignment horizontal="left" indent="1"/>
    </xf>
    <xf numFmtId="0" fontId="0" fillId="16" borderId="2" xfId="0" applyFill="1" applyBorder="1" applyAlignment="1">
      <alignment horizontal="left" indent="1"/>
    </xf>
    <xf numFmtId="0" fontId="0" fillId="2" borderId="0" xfId="0" applyAlignment="1">
      <alignment horizontal="center" vertical="center"/>
    </xf>
    <xf numFmtId="0" fontId="0" fillId="17" borderId="6" xfId="0" applyFill="1" applyBorder="1" applyAlignment="1">
      <alignment horizontal="center"/>
    </xf>
    <xf numFmtId="0" fontId="0" fillId="17" borderId="7" xfId="0" applyFill="1" applyBorder="1" applyAlignment="1">
      <alignment horizontal="left" indent="1"/>
    </xf>
    <xf numFmtId="0" fontId="0" fillId="17" borderId="8" xfId="0" applyFill="1" applyBorder="1" applyAlignment="1">
      <alignment horizontal="left" indent="1"/>
    </xf>
    <xf numFmtId="0" fontId="0" fillId="17" borderId="4" xfId="0" applyFill="1" applyBorder="1" applyAlignment="1">
      <alignment horizontal="center"/>
    </xf>
    <xf numFmtId="0" fontId="0" fillId="17" borderId="0" xfId="0" applyFill="1" applyBorder="1" applyAlignment="1">
      <alignment horizontal="left" indent="1"/>
    </xf>
    <xf numFmtId="0" fontId="0" fillId="17" borderId="9" xfId="0" applyFill="1" applyBorder="1" applyAlignment="1">
      <alignment horizontal="left" indent="1"/>
    </xf>
    <xf numFmtId="0" fontId="0" fillId="17" borderId="10" xfId="0" applyFill="1" applyBorder="1" applyAlignment="1">
      <alignment horizontal="center"/>
    </xf>
    <xf numFmtId="0" fontId="0" fillId="17" borderId="11" xfId="0" applyFill="1" applyBorder="1" applyAlignment="1">
      <alignment horizontal="left" indent="1"/>
    </xf>
    <xf numFmtId="0" fontId="0" fillId="17" borderId="12" xfId="0" applyFill="1" applyBorder="1" applyAlignment="1">
      <alignment horizontal="left" indent="1"/>
    </xf>
    <xf numFmtId="0" fontId="0" fillId="2" borderId="0" xfId="0" applyAlignment="1">
      <alignment horizontal="left" vertical="center" indent="1"/>
    </xf>
    <xf numFmtId="0" fontId="0" fillId="2" borderId="0" xfId="0" applyAlignment="1">
      <alignment horizontal="right"/>
    </xf>
    <xf numFmtId="0" fontId="1" fillId="16" borderId="1" xfId="0" applyFont="1" applyFill="1" applyBorder="1" applyAlignment="1" applyProtection="1">
      <alignment horizontal="center" vertical="center"/>
    </xf>
    <xf numFmtId="0" fontId="0" fillId="16" borderId="13" xfId="0" applyFill="1" applyBorder="1" applyAlignment="1">
      <alignment horizontal="left" indent="1"/>
    </xf>
    <xf numFmtId="0" fontId="0" fillId="17" borderId="7" xfId="0" applyFill="1" applyBorder="1" applyAlignment="1">
      <alignment horizontal="right"/>
    </xf>
    <xf numFmtId="0" fontId="0" fillId="17" borderId="0" xfId="0" applyFill="1" applyBorder="1" applyAlignment="1">
      <alignment horizontal="right"/>
    </xf>
    <xf numFmtId="0" fontId="0" fillId="17" borderId="11" xfId="0" applyFill="1" applyBorder="1" applyAlignment="1">
      <alignment horizontal="right"/>
    </xf>
    <xf numFmtId="2" fontId="0" fillId="17" borderId="0" xfId="0" applyNumberFormat="1" applyFill="1" applyBorder="1" applyAlignment="1">
      <alignment horizontal="right"/>
    </xf>
    <xf numFmtId="2" fontId="0" fillId="17" borderId="11" xfId="0" applyNumberFormat="1" applyFill="1" applyBorder="1" applyAlignment="1">
      <alignment horizontal="right"/>
    </xf>
    <xf numFmtId="0" fontId="0" fillId="17" borderId="7" xfId="0" applyNumberFormat="1" applyFill="1" applyBorder="1" applyAlignment="1">
      <alignment horizontal="right"/>
    </xf>
    <xf numFmtId="0" fontId="0" fillId="17" borderId="0" xfId="0" applyNumberFormat="1" applyFill="1" applyBorder="1" applyAlignment="1">
      <alignment horizontal="right"/>
    </xf>
    <xf numFmtId="0" fontId="0" fillId="2" borderId="3" xfId="0" applyBorder="1" applyAlignment="1">
      <alignment horizontal="center" vertical="center"/>
    </xf>
    <xf numFmtId="0" fontId="0" fillId="2" borderId="13" xfId="0" applyBorder="1" applyAlignment="1">
      <alignment horizontal="center" vertical="center"/>
    </xf>
    <xf numFmtId="0" fontId="0" fillId="2" borderId="2" xfId="0" applyBorder="1" applyAlignment="1">
      <alignment horizontal="left" vertical="center" indent="1"/>
    </xf>
    <xf numFmtId="0" fontId="10" fillId="2" borderId="0" xfId="7" applyFont="1" applyFill="1" applyBorder="1" applyAlignment="1" applyProtection="1">
      <alignment horizontal="center" vertical="center"/>
    </xf>
    <xf numFmtId="0" fontId="7" fillId="2" borderId="0" xfId="7" applyFont="1" applyFill="1" applyBorder="1" applyAlignment="1" applyProtection="1">
      <alignment vertical="center"/>
    </xf>
    <xf numFmtId="0" fontId="1" fillId="2" borderId="27" xfId="0" applyFont="1" applyFill="1" applyBorder="1" applyAlignment="1" applyProtection="1">
      <alignment horizontal="left" vertical="center"/>
    </xf>
    <xf numFmtId="0" fontId="0" fillId="2" borderId="28" xfId="0" applyBorder="1" applyAlignment="1" applyProtection="1">
      <alignment horizontal="left" vertical="center" indent="1"/>
    </xf>
    <xf numFmtId="0" fontId="0" fillId="2" borderId="28" xfId="0" applyBorder="1" applyAlignment="1" applyProtection="1">
      <alignment horizontal="center" vertical="center"/>
    </xf>
    <xf numFmtId="49" fontId="0" fillId="2" borderId="28" xfId="0" applyNumberFormat="1" applyBorder="1" applyAlignment="1" applyProtection="1">
      <alignment horizontal="left" vertical="center" indent="1"/>
    </xf>
    <xf numFmtId="0" fontId="0" fillId="2" borderId="29" xfId="0" applyBorder="1" applyAlignment="1" applyProtection="1">
      <alignment vertical="center"/>
    </xf>
    <xf numFmtId="0" fontId="1" fillId="2" borderId="22" xfId="0" applyFont="1" applyFill="1" applyBorder="1" applyAlignment="1" applyProtection="1">
      <alignment horizontal="left" vertical="center"/>
    </xf>
    <xf numFmtId="0" fontId="0" fillId="2" borderId="24" xfId="0" applyBorder="1" applyAlignment="1" applyProtection="1">
      <alignment horizontal="left" vertical="center" indent="1"/>
    </xf>
    <xf numFmtId="0" fontId="0" fillId="2" borderId="24" xfId="0" applyBorder="1" applyAlignment="1" applyProtection="1">
      <alignment vertical="center"/>
    </xf>
    <xf numFmtId="0" fontId="0" fillId="2" borderId="24" xfId="0" applyBorder="1" applyAlignment="1" applyProtection="1">
      <alignment horizontal="center" vertical="center"/>
    </xf>
    <xf numFmtId="49" fontId="0" fillId="2" borderId="24" xfId="0" applyNumberFormat="1" applyBorder="1" applyAlignment="1" applyProtection="1">
      <alignment horizontal="left" vertical="center" indent="1"/>
    </xf>
    <xf numFmtId="0" fontId="0" fillId="2" borderId="23" xfId="0" applyBorder="1" applyAlignment="1" applyProtection="1">
      <alignment vertical="center"/>
    </xf>
    <xf numFmtId="0" fontId="1" fillId="2" borderId="27" xfId="0" applyFont="1" applyFill="1" applyBorder="1" applyAlignment="1" applyProtection="1">
      <alignment vertical="center"/>
    </xf>
    <xf numFmtId="0" fontId="1" fillId="2" borderId="28" xfId="0" applyFont="1" applyBorder="1" applyAlignment="1" applyProtection="1">
      <alignment horizontal="center" vertical="center"/>
    </xf>
    <xf numFmtId="3" fontId="1" fillId="2" borderId="28" xfId="0" applyNumberFormat="1" applyFont="1" applyBorder="1" applyAlignment="1" applyProtection="1">
      <alignment horizontal="right" vertical="center"/>
    </xf>
    <xf numFmtId="49" fontId="1" fillId="2" borderId="28" xfId="0" applyNumberFormat="1" applyFont="1" applyBorder="1" applyAlignment="1" applyProtection="1">
      <alignment horizontal="left" vertical="center" indent="1"/>
    </xf>
    <xf numFmtId="0" fontId="9" fillId="2" borderId="28" xfId="0" applyFont="1" applyBorder="1" applyAlignment="1" applyProtection="1">
      <alignment horizontal="center" vertical="center"/>
    </xf>
    <xf numFmtId="0" fontId="2" fillId="6" borderId="22" xfId="8" applyFont="1" applyFill="1" applyBorder="1" applyAlignment="1" applyProtection="1">
      <alignment horizontal="left" vertical="center" indent="1"/>
    </xf>
    <xf numFmtId="0" fontId="2" fillId="6" borderId="24" xfId="8" applyFill="1" applyBorder="1" applyAlignment="1" applyProtection="1">
      <alignment horizontal="left" vertical="center" indent="1"/>
    </xf>
    <xf numFmtId="0" fontId="2" fillId="2" borderId="24" xfId="8" applyFill="1" applyBorder="1" applyAlignment="1" applyProtection="1">
      <alignment horizontal="left" vertical="center"/>
    </xf>
    <xf numFmtId="0" fontId="2" fillId="2" borderId="24" xfId="8" applyFill="1" applyBorder="1" applyAlignment="1" applyProtection="1">
      <alignment horizontal="center" vertical="center"/>
    </xf>
    <xf numFmtId="0" fontId="2" fillId="2" borderId="24" xfId="8" applyFill="1" applyBorder="1" applyAlignment="1" applyProtection="1">
      <alignment vertical="center"/>
    </xf>
    <xf numFmtId="49" fontId="2" fillId="6" borderId="24" xfId="8" applyNumberFormat="1" applyFill="1" applyBorder="1" applyAlignment="1" applyProtection="1">
      <alignment horizontal="left" vertical="center" indent="1"/>
    </xf>
    <xf numFmtId="0" fontId="9" fillId="2" borderId="24" xfId="0" applyFont="1" applyBorder="1" applyAlignment="1" applyProtection="1">
      <alignment horizontal="center" vertical="center"/>
    </xf>
    <xf numFmtId="49" fontId="0" fillId="0" borderId="28" xfId="0" applyNumberFormat="1" applyFill="1" applyBorder="1" applyAlignment="1" applyProtection="1">
      <alignment horizontal="left" vertical="center" indent="1"/>
    </xf>
    <xf numFmtId="0" fontId="0" fillId="2" borderId="22" xfId="0" applyBorder="1" applyProtection="1"/>
    <xf numFmtId="0" fontId="4" fillId="2" borderId="24" xfId="7" applyFont="1" applyFill="1" applyBorder="1" applyAlignment="1" applyProtection="1"/>
    <xf numFmtId="0" fontId="0" fillId="2" borderId="24" xfId="0" applyBorder="1" applyAlignment="1" applyProtection="1">
      <alignment horizontal="center"/>
    </xf>
    <xf numFmtId="0" fontId="0" fillId="2" borderId="24" xfId="0" applyBorder="1" applyProtection="1"/>
    <xf numFmtId="0" fontId="0" fillId="2" borderId="24" xfId="0" applyBorder="1" applyAlignment="1" applyProtection="1">
      <alignment horizontal="left" indent="1"/>
    </xf>
    <xf numFmtId="0" fontId="0" fillId="2" borderId="23" xfId="0" applyBorder="1" applyProtection="1"/>
    <xf numFmtId="0" fontId="1" fillId="6" borderId="14" xfId="0" applyFont="1" applyFill="1" applyBorder="1" applyAlignment="1" applyProtection="1">
      <alignment horizontal="center" vertical="center"/>
    </xf>
    <xf numFmtId="0" fontId="0" fillId="6" borderId="18" xfId="0" applyFill="1" applyBorder="1" applyAlignment="1" applyProtection="1">
      <alignment horizontal="left" vertical="center" indent="2"/>
    </xf>
    <xf numFmtId="0" fontId="0" fillId="12" borderId="19" xfId="0" applyFont="1" applyFill="1" applyBorder="1" applyAlignment="1" applyProtection="1">
      <alignment horizontal="left" vertical="center" indent="1"/>
    </xf>
    <xf numFmtId="0" fontId="14" fillId="9" borderId="14" xfId="11" applyFill="1" applyBorder="1" applyAlignment="1" applyProtection="1">
      <alignment horizontal="left" vertical="center" indent="1"/>
      <protection locked="0"/>
    </xf>
    <xf numFmtId="0" fontId="1" fillId="2" borderId="0" xfId="0" applyFont="1" applyAlignment="1" applyProtection="1">
      <alignment vertical="center"/>
    </xf>
    <xf numFmtId="0" fontId="1" fillId="12" borderId="19" xfId="0" applyFont="1" applyFill="1" applyBorder="1" applyAlignment="1" applyProtection="1">
      <alignment horizontal="left" vertical="center" indent="1"/>
    </xf>
    <xf numFmtId="0" fontId="0" fillId="2" borderId="0" xfId="0" applyProtection="1"/>
    <xf numFmtId="3" fontId="0" fillId="6" borderId="14" xfId="0" applyNumberFormat="1" applyFont="1" applyFill="1" applyBorder="1" applyAlignment="1" applyProtection="1">
      <alignment horizontal="right" vertical="center" indent="1"/>
    </xf>
    <xf numFmtId="3" fontId="1" fillId="9" borderId="14" xfId="1" applyFont="1" applyFill="1" applyBorder="1" applyProtection="1">
      <alignment horizontal="right" vertical="center"/>
      <protection locked="0"/>
    </xf>
    <xf numFmtId="0" fontId="0" fillId="7" borderId="30" xfId="0" applyFont="1" applyFill="1" applyBorder="1" applyAlignment="1" applyProtection="1">
      <alignment horizontal="left" vertical="top" wrapText="1" indent="1"/>
      <protection locked="0"/>
    </xf>
    <xf numFmtId="0" fontId="1" fillId="14" borderId="31" xfId="6" applyFont="1" applyFill="1" applyBorder="1" applyAlignment="1" applyProtection="1">
      <alignment horizontal="left" vertical="top" wrapText="1" indent="1"/>
      <protection locked="0"/>
    </xf>
    <xf numFmtId="166" fontId="0" fillId="14" borderId="14" xfId="0" applyNumberFormat="1" applyFont="1" applyFill="1" applyBorder="1" applyAlignment="1" applyProtection="1">
      <alignment horizontal="center" vertical="center"/>
      <protection locked="0"/>
    </xf>
    <xf numFmtId="0" fontId="0" fillId="14" borderId="14" xfId="0" applyFont="1" applyFill="1" applyBorder="1" applyAlignment="1" applyProtection="1">
      <alignment horizontal="center" vertical="center"/>
      <protection locked="0"/>
    </xf>
    <xf numFmtId="0" fontId="3" fillId="2" borderId="0" xfId="0" applyFont="1" applyBorder="1" applyAlignment="1" applyProtection="1">
      <alignment horizontal="center" vertical="center" wrapText="1"/>
    </xf>
    <xf numFmtId="0" fontId="0" fillId="18" borderId="4" xfId="0" applyFill="1" applyBorder="1" applyAlignment="1">
      <alignment horizontal="center"/>
    </xf>
    <xf numFmtId="0" fontId="0" fillId="18" borderId="0" xfId="0" applyFill="1" applyBorder="1" applyAlignment="1">
      <alignment horizontal="left" indent="1"/>
    </xf>
    <xf numFmtId="0" fontId="0" fillId="18" borderId="0" xfId="0" applyNumberFormat="1" applyFill="1" applyBorder="1" applyAlignment="1">
      <alignment horizontal="right"/>
    </xf>
    <xf numFmtId="0" fontId="0" fillId="18" borderId="0" xfId="0" applyFill="1" applyBorder="1" applyAlignment="1">
      <alignment horizontal="right"/>
    </xf>
    <xf numFmtId="0" fontId="0" fillId="18" borderId="9" xfId="0" applyFill="1" applyBorder="1" applyAlignment="1">
      <alignment horizontal="left" indent="1"/>
    </xf>
    <xf numFmtId="0" fontId="0" fillId="12" borderId="18" xfId="0" applyFont="1" applyFill="1" applyBorder="1" applyAlignment="1" applyProtection="1">
      <alignment horizontal="left" vertical="center" indent="1"/>
    </xf>
    <xf numFmtId="0" fontId="0" fillId="6" borderId="22" xfId="0" applyFill="1" applyBorder="1" applyAlignment="1" applyProtection="1">
      <alignment horizontal="left" vertical="center" indent="1"/>
    </xf>
    <xf numFmtId="0" fontId="0" fillId="6" borderId="24" xfId="0" applyFill="1" applyBorder="1" applyAlignment="1" applyProtection="1">
      <alignment horizontal="left" vertical="center" indent="1"/>
    </xf>
    <xf numFmtId="0" fontId="0" fillId="6" borderId="23" xfId="0" applyFont="1" applyFill="1" applyBorder="1" applyAlignment="1" applyProtection="1">
      <alignment vertical="center"/>
    </xf>
    <xf numFmtId="0" fontId="0" fillId="12" borderId="19" xfId="0" applyFont="1" applyFill="1" applyBorder="1" applyAlignment="1" applyProtection="1">
      <alignment vertical="center"/>
    </xf>
    <xf numFmtId="0" fontId="1" fillId="12" borderId="29" xfId="0" applyFont="1" applyFill="1" applyBorder="1" applyAlignment="1" applyProtection="1">
      <alignment vertical="center"/>
    </xf>
    <xf numFmtId="0" fontId="0" fillId="16" borderId="4" xfId="0" applyFill="1" applyBorder="1" applyAlignment="1">
      <alignment horizontal="center"/>
    </xf>
    <xf numFmtId="0" fontId="0" fillId="16" borderId="0" xfId="0" applyFill="1" applyBorder="1" applyAlignment="1">
      <alignment horizontal="left" indent="1"/>
    </xf>
    <xf numFmtId="2" fontId="0" fillId="16" borderId="0" xfId="0" applyNumberFormat="1" applyFill="1" applyBorder="1" applyAlignment="1">
      <alignment horizontal="right"/>
    </xf>
    <xf numFmtId="0" fontId="0" fillId="16" borderId="0" xfId="0" applyFill="1" applyBorder="1" applyAlignment="1">
      <alignment horizontal="right"/>
    </xf>
    <xf numFmtId="0" fontId="0" fillId="16" borderId="9" xfId="0" applyFill="1" applyBorder="1" applyAlignment="1">
      <alignment horizontal="left" indent="1"/>
    </xf>
    <xf numFmtId="169" fontId="1" fillId="19" borderId="22" xfId="0" applyNumberFormat="1" applyFont="1" applyFill="1" applyBorder="1" applyAlignment="1" applyProtection="1">
      <alignment horizontal="right" vertical="center"/>
    </xf>
    <xf numFmtId="0" fontId="1" fillId="19" borderId="23" xfId="0" applyFont="1" applyFill="1" applyBorder="1" applyAlignment="1" applyProtection="1">
      <alignment horizontal="left" vertical="center"/>
    </xf>
    <xf numFmtId="169" fontId="1" fillId="19" borderId="25" xfId="0" applyNumberFormat="1" applyFont="1" applyFill="1" applyBorder="1" applyAlignment="1" applyProtection="1">
      <alignment horizontal="right" vertical="center"/>
    </xf>
    <xf numFmtId="0" fontId="1" fillId="19" borderId="26" xfId="0" applyFont="1" applyFill="1" applyBorder="1" applyAlignment="1" applyProtection="1">
      <alignment horizontal="left" vertical="center"/>
    </xf>
    <xf numFmtId="0" fontId="0" fillId="19" borderId="26" xfId="0" applyFill="1" applyBorder="1" applyAlignment="1" applyProtection="1">
      <alignment vertical="center"/>
    </xf>
    <xf numFmtId="0" fontId="1" fillId="19" borderId="26" xfId="0" applyFont="1" applyFill="1" applyBorder="1" applyAlignment="1" applyProtection="1">
      <alignment vertical="center"/>
    </xf>
    <xf numFmtId="169" fontId="1" fillId="19" borderId="27" xfId="0" applyNumberFormat="1" applyFont="1" applyFill="1" applyBorder="1" applyAlignment="1" applyProtection="1">
      <alignment horizontal="right" vertical="center"/>
    </xf>
    <xf numFmtId="0" fontId="1" fillId="19" borderId="29" xfId="0" applyFont="1" applyFill="1" applyBorder="1" applyAlignment="1" applyProtection="1">
      <alignment vertical="center"/>
    </xf>
    <xf numFmtId="0" fontId="15" fillId="2" borderId="0" xfId="0" applyFont="1" applyBorder="1" applyAlignment="1" applyProtection="1">
      <alignment vertical="center"/>
    </xf>
    <xf numFmtId="0" fontId="15" fillId="2" borderId="0" xfId="0" applyFont="1" applyAlignment="1" applyProtection="1">
      <alignment horizontal="left" vertical="center"/>
    </xf>
    <xf numFmtId="0" fontId="1" fillId="20" borderId="14" xfId="0" applyFont="1" applyFill="1" applyBorder="1" applyAlignment="1" applyProtection="1">
      <alignment horizontal="center" vertical="center"/>
    </xf>
    <xf numFmtId="3" fontId="0" fillId="20" borderId="18" xfId="0" applyNumberFormat="1" applyFont="1" applyFill="1" applyBorder="1" applyAlignment="1" applyProtection="1">
      <alignment horizontal="left" vertical="center" indent="1"/>
    </xf>
    <xf numFmtId="0" fontId="1" fillId="20" borderId="20" xfId="0" applyFont="1" applyFill="1" applyBorder="1" applyAlignment="1" applyProtection="1">
      <alignment horizontal="left" vertical="center"/>
    </xf>
    <xf numFmtId="0" fontId="0" fillId="2" borderId="25" xfId="0" applyFont="1" applyFill="1" applyBorder="1" applyAlignment="1" applyProtection="1">
      <alignment vertical="center"/>
    </xf>
    <xf numFmtId="0" fontId="0" fillId="20" borderId="9" xfId="0" applyFill="1" applyBorder="1" applyAlignment="1">
      <alignment horizontal="left" indent="1"/>
    </xf>
    <xf numFmtId="0" fontId="0" fillId="20" borderId="0" xfId="0" applyFont="1" applyFill="1" applyBorder="1" applyAlignment="1" applyProtection="1">
      <alignment vertical="center"/>
    </xf>
    <xf numFmtId="0" fontId="16" fillId="20" borderId="14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left" vertical="center" indent="1"/>
    </xf>
    <xf numFmtId="0" fontId="0" fillId="6" borderId="18" xfId="0" applyFont="1" applyFill="1" applyBorder="1" applyAlignment="1" applyProtection="1">
      <alignment horizontal="left" vertical="center" indent="2"/>
    </xf>
    <xf numFmtId="0" fontId="0" fillId="6" borderId="19" xfId="0" applyFont="1" applyFill="1" applyBorder="1" applyAlignment="1" applyProtection="1">
      <alignment horizontal="left" vertical="center" indent="1"/>
    </xf>
    <xf numFmtId="0" fontId="0" fillId="8" borderId="14" xfId="0" applyFont="1" applyFill="1" applyBorder="1" applyAlignment="1" applyProtection="1">
      <alignment horizontal="center" vertical="center"/>
    </xf>
    <xf numFmtId="49" fontId="0" fillId="8" borderId="14" xfId="0" applyNumberFormat="1" applyFont="1" applyFill="1" applyBorder="1" applyAlignment="1" applyProtection="1">
      <alignment horizontal="left" vertical="center" indent="1"/>
    </xf>
    <xf numFmtId="49" fontId="0" fillId="0" borderId="0" xfId="0" applyNumberFormat="1" applyFont="1" applyFill="1" applyBorder="1" applyAlignment="1" applyProtection="1">
      <alignment horizontal="left" vertical="center" indent="1"/>
    </xf>
    <xf numFmtId="0" fontId="0" fillId="2" borderId="0" xfId="0" applyFont="1" applyBorder="1" applyAlignment="1" applyProtection="1">
      <alignment vertical="center"/>
    </xf>
    <xf numFmtId="0" fontId="0" fillId="2" borderId="0" xfId="0" applyFont="1" applyAlignment="1" applyProtection="1">
      <alignment horizontal="left" vertical="center"/>
    </xf>
    <xf numFmtId="0" fontId="0" fillId="2" borderId="26" xfId="0" applyFont="1" applyBorder="1" applyAlignment="1" applyProtection="1">
      <alignment vertical="center"/>
    </xf>
    <xf numFmtId="0" fontId="0" fillId="2" borderId="0" xfId="0" applyFont="1" applyAlignment="1" applyProtection="1">
      <alignment vertical="center"/>
    </xf>
    <xf numFmtId="0" fontId="0" fillId="2" borderId="0" xfId="0" applyFont="1" applyAlignment="1">
      <alignment vertical="center"/>
    </xf>
    <xf numFmtId="3" fontId="0" fillId="9" borderId="14" xfId="1" applyFont="1" applyFill="1" applyBorder="1" applyProtection="1">
      <alignment horizontal="right" vertical="center"/>
      <protection locked="0"/>
    </xf>
    <xf numFmtId="0" fontId="0" fillId="14" borderId="31" xfId="6" applyFont="1" applyFill="1" applyBorder="1" applyAlignment="1" applyProtection="1">
      <alignment horizontal="left" vertical="top" wrapText="1" indent="1"/>
      <protection locked="0"/>
    </xf>
    <xf numFmtId="0" fontId="0" fillId="17" borderId="9" xfId="0" applyFill="1" applyBorder="1" applyAlignment="1">
      <alignment horizontal="left" wrapText="1" indent="1"/>
    </xf>
    <xf numFmtId="0" fontId="15" fillId="2" borderId="0" xfId="0" applyFont="1" applyBorder="1" applyAlignment="1" applyProtection="1">
      <alignment horizontal="left" vertical="center"/>
    </xf>
    <xf numFmtId="0" fontId="15" fillId="2" borderId="26" xfId="0" applyFont="1" applyBorder="1" applyAlignment="1" applyProtection="1">
      <alignment horizontal="left" vertical="center"/>
    </xf>
    <xf numFmtId="0" fontId="15" fillId="2" borderId="0" xfId="0" applyFont="1" applyAlignment="1">
      <alignment horizontal="left" vertical="center"/>
    </xf>
    <xf numFmtId="0" fontId="17" fillId="6" borderId="19" xfId="0" applyFont="1" applyFill="1" applyBorder="1" applyAlignment="1" applyProtection="1">
      <alignment horizontal="left" vertical="center" indent="1"/>
    </xf>
    <xf numFmtId="0" fontId="17" fillId="6" borderId="20" xfId="0" applyFont="1" applyFill="1" applyBorder="1" applyAlignment="1" applyProtection="1">
      <alignment vertical="center"/>
    </xf>
    <xf numFmtId="0" fontId="0" fillId="0" borderId="18" xfId="0" applyFont="1" applyFill="1" applyBorder="1" applyAlignment="1" applyProtection="1">
      <alignment horizontal="left" vertical="center" indent="1"/>
    </xf>
    <xf numFmtId="49" fontId="0" fillId="0" borderId="17" xfId="0" applyNumberFormat="1" applyFont="1" applyFill="1" applyBorder="1" applyAlignment="1" applyProtection="1">
      <alignment horizontal="left" vertical="center" indent="1"/>
    </xf>
    <xf numFmtId="0" fontId="0" fillId="6" borderId="18" xfId="0" applyFont="1" applyFill="1" applyBorder="1" applyAlignment="1" applyProtection="1">
      <alignment horizontal="left" vertical="center" indent="3"/>
    </xf>
    <xf numFmtId="0" fontId="0" fillId="0" borderId="19" xfId="0" applyFont="1" applyFill="1" applyBorder="1" applyAlignment="1" applyProtection="1">
      <alignment horizontal="left" vertical="center" indent="1"/>
    </xf>
    <xf numFmtId="49" fontId="0" fillId="0" borderId="21" xfId="0" applyNumberFormat="1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center" vertical="center"/>
    </xf>
    <xf numFmtId="0" fontId="0" fillId="2" borderId="0" xfId="0" applyBorder="1" applyAlignment="1">
      <alignment horizontal="center" vertical="center"/>
    </xf>
    <xf numFmtId="0" fontId="0" fillId="2" borderId="0" xfId="0" applyFont="1" applyProtection="1"/>
    <xf numFmtId="0" fontId="1" fillId="6" borderId="0" xfId="0" applyFont="1" applyFill="1" applyProtection="1"/>
    <xf numFmtId="0" fontId="2" fillId="6" borderId="0" xfId="8" applyFill="1" applyBorder="1" applyProtection="1"/>
    <xf numFmtId="3" fontId="0" fillId="6" borderId="18" xfId="0" applyNumberFormat="1" applyFont="1" applyFill="1" applyBorder="1" applyAlignment="1" applyProtection="1">
      <alignment horizontal="left" vertical="center" indent="1"/>
    </xf>
    <xf numFmtId="0" fontId="0" fillId="6" borderId="0" xfId="0" applyFont="1" applyFill="1" applyBorder="1" applyAlignment="1" applyProtection="1">
      <alignment vertical="center"/>
    </xf>
    <xf numFmtId="0" fontId="1" fillId="6" borderId="0" xfId="0" applyFont="1" applyFill="1" applyBorder="1" applyProtection="1"/>
    <xf numFmtId="0" fontId="1" fillId="6" borderId="0" xfId="0" applyFont="1" applyFill="1" applyBorder="1" applyAlignment="1" applyProtection="1">
      <alignment horizontal="left"/>
    </xf>
    <xf numFmtId="0" fontId="0" fillId="6" borderId="0" xfId="0" applyFill="1" applyBorder="1" applyAlignment="1">
      <alignment horizontal="left" indent="1"/>
    </xf>
    <xf numFmtId="0" fontId="1" fillId="6" borderId="20" xfId="0" applyFont="1" applyFill="1" applyBorder="1" applyAlignment="1" applyProtection="1">
      <alignment horizontal="left" vertical="center"/>
    </xf>
    <xf numFmtId="0" fontId="0" fillId="6" borderId="0" xfId="0" applyFill="1" applyBorder="1" applyAlignment="1" applyProtection="1">
      <alignment horizontal="left" indent="1"/>
    </xf>
    <xf numFmtId="0" fontId="0" fillId="6" borderId="0" xfId="0" applyFill="1" applyBorder="1" applyProtection="1"/>
    <xf numFmtId="0" fontId="1" fillId="6" borderId="0" xfId="0" applyFont="1" applyFill="1" applyBorder="1" applyAlignment="1" applyProtection="1">
      <alignment vertical="center"/>
    </xf>
    <xf numFmtId="0" fontId="1" fillId="6" borderId="25" xfId="0" applyFont="1" applyFill="1" applyBorder="1" applyProtection="1"/>
    <xf numFmtId="0" fontId="2" fillId="6" borderId="26" xfId="8" applyFill="1" applyBorder="1" applyProtection="1"/>
    <xf numFmtId="0" fontId="1" fillId="6" borderId="26" xfId="0" applyFont="1" applyFill="1" applyBorder="1" applyProtection="1"/>
    <xf numFmtId="0" fontId="1" fillId="6" borderId="27" xfId="0" applyFont="1" applyFill="1" applyBorder="1" applyProtection="1"/>
    <xf numFmtId="0" fontId="1" fillId="6" borderId="28" xfId="0" applyFont="1" applyFill="1" applyBorder="1" applyProtection="1"/>
    <xf numFmtId="0" fontId="1" fillId="6" borderId="29" xfId="0" applyFont="1" applyFill="1" applyBorder="1" applyProtection="1"/>
    <xf numFmtId="0" fontId="0" fillId="10" borderId="14" xfId="0" applyFont="1" applyFill="1" applyBorder="1" applyAlignment="1" applyProtection="1">
      <alignment vertical="center"/>
    </xf>
    <xf numFmtId="3" fontId="18" fillId="9" borderId="14" xfId="1" applyFont="1" applyFill="1" applyBorder="1" applyAlignment="1" applyProtection="1">
      <alignment horizontal="left" vertical="center"/>
      <protection locked="0"/>
    </xf>
    <xf numFmtId="0" fontId="5" fillId="6" borderId="14" xfId="2" applyFont="1" applyFill="1" applyBorder="1" applyAlignment="1" applyProtection="1">
      <alignment horizontal="center" vertical="center"/>
    </xf>
    <xf numFmtId="49" fontId="0" fillId="6" borderId="0" xfId="0" applyNumberFormat="1" applyFont="1" applyFill="1" applyBorder="1" applyAlignment="1" applyProtection="1">
      <alignment horizontal="left" vertical="center" indent="1"/>
    </xf>
    <xf numFmtId="0" fontId="3" fillId="2" borderId="26" xfId="0" applyFont="1" applyFill="1" applyBorder="1" applyAlignment="1" applyProtection="1">
      <alignment horizontal="center" vertical="center"/>
    </xf>
    <xf numFmtId="0" fontId="0" fillId="2" borderId="26" xfId="0" applyBorder="1" applyAlignment="1" applyProtection="1">
      <alignment horizontal="center" vertical="center"/>
    </xf>
    <xf numFmtId="0" fontId="0" fillId="2" borderId="26" xfId="0" applyBorder="1" applyAlignment="1" applyProtection="1">
      <alignment horizontal="center"/>
    </xf>
    <xf numFmtId="0" fontId="0" fillId="2" borderId="26" xfId="0" applyFont="1" applyFill="1" applyBorder="1" applyAlignment="1" applyProtection="1">
      <alignment horizontal="center" vertical="center"/>
    </xf>
    <xf numFmtId="0" fontId="0" fillId="2" borderId="26" xfId="0" applyFont="1" applyFill="1" applyBorder="1" applyAlignment="1" applyProtection="1">
      <alignment vertical="center"/>
    </xf>
    <xf numFmtId="0" fontId="0" fillId="2" borderId="26" xfId="0" applyFont="1" applyBorder="1" applyAlignment="1" applyProtection="1">
      <alignment horizontal="center"/>
    </xf>
    <xf numFmtId="49" fontId="0" fillId="0" borderId="32" xfId="0" applyNumberFormat="1" applyFill="1" applyBorder="1" applyAlignment="1" applyProtection="1">
      <alignment horizontal="left" vertical="center" indent="1"/>
    </xf>
    <xf numFmtId="49" fontId="3" fillId="13" borderId="0" xfId="0" applyNumberFormat="1" applyFont="1" applyFill="1" applyBorder="1" applyAlignment="1" applyProtection="1">
      <alignment horizontal="left" vertical="center" indent="1"/>
    </xf>
    <xf numFmtId="0" fontId="0" fillId="20" borderId="0" xfId="0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3" fontId="0" fillId="9" borderId="14" xfId="1" applyFont="1" applyFill="1" applyBorder="1" applyAlignment="1" applyProtection="1">
      <alignment horizontal="left" vertical="center"/>
      <protection locked="0"/>
    </xf>
    <xf numFmtId="0" fontId="4" fillId="2" borderId="0" xfId="7" applyFont="1" applyFill="1" applyBorder="1" applyAlignment="1" applyProtection="1">
      <alignment horizontal="center" vertical="center"/>
    </xf>
    <xf numFmtId="0" fontId="0" fillId="12" borderId="14" xfId="0" applyFont="1" applyFill="1" applyBorder="1" applyAlignment="1" applyProtection="1">
      <alignment horizontal="left" vertical="center" wrapText="1" indent="1"/>
    </xf>
    <xf numFmtId="0" fontId="0" fillId="12" borderId="18" xfId="0" applyFont="1" applyFill="1" applyBorder="1" applyAlignment="1" applyProtection="1">
      <alignment horizontal="left" vertical="center" wrapText="1" indent="1"/>
    </xf>
    <xf numFmtId="0" fontId="0" fillId="12" borderId="19" xfId="0" applyFont="1" applyFill="1" applyBorder="1" applyAlignment="1" applyProtection="1">
      <alignment horizontal="left" vertical="center" wrapText="1" indent="1"/>
    </xf>
    <xf numFmtId="0" fontId="0" fillId="12" borderId="20" xfId="0" applyFont="1" applyFill="1" applyBorder="1" applyAlignment="1" applyProtection="1">
      <alignment horizontal="left" vertical="center" wrapText="1" indent="1"/>
    </xf>
    <xf numFmtId="168" fontId="0" fillId="20" borderId="18" xfId="0" applyNumberFormat="1" applyFont="1" applyFill="1" applyBorder="1" applyAlignment="1" applyProtection="1">
      <alignment horizontal="left" vertical="center" indent="1"/>
    </xf>
    <xf numFmtId="168" fontId="0" fillId="20" borderId="20" xfId="0" applyNumberFormat="1" applyFont="1" applyFill="1" applyBorder="1" applyAlignment="1" applyProtection="1">
      <alignment horizontal="left" vertical="center" indent="1"/>
    </xf>
    <xf numFmtId="0" fontId="3" fillId="2" borderId="14" xfId="0" applyFont="1" applyBorder="1" applyAlignment="1" applyProtection="1">
      <alignment horizontal="center" vertical="center" wrapText="1"/>
    </xf>
  </cellXfs>
  <cellStyles count="18">
    <cellStyle name="Amounts" xfId="1"/>
    <cellStyle name="Bad" xfId="2" builtinId="27"/>
    <cellStyle name="Calculated" xfId="3"/>
    <cellStyle name="Category" xfId="4"/>
    <cellStyle name="Comma" xfId="5" builtinId="3"/>
    <cellStyle name="Comments" xfId="6"/>
    <cellStyle name="Heading 1" xfId="7"/>
    <cellStyle name="Heading 2" xfId="8"/>
    <cellStyle name="Heading 3" xfId="9"/>
    <cellStyle name="Heading 4" xfId="10"/>
    <cellStyle name="Hyperlink" xfId="11" builtinId="8"/>
    <cellStyle name="Normal" xfId="0" builtinId="0"/>
    <cellStyle name="Percent" xfId="12" builtinId="5"/>
    <cellStyle name="Remark" xfId="13"/>
    <cellStyle name="Total2" xfId="14"/>
    <cellStyle name="悪い 2" xfId="15"/>
    <cellStyle name="悪い 3" xfId="16"/>
    <cellStyle name="標準 2" xfId="17"/>
  </cellStyles>
  <dxfs count="130"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6600"/>
      <rgbColor rgb="00008080"/>
      <rgbColor rgb="00C0C0C0"/>
      <rgbColor rgb="00808080"/>
      <rgbColor rgb="00000099"/>
      <rgbColor rgb="00000000"/>
      <rgbColor rgb="00FFFFFF"/>
      <rgbColor rgb="00CCFFFF"/>
      <rgbColor rgb="00660066"/>
      <rgbColor rgb="00FF8080"/>
      <rgbColor rgb="000066CC"/>
      <rgbColor rgb="00CCCCFF"/>
      <rgbColor rgb="00FF9966"/>
      <rgbColor rgb="00FFFFFF"/>
      <rgbColor rgb="00FFFF00"/>
      <rgbColor rgb="0099CCFF"/>
      <rgbColor rgb="0000FF0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1E1E1"/>
      <rgbColor rgb="00FF6600"/>
      <rgbColor rgb="003366FF"/>
      <rgbColor rgb="0033CCCC"/>
      <rgbColor rgb="0099CC00"/>
      <rgbColor rgb="00FFCC00"/>
      <rgbColor rgb="00FF9900"/>
      <rgbColor rgb="00FF6600"/>
      <rgbColor rgb="0099CCFF"/>
      <rgbColor rgb="00969696"/>
      <rgbColor rgb="00003366"/>
      <rgbColor rgb="00339966"/>
      <rgbColor rgb="00003300"/>
      <rgbColor rgb="00333300"/>
      <rgbColor rgb="00993300"/>
      <rgbColor rgb="00FF9966"/>
      <rgbColor rgb="00000099"/>
      <rgbColor rgb="00666666"/>
    </indexedColors>
    <mruColors>
      <color rgb="FFFFEC72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7"/>
  <sheetViews>
    <sheetView tabSelected="1" zoomScale="70" zoomScaleNormal="70" workbookViewId="0">
      <selection activeCell="G7" sqref="G7"/>
    </sheetView>
  </sheetViews>
  <sheetFormatPr defaultColWidth="11.42578125" defaultRowHeight="12.75"/>
  <cols>
    <col min="1" max="1" width="5.42578125" style="290" customWidth="1"/>
    <col min="2" max="2" width="5.7109375" style="11" customWidth="1"/>
    <col min="3" max="3" width="50.7109375" style="12" customWidth="1"/>
    <col min="4" max="4" width="20.7109375" style="12" customWidth="1"/>
    <col min="5" max="5" width="32.7109375" style="12" customWidth="1"/>
    <col min="6" max="6" width="5.7109375" style="12" customWidth="1"/>
    <col min="7" max="7" width="28.5703125" style="12" customWidth="1"/>
    <col min="8" max="8" width="10.7109375" style="80" customWidth="1"/>
    <col min="9" max="9" width="28.5703125" style="12" customWidth="1"/>
    <col min="10" max="10" width="4.7109375" style="14" customWidth="1"/>
    <col min="11" max="11" width="13" style="13" customWidth="1"/>
    <col min="12" max="12" width="47.28515625" style="12" customWidth="1"/>
    <col min="13" max="13" width="4.7109375" style="14" customWidth="1"/>
    <col min="14" max="14" width="28.5703125" style="12" customWidth="1"/>
    <col min="15" max="15" width="5.7109375" style="13" customWidth="1"/>
    <col min="16" max="16384" width="11.42578125" style="14"/>
  </cols>
  <sheetData>
    <row r="1" spans="1:17" ht="15" customHeight="1">
      <c r="A1" s="289"/>
      <c r="B1" s="222"/>
      <c r="C1" s="9"/>
      <c r="D1" s="9"/>
      <c r="E1" s="9"/>
      <c r="F1" s="9"/>
      <c r="G1" s="9"/>
      <c r="H1" s="155"/>
      <c r="I1" s="9"/>
      <c r="J1" s="20"/>
      <c r="K1" s="8"/>
      <c r="L1" s="9"/>
      <c r="M1" s="20"/>
      <c r="N1" s="9"/>
      <c r="O1" s="8"/>
      <c r="P1" s="20"/>
    </row>
    <row r="2" spans="1:17" ht="37.5" customHeight="1">
      <c r="A2" s="289"/>
      <c r="B2" s="9"/>
      <c r="C2" s="324" t="s">
        <v>605</v>
      </c>
      <c r="D2" s="324"/>
      <c r="E2" s="324"/>
      <c r="F2" s="9"/>
      <c r="G2" s="186" t="s">
        <v>606</v>
      </c>
      <c r="H2" s="155"/>
      <c r="I2" s="187"/>
      <c r="J2" s="20"/>
      <c r="K2" s="8"/>
      <c r="L2" s="187"/>
      <c r="M2" s="20"/>
      <c r="N2" s="187"/>
      <c r="O2" s="8"/>
      <c r="P2" s="8"/>
    </row>
    <row r="3" spans="1:17" ht="20.100000000000001" customHeight="1">
      <c r="A3" s="313"/>
      <c r="B3" s="60" t="s">
        <v>58</v>
      </c>
      <c r="C3" s="61"/>
      <c r="D3" s="61"/>
      <c r="E3" s="61"/>
      <c r="F3" s="61"/>
      <c r="G3" s="61"/>
      <c r="H3" s="78"/>
      <c r="I3" s="61"/>
      <c r="J3" s="61"/>
      <c r="K3" s="61"/>
      <c r="L3" s="61"/>
      <c r="M3" s="61"/>
      <c r="N3" s="61"/>
      <c r="O3" s="62"/>
      <c r="P3" s="8"/>
      <c r="Q3" s="20"/>
    </row>
    <row r="4" spans="1:17" ht="20.100000000000001" customHeight="1">
      <c r="A4" s="314"/>
      <c r="B4" s="81"/>
      <c r="C4" s="31"/>
      <c r="D4" s="31"/>
      <c r="E4" s="8"/>
      <c r="F4" s="8"/>
      <c r="G4" s="8"/>
      <c r="H4" s="29"/>
      <c r="I4" s="8"/>
      <c r="J4" s="8"/>
      <c r="K4" s="8"/>
      <c r="L4" s="8"/>
      <c r="M4" s="8"/>
      <c r="N4" s="8"/>
      <c r="O4" s="82"/>
      <c r="P4" s="8"/>
      <c r="Q4" s="20"/>
    </row>
    <row r="5" spans="1:17" ht="15" customHeight="1">
      <c r="A5" s="314"/>
      <c r="B5" s="81"/>
      <c r="C5" s="52" t="s">
        <v>304</v>
      </c>
      <c r="D5" s="53"/>
      <c r="E5" s="54"/>
      <c r="F5" s="51" t="s">
        <v>217</v>
      </c>
      <c r="G5" s="35" t="s">
        <v>150</v>
      </c>
      <c r="H5" s="30"/>
      <c r="I5" s="35" t="s">
        <v>50</v>
      </c>
      <c r="J5" s="8"/>
      <c r="K5" s="8"/>
      <c r="L5" s="8"/>
      <c r="M5" s="8"/>
      <c r="N5" s="8"/>
      <c r="O5" s="82"/>
      <c r="P5" s="8"/>
      <c r="Q5" s="20"/>
    </row>
    <row r="6" spans="1:17" ht="15" customHeight="1">
      <c r="A6" s="314"/>
      <c r="B6" s="81"/>
      <c r="C6" s="97" t="s">
        <v>548</v>
      </c>
      <c r="D6" s="98"/>
      <c r="E6" s="99"/>
      <c r="F6" s="40"/>
      <c r="G6" s="39"/>
      <c r="H6" s="30"/>
      <c r="I6" s="47"/>
      <c r="J6" s="8"/>
      <c r="K6" s="8"/>
      <c r="L6" s="8"/>
      <c r="M6" s="8"/>
      <c r="N6" s="8"/>
      <c r="O6" s="82"/>
      <c r="P6" s="8"/>
      <c r="Q6" s="20"/>
    </row>
    <row r="7" spans="1:17" ht="15" customHeight="1">
      <c r="A7" s="314"/>
      <c r="B7" s="81"/>
      <c r="C7" s="100" t="s">
        <v>83</v>
      </c>
      <c r="D7" s="101"/>
      <c r="E7" s="99"/>
      <c r="F7" s="218">
        <v>1001</v>
      </c>
      <c r="G7" s="64"/>
      <c r="H7" s="30" t="s">
        <v>81</v>
      </c>
      <c r="I7" s="48" t="str">
        <f>IF(OR(G7="&lt;select&gt;",ISBLANK(G7)),"Please select a code"," ")</f>
        <v>Please select a code</v>
      </c>
      <c r="J7" s="8"/>
      <c r="K7" s="8"/>
      <c r="L7" s="8"/>
      <c r="M7" s="8"/>
      <c r="N7" s="8"/>
      <c r="O7" s="82"/>
      <c r="P7" s="8"/>
      <c r="Q7" s="20"/>
    </row>
    <row r="8" spans="1:17" ht="15" customHeight="1">
      <c r="A8" s="314"/>
      <c r="B8" s="81"/>
      <c r="C8" s="100" t="s">
        <v>215</v>
      </c>
      <c r="D8" s="101"/>
      <c r="E8" s="99"/>
      <c r="F8" s="218">
        <v>1002</v>
      </c>
      <c r="G8" s="65"/>
      <c r="H8" s="30" t="s">
        <v>82</v>
      </c>
      <c r="I8" s="48" t="str">
        <f>IF(ISNUMBER(G8),"No numbers please",IF(ISTEXT(G8)," ","Please enter a name"))</f>
        <v>Please enter a name</v>
      </c>
      <c r="J8" s="8"/>
      <c r="K8" s="8"/>
      <c r="L8" s="8"/>
      <c r="M8" s="8"/>
      <c r="N8" s="35" t="s">
        <v>221</v>
      </c>
      <c r="O8" s="82"/>
      <c r="P8" s="8"/>
      <c r="Q8" s="8"/>
    </row>
    <row r="9" spans="1:17" ht="15" customHeight="1">
      <c r="A9" s="314"/>
      <c r="B9" s="81"/>
      <c r="C9" s="100" t="s">
        <v>355</v>
      </c>
      <c r="D9" s="101"/>
      <c r="E9" s="99"/>
      <c r="F9" s="218">
        <v>1003</v>
      </c>
      <c r="G9" s="229"/>
      <c r="H9" s="30" t="s">
        <v>84</v>
      </c>
      <c r="I9" s="48" t="str">
        <f>IF(OR(G9="&lt;select&gt;",ISBLANK(G9)),"Please select a date"," ")</f>
        <v>Please select a date</v>
      </c>
      <c r="J9" s="8"/>
      <c r="K9" s="8"/>
      <c r="L9" s="8"/>
      <c r="M9" s="8"/>
      <c r="N9" s="228"/>
      <c r="O9" s="82"/>
      <c r="P9" s="8"/>
      <c r="Q9" s="8"/>
    </row>
    <row r="10" spans="1:17" ht="15" customHeight="1">
      <c r="A10" s="314"/>
      <c r="B10" s="81"/>
      <c r="C10" s="100" t="s">
        <v>356</v>
      </c>
      <c r="D10" s="101"/>
      <c r="E10" s="99"/>
      <c r="F10" s="218">
        <v>1004</v>
      </c>
      <c r="G10" s="230"/>
      <c r="H10" s="30" t="s">
        <v>352</v>
      </c>
      <c r="I10" s="48" t="str">
        <f>IF(OR(G10="&lt;select&gt;",ISBLANK(G10)),"Please select a value"," ")</f>
        <v>Please select a value</v>
      </c>
      <c r="J10" s="8"/>
      <c r="K10" s="8"/>
      <c r="L10" s="8"/>
      <c r="M10" s="8"/>
      <c r="N10" s="228"/>
      <c r="O10" s="82"/>
      <c r="P10" s="8"/>
      <c r="Q10" s="20"/>
    </row>
    <row r="11" spans="1:17" ht="15" customHeight="1">
      <c r="A11" s="314"/>
      <c r="B11" s="81"/>
      <c r="C11" s="102" t="s">
        <v>357</v>
      </c>
      <c r="D11" s="103"/>
      <c r="E11" s="105"/>
      <c r="F11" s="218">
        <v>1005</v>
      </c>
      <c r="G11" s="309" t="str">
        <f>IF(OR(G10="&lt;select&gt;",ISBLANK(G10)),"",VLOOKUP(G10,Parameters!$E$50:$F$68,2,FALSE))</f>
        <v/>
      </c>
      <c r="H11" s="30" t="s">
        <v>353</v>
      </c>
      <c r="I11" s="49"/>
      <c r="J11" s="8"/>
      <c r="K11" s="8"/>
      <c r="L11" s="8"/>
      <c r="M11" s="8"/>
      <c r="N11" s="8"/>
      <c r="O11" s="82"/>
      <c r="P11" s="8"/>
      <c r="Q11" s="8"/>
    </row>
    <row r="12" spans="1:17" ht="15" customHeight="1">
      <c r="A12" s="314"/>
      <c r="B12" s="81"/>
      <c r="C12" s="102" t="s">
        <v>358</v>
      </c>
      <c r="D12" s="103"/>
      <c r="E12" s="104"/>
      <c r="F12" s="218">
        <v>1006</v>
      </c>
      <c r="G12" s="66"/>
      <c r="H12" s="30" t="s">
        <v>354</v>
      </c>
      <c r="I12" s="48" t="str">
        <f>IF(ISTEXT(G12),"No text please",IF(ISNUMBER(G12)," ", "Please enter a date"))</f>
        <v>Please enter a date</v>
      </c>
      <c r="J12" s="8"/>
      <c r="K12" s="8"/>
      <c r="L12" s="8"/>
      <c r="M12" s="8"/>
      <c r="N12" s="8"/>
      <c r="O12" s="82"/>
      <c r="P12" s="8"/>
      <c r="Q12" s="8"/>
    </row>
    <row r="13" spans="1:17" ht="15" customHeight="1">
      <c r="A13" s="314"/>
      <c r="B13" s="81"/>
      <c r="C13" s="97" t="s">
        <v>176</v>
      </c>
      <c r="D13" s="98"/>
      <c r="E13" s="99"/>
      <c r="F13" s="40"/>
      <c r="G13" s="39"/>
      <c r="H13" s="30"/>
      <c r="I13" s="49"/>
      <c r="J13" s="8"/>
      <c r="K13" s="8"/>
      <c r="L13" s="8"/>
      <c r="M13" s="8"/>
      <c r="N13" s="8"/>
      <c r="O13" s="82"/>
      <c r="P13" s="8"/>
      <c r="Q13" s="20"/>
    </row>
    <row r="14" spans="1:17" ht="15" customHeight="1">
      <c r="A14" s="314"/>
      <c r="B14" s="81"/>
      <c r="C14" s="100" t="s">
        <v>347</v>
      </c>
      <c r="D14" s="101"/>
      <c r="E14" s="99"/>
      <c r="F14" s="218">
        <v>1007</v>
      </c>
      <c r="G14" s="41"/>
      <c r="H14" s="30" t="s">
        <v>85</v>
      </c>
      <c r="I14" s="48" t="str">
        <f>IF(OR(G14="&lt;select&gt;",ISBLANK(G14)),"Please select a value"," ")</f>
        <v>Please select a value</v>
      </c>
      <c r="J14" s="8"/>
      <c r="K14" s="8"/>
      <c r="L14" s="8"/>
      <c r="M14" s="8"/>
      <c r="N14" s="8"/>
      <c r="O14" s="82"/>
      <c r="P14" s="8"/>
      <c r="Q14" s="20"/>
    </row>
    <row r="15" spans="1:17" ht="15" customHeight="1">
      <c r="A15" s="314"/>
      <c r="B15" s="81"/>
      <c r="C15" s="102" t="s">
        <v>348</v>
      </c>
      <c r="D15" s="103"/>
      <c r="E15" s="104"/>
      <c r="F15" s="218">
        <v>1008</v>
      </c>
      <c r="G15" s="42"/>
      <c r="H15" s="30" t="s">
        <v>86</v>
      </c>
      <c r="I15" s="48" t="str">
        <f>IF(OR(G15="&lt;select&gt;",ISBLANK(G15)),"Please select a value"," ")</f>
        <v>Please select a value</v>
      </c>
      <c r="J15" s="8"/>
      <c r="K15" s="8"/>
      <c r="L15" s="35" t="s">
        <v>219</v>
      </c>
      <c r="M15" s="8"/>
      <c r="N15" s="35" t="s">
        <v>221</v>
      </c>
      <c r="O15" s="82"/>
      <c r="P15" s="8"/>
      <c r="Q15" s="20"/>
    </row>
    <row r="16" spans="1:17" ht="15" customHeight="1">
      <c r="A16" s="314"/>
      <c r="B16" s="81"/>
      <c r="C16" s="102" t="s">
        <v>349</v>
      </c>
      <c r="D16" s="103"/>
      <c r="E16" s="104"/>
      <c r="F16" s="218">
        <v>1009</v>
      </c>
      <c r="G16" s="154"/>
      <c r="H16" s="30" t="s">
        <v>87</v>
      </c>
      <c r="I16" s="48" t="str">
        <f>IF(ISTEXT(G16),"No text please",IF(ISNUMBER(G16)," ", "Please enter a date"))</f>
        <v>Please enter a date</v>
      </c>
      <c r="J16" s="8"/>
      <c r="K16" s="8"/>
      <c r="L16" s="227"/>
      <c r="M16" s="8"/>
      <c r="N16" s="228"/>
      <c r="O16" s="82"/>
      <c r="P16" s="8"/>
      <c r="Q16" s="20"/>
    </row>
    <row r="17" spans="1:17" ht="15" customHeight="1">
      <c r="A17" s="314"/>
      <c r="B17" s="81"/>
      <c r="C17" s="102" t="s">
        <v>350</v>
      </c>
      <c r="D17" s="103"/>
      <c r="E17" s="104"/>
      <c r="F17" s="218">
        <v>1010</v>
      </c>
      <c r="G17" s="42"/>
      <c r="H17" s="30" t="s">
        <v>88</v>
      </c>
      <c r="I17" s="48" t="str">
        <f>IF(ISNUMBER(G17),"No numbers please",IF(ISTEXT(G17)," ","Please enter a value"))</f>
        <v>Please enter a value</v>
      </c>
      <c r="J17" s="8"/>
      <c r="K17" s="8"/>
      <c r="L17" s="227"/>
      <c r="M17" s="8"/>
      <c r="N17" s="228"/>
      <c r="O17" s="82"/>
      <c r="P17" s="8"/>
      <c r="Q17" s="20"/>
    </row>
    <row r="18" spans="1:17" ht="15" customHeight="1">
      <c r="A18" s="314"/>
      <c r="B18" s="81"/>
      <c r="C18" s="102" t="s">
        <v>351</v>
      </c>
      <c r="D18" s="103"/>
      <c r="E18" s="104"/>
      <c r="F18" s="218">
        <v>1011</v>
      </c>
      <c r="G18" s="221"/>
      <c r="H18" s="30" t="s">
        <v>89</v>
      </c>
      <c r="I18" s="48" t="str">
        <f>IF(ISNUMBER(G18),"No numbers please",IF(ISTEXT(G18)," ","Please enter a value"))</f>
        <v>Please enter a value</v>
      </c>
      <c r="J18" s="8"/>
      <c r="K18" s="8"/>
      <c r="L18" s="227"/>
      <c r="M18" s="8"/>
      <c r="N18" s="228"/>
      <c r="O18" s="82"/>
      <c r="P18" s="8"/>
      <c r="Q18" s="20"/>
    </row>
    <row r="19" spans="1:17" ht="20.100000000000001" customHeight="1">
      <c r="A19" s="314"/>
      <c r="B19" s="188"/>
      <c r="C19" s="189"/>
      <c r="D19" s="189"/>
      <c r="E19" s="113"/>
      <c r="F19" s="190"/>
      <c r="G19" s="113"/>
      <c r="H19" s="191"/>
      <c r="I19" s="113"/>
      <c r="J19" s="113"/>
      <c r="K19" s="113"/>
      <c r="L19" s="113"/>
      <c r="M19" s="113"/>
      <c r="N19" s="113"/>
      <c r="O19" s="192"/>
      <c r="P19" s="8"/>
      <c r="Q19" s="20"/>
    </row>
    <row r="20" spans="1:17" ht="20.100000000000001" customHeight="1">
      <c r="A20" s="314"/>
      <c r="B20" s="60" t="s">
        <v>63</v>
      </c>
      <c r="C20" s="61"/>
      <c r="D20" s="61"/>
      <c r="E20" s="61"/>
      <c r="F20" s="61"/>
      <c r="G20" s="61"/>
      <c r="H20" s="78"/>
      <c r="I20" s="61"/>
      <c r="J20" s="61"/>
      <c r="K20" s="61"/>
      <c r="L20" s="61"/>
      <c r="M20" s="61"/>
      <c r="N20" s="61"/>
      <c r="O20" s="62"/>
      <c r="P20" s="8"/>
      <c r="Q20" s="20"/>
    </row>
    <row r="21" spans="1:17" ht="20.100000000000001" customHeight="1">
      <c r="A21" s="314"/>
      <c r="B21" s="193"/>
      <c r="C21" s="194"/>
      <c r="D21" s="194"/>
      <c r="E21" s="195"/>
      <c r="F21" s="196"/>
      <c r="G21" s="195"/>
      <c r="H21" s="197"/>
      <c r="I21" s="195"/>
      <c r="J21" s="195"/>
      <c r="K21" s="195"/>
      <c r="L21" s="195"/>
      <c r="M21" s="195"/>
      <c r="N21" s="195"/>
      <c r="O21" s="198"/>
      <c r="P21" s="8"/>
      <c r="Q21" s="20"/>
    </row>
    <row r="22" spans="1:17" ht="29.45" customHeight="1">
      <c r="A22" s="314"/>
      <c r="B22" s="81"/>
      <c r="C22" s="52" t="s">
        <v>305</v>
      </c>
      <c r="D22" s="53"/>
      <c r="E22" s="54"/>
      <c r="F22" s="51" t="s">
        <v>217</v>
      </c>
      <c r="G22" s="231" t="str">
        <f>IF(OR($G$10="&lt;select&gt;",ISBLANK($G$10)),"Amount","Amount in "&amp;VLOOKUP($G$14,Parameters!$E$70:$F$73,2,FALSE)&amp;$G$10)</f>
        <v>Amount</v>
      </c>
      <c r="H22" s="30"/>
      <c r="I22" s="35" t="s">
        <v>50</v>
      </c>
      <c r="J22" s="8"/>
      <c r="K22" s="35" t="s">
        <v>193</v>
      </c>
      <c r="L22" s="35" t="str">
        <f>L15</f>
        <v>Comments</v>
      </c>
      <c r="M22" s="8"/>
      <c r="N22" s="35" t="str">
        <f>N15</f>
        <v>Supervisor Comments</v>
      </c>
      <c r="O22" s="82"/>
      <c r="P22" s="8"/>
      <c r="Q22" s="20"/>
    </row>
    <row r="23" spans="1:17" ht="15" customHeight="1">
      <c r="A23" s="315"/>
      <c r="B23" s="85"/>
      <c r="C23" s="55" t="s">
        <v>398</v>
      </c>
      <c r="D23" s="56"/>
      <c r="E23" s="57"/>
      <c r="F23" s="40"/>
      <c r="G23" s="39"/>
      <c r="H23" s="30"/>
      <c r="I23" s="39"/>
      <c r="J23" s="8"/>
      <c r="K23" s="39"/>
      <c r="L23" s="39"/>
      <c r="M23" s="8"/>
      <c r="N23" s="39"/>
      <c r="O23" s="82"/>
      <c r="P23" s="8"/>
      <c r="Q23" s="20"/>
    </row>
    <row r="24" spans="1:17" ht="15" customHeight="1">
      <c r="A24" s="315"/>
      <c r="B24" s="83"/>
      <c r="C24" s="219" t="s">
        <v>401</v>
      </c>
      <c r="D24" s="56"/>
      <c r="E24" s="57"/>
      <c r="F24" s="50">
        <v>1012</v>
      </c>
      <c r="G24" s="43"/>
      <c r="H24" s="30" t="s">
        <v>412</v>
      </c>
      <c r="I24" s="48" t="str">
        <f>IF(ISTEXT(G24),"No text please",IF(G24&lt;0,"No negatives please",IF(ISBLANK(G24),"Please enter a value",IF(AND(G24=0,ISERROR(FIND("zero",K24))),"Please confirm zero",IF(AND(G24&lt;&gt;0,K24="Confirmed zero"),"Value not zero"," ")))))</f>
        <v>Please enter a value</v>
      </c>
      <c r="J24" s="8"/>
      <c r="K24" s="38"/>
      <c r="L24" s="227"/>
      <c r="M24" s="8"/>
      <c r="N24" s="228"/>
      <c r="O24" s="82"/>
      <c r="P24" s="8"/>
      <c r="Q24" s="20"/>
    </row>
    <row r="25" spans="1:17" ht="15" customHeight="1">
      <c r="A25" s="315"/>
      <c r="B25" s="83"/>
      <c r="C25" s="219" t="s">
        <v>402</v>
      </c>
      <c r="D25" s="56"/>
      <c r="E25" s="57"/>
      <c r="F25" s="45">
        <v>1201</v>
      </c>
      <c r="G25" s="44"/>
      <c r="H25" s="30" t="s">
        <v>411</v>
      </c>
      <c r="I25" s="48" t="str">
        <f>IF(ISTEXT(G25),"No text please",IF(G25&lt;0,"No negatives please",IF(ISBLANK(G25),"Please enter a value",IF(AND(G25=0,ISERROR(FIND("zero",K25))),"Please confirm zero",IF(AND(G25&lt;&gt;0,K25="Confirmed zero"),"Value not zero"," ")))))</f>
        <v>Please enter a value</v>
      </c>
      <c r="J25" s="8"/>
      <c r="K25" s="38"/>
      <c r="L25" s="227"/>
      <c r="M25" s="8"/>
      <c r="N25" s="228"/>
      <c r="O25" s="82"/>
      <c r="P25" s="20"/>
      <c r="Q25" s="20"/>
    </row>
    <row r="26" spans="1:17" ht="15" customHeight="1">
      <c r="A26" s="315"/>
      <c r="B26" s="83"/>
      <c r="C26" s="219" t="s">
        <v>403</v>
      </c>
      <c r="D26" s="56"/>
      <c r="E26" s="57"/>
      <c r="F26" s="50">
        <v>1018</v>
      </c>
      <c r="G26" s="44"/>
      <c r="H26" s="30" t="s">
        <v>413</v>
      </c>
      <c r="I26" s="48" t="str">
        <f>IF(ISTEXT(G26),"No text please",IF(G26&lt;0,"No negatives please",IF(ISBLANK(G26),"Please enter a value",IF(AND(G26=0,ISERROR(FIND("zero",K26))),"Please confirm zero",IF(AND(G26&lt;&gt;0,K26="Confirmed zero"),"Value not zero"," ")))))</f>
        <v>Please enter a value</v>
      </c>
      <c r="J26" s="8"/>
      <c r="K26" s="38"/>
      <c r="L26" s="227"/>
      <c r="M26" s="8"/>
      <c r="N26" s="228"/>
      <c r="O26" s="82"/>
      <c r="P26" s="8"/>
      <c r="Q26" s="20"/>
    </row>
    <row r="27" spans="1:17" ht="15" customHeight="1">
      <c r="A27" s="315"/>
      <c r="B27" s="85"/>
      <c r="C27" s="55" t="s">
        <v>399</v>
      </c>
      <c r="D27" s="56"/>
      <c r="E27" s="57"/>
      <c r="F27" s="40"/>
      <c r="G27" s="39"/>
      <c r="H27" s="30"/>
      <c r="I27" s="39"/>
      <c r="J27" s="8"/>
      <c r="K27" s="39"/>
      <c r="L27" s="39"/>
      <c r="M27" s="8"/>
      <c r="N27" s="39"/>
      <c r="O27" s="82"/>
      <c r="P27" s="8"/>
      <c r="Q27" s="20"/>
    </row>
    <row r="28" spans="1:17" ht="15" customHeight="1">
      <c r="A28" s="315"/>
      <c r="B28" s="83"/>
      <c r="C28" s="219" t="s">
        <v>409</v>
      </c>
      <c r="D28" s="56"/>
      <c r="E28" s="57"/>
      <c r="F28" s="218">
        <v>1013</v>
      </c>
      <c r="G28" s="44"/>
      <c r="H28" s="30" t="s">
        <v>414</v>
      </c>
      <c r="I28" s="48" t="str">
        <f>IF(ISTEXT(G28),"No text please",IF(G28&lt;0,"No negatives please",IF(ISBLANK(G28),"Please enter a value",IF(AND(G28=0,ISERROR(FIND("zero",K28))),"Please confirm zero",IF(AND(G28&lt;&gt;0,K28="Confirmed zero"),"Value not zero"," ")))))</f>
        <v>Please enter a value</v>
      </c>
      <c r="J28" s="8"/>
      <c r="K28" s="38"/>
      <c r="L28" s="227"/>
      <c r="M28" s="8"/>
      <c r="N28" s="228"/>
      <c r="O28" s="82"/>
      <c r="P28" s="8"/>
      <c r="Q28" s="20"/>
    </row>
    <row r="29" spans="1:17" ht="15" customHeight="1">
      <c r="A29" s="315"/>
      <c r="B29" s="83"/>
      <c r="C29" s="219" t="s">
        <v>410</v>
      </c>
      <c r="D29" s="56"/>
      <c r="E29" s="58"/>
      <c r="F29" s="218">
        <v>1014</v>
      </c>
      <c r="G29" s="226"/>
      <c r="H29" s="30" t="s">
        <v>415</v>
      </c>
      <c r="I29" s="48" t="str">
        <f>IF(ISTEXT(G29),"No text please",IF(G29&lt;0,"No negatives please",IF(ISBLANK(G29),"Please enter a value",IF(AND(G29=0,ISERROR(FIND("zero",K29))),"Please confirm zero",IF(AND(G29&lt;&gt;0,K29="Confirmed zero"),"Value not zero"," ")))))</f>
        <v>Please enter a value</v>
      </c>
      <c r="J29" s="8"/>
      <c r="K29" s="38"/>
      <c r="L29" s="227"/>
      <c r="M29" s="8"/>
      <c r="N29" s="228"/>
      <c r="O29" s="82"/>
      <c r="P29" s="8"/>
      <c r="Q29" s="20"/>
    </row>
    <row r="30" spans="1:17" ht="15" customHeight="1">
      <c r="A30" s="315"/>
      <c r="B30" s="83"/>
      <c r="C30" s="55" t="s">
        <v>400</v>
      </c>
      <c r="D30" s="56"/>
      <c r="E30" s="58"/>
      <c r="F30" s="50">
        <v>1015</v>
      </c>
      <c r="G30" s="226"/>
      <c r="H30" s="30" t="s">
        <v>69</v>
      </c>
      <c r="I30" s="48" t="str">
        <f>IF(ISTEXT(G30),"No text please",IF(G30&lt;0,"No negatives please",IF(ISBLANK(G30),"Please enter a value",IF(AND(G30=0,ISERROR(FIND("zero",K30))),"Please confirm zero",IF(AND(G30&lt;&gt;0,K30="Confirmed zero"),"Value not zero"," ")))))</f>
        <v>Please enter a value</v>
      </c>
      <c r="J30" s="8"/>
      <c r="K30" s="38"/>
      <c r="L30" s="227"/>
      <c r="M30" s="8"/>
      <c r="N30" s="228"/>
      <c r="O30" s="82"/>
      <c r="P30" s="8"/>
      <c r="Q30" s="20"/>
    </row>
    <row r="31" spans="1:17" ht="15" customHeight="1">
      <c r="A31" s="315"/>
      <c r="B31" s="85"/>
      <c r="C31" s="55" t="s">
        <v>404</v>
      </c>
      <c r="D31" s="56"/>
      <c r="E31" s="57"/>
      <c r="F31" s="40"/>
      <c r="G31" s="39"/>
      <c r="H31" s="30"/>
      <c r="I31" s="39"/>
      <c r="J31" s="8"/>
      <c r="K31" s="39"/>
      <c r="L31" s="39"/>
      <c r="M31" s="8"/>
      <c r="N31" s="39"/>
      <c r="O31" s="82"/>
      <c r="P31" s="8"/>
      <c r="Q31" s="20"/>
    </row>
    <row r="32" spans="1:17" ht="15" customHeight="1">
      <c r="A32" s="315"/>
      <c r="B32" s="83"/>
      <c r="C32" s="219" t="s">
        <v>405</v>
      </c>
      <c r="D32" s="56"/>
      <c r="E32" s="57"/>
      <c r="F32" s="218">
        <v>1019</v>
      </c>
      <c r="G32" s="44"/>
      <c r="H32" s="28" t="s">
        <v>110</v>
      </c>
      <c r="I32" s="48" t="str">
        <f>IF(ISTEXT(G32),"No text please",IF(G32&lt;0,"No negatives please",IF(ISBLANK(G32),"Please enter a value",IF(AND(G32=0,ISERROR(FIND("zero",K32))),"Please confirm zero",IF(AND(G32&lt;&gt;0,K32="Confirmed zero"),"Value not zero"," ")))))</f>
        <v>Please enter a value</v>
      </c>
      <c r="J32" s="8"/>
      <c r="K32" s="38"/>
      <c r="L32" s="227"/>
      <c r="M32" s="8"/>
      <c r="N32" s="228"/>
      <c r="O32" s="82"/>
      <c r="P32" s="8"/>
      <c r="Q32" s="20"/>
    </row>
    <row r="33" spans="1:17" ht="15" customHeight="1">
      <c r="A33" s="315"/>
      <c r="B33" s="83"/>
      <c r="C33" s="219" t="s">
        <v>406</v>
      </c>
      <c r="D33" s="56"/>
      <c r="E33" s="58"/>
      <c r="F33" s="218">
        <v>1022</v>
      </c>
      <c r="G33" s="226"/>
      <c r="H33" s="28" t="s">
        <v>416</v>
      </c>
      <c r="I33" s="48" t="str">
        <f>IF(ISTEXT(G33),"No text please",IF(G33&lt;0,"No negatives please",IF(ISBLANK(G33),"Please enter a value",IF(AND(G33=0,ISERROR(FIND("zero",K33))),"Please confirm zero",IF(AND(G33&lt;&gt;0,K33="Confirmed zero"),"Value not zero"," ")))))</f>
        <v>Please enter a value</v>
      </c>
      <c r="J33" s="8"/>
      <c r="K33" s="38"/>
      <c r="L33" s="227"/>
      <c r="M33" s="8"/>
      <c r="N33" s="228"/>
      <c r="O33" s="82"/>
      <c r="P33" s="8"/>
      <c r="Q33" s="20"/>
    </row>
    <row r="34" spans="1:17" ht="15" customHeight="1">
      <c r="A34" s="315"/>
      <c r="B34" s="83"/>
      <c r="C34" s="219" t="s">
        <v>407</v>
      </c>
      <c r="D34" s="56"/>
      <c r="E34" s="58"/>
      <c r="F34" s="218">
        <v>1023</v>
      </c>
      <c r="G34" s="226"/>
      <c r="H34" s="28" t="s">
        <v>417</v>
      </c>
      <c r="I34" s="48" t="str">
        <f>IF(ISTEXT(G34),"No text please",IF(G34&lt;0,"No negatives please",IF(ISBLANK(G34),"Please enter a value",IF(AND(G34=0,ISERROR(FIND("zero",K34))),"Please confirm zero",IF(AND(G34&lt;&gt;0,K34="Confirmed zero"),"Value not zero"," ")))))</f>
        <v>Please enter a value</v>
      </c>
      <c r="J34" s="8"/>
      <c r="K34" s="38"/>
      <c r="L34" s="227"/>
      <c r="M34" s="8"/>
      <c r="N34" s="228"/>
      <c r="O34" s="82"/>
      <c r="P34" s="8"/>
      <c r="Q34" s="20"/>
    </row>
    <row r="35" spans="1:17" ht="15" customHeight="1">
      <c r="A35" s="315"/>
      <c r="B35" s="83"/>
      <c r="C35" s="219" t="s">
        <v>408</v>
      </c>
      <c r="D35" s="56"/>
      <c r="E35" s="58"/>
      <c r="F35" s="50">
        <v>1024</v>
      </c>
      <c r="G35" s="226"/>
      <c r="H35" s="28" t="s">
        <v>418</v>
      </c>
      <c r="I35" s="48" t="str">
        <f>IF(ISTEXT(G35),"No text please",IF(G35&lt;0,"No negatives please",IF(ISBLANK(G35),"Please enter a value",IF(AND(G35=0,ISERROR(FIND("zero",K35))),"Please confirm zero",IF(AND(G35&lt;&gt;0,K35="Confirmed zero"),"Value not zero"," ")))))</f>
        <v>Please enter a value</v>
      </c>
      <c r="J35" s="8"/>
      <c r="K35" s="38"/>
      <c r="L35" s="227"/>
      <c r="M35" s="8"/>
      <c r="N35" s="228"/>
      <c r="O35" s="82"/>
      <c r="P35" s="8"/>
      <c r="Q35" s="20"/>
    </row>
    <row r="36" spans="1:17" ht="15" customHeight="1">
      <c r="A36" s="315"/>
      <c r="B36" s="84"/>
      <c r="C36" s="55" t="s">
        <v>419</v>
      </c>
      <c r="D36" s="56"/>
      <c r="E36" s="57"/>
      <c r="F36" s="218">
        <v>1031</v>
      </c>
      <c r="G36" s="226"/>
      <c r="H36" s="28" t="s">
        <v>70</v>
      </c>
      <c r="I36" s="48" t="str">
        <f>IF(ISTEXT(G36),"No text please",IF(ISBLANK(G36),"Please enter a value",IF(AND(G36=0,ISERROR(FIND("zero",K36))),"Please confirm zero",IF(AND(G36&lt;&gt;0,K36="Confirmed zero"),"Value not zero"," "))))</f>
        <v>Please enter a value</v>
      </c>
      <c r="J36" s="8"/>
      <c r="K36" s="38"/>
      <c r="L36" s="227"/>
      <c r="M36" s="8"/>
      <c r="N36" s="228"/>
      <c r="O36" s="82"/>
      <c r="P36" s="8"/>
      <c r="Q36" s="20"/>
    </row>
    <row r="37" spans="1:17" s="17" customFormat="1" ht="15" customHeight="1">
      <c r="A37" s="315"/>
      <c r="B37" s="85"/>
      <c r="C37" s="325" t="s">
        <v>420</v>
      </c>
      <c r="D37" s="325"/>
      <c r="E37" s="325"/>
      <c r="F37" s="40"/>
      <c r="G37" s="39"/>
      <c r="H37" s="30"/>
      <c r="I37" s="8"/>
      <c r="J37" s="156"/>
      <c r="K37" s="8"/>
      <c r="L37" s="8"/>
      <c r="M37" s="156"/>
      <c r="N37" s="8"/>
      <c r="O37" s="86"/>
      <c r="P37" s="8"/>
      <c r="Q37" s="32"/>
    </row>
    <row r="38" spans="1:17" ht="15" customHeight="1">
      <c r="A38" s="315"/>
      <c r="B38" s="87"/>
      <c r="C38" s="325"/>
      <c r="D38" s="325"/>
      <c r="E38" s="325"/>
      <c r="F38" s="218">
        <v>1103</v>
      </c>
      <c r="G38" s="46" t="str">
        <f>IF(COUNTIF(I24:I26,"&lt;&gt; ")+COUNTIF(I28:I30,"&lt;&gt; ")+COUNTIF(I32:I36,"&lt;&gt; ")=0,SUM(G24:G26,G28:G30,0.1*G32,0.2*G33,0.5*G34,G35),"")</f>
        <v/>
      </c>
      <c r="H38" s="28" t="s">
        <v>183</v>
      </c>
      <c r="I38" s="8"/>
      <c r="J38" s="8"/>
      <c r="K38" s="8"/>
      <c r="L38" s="8"/>
      <c r="M38" s="8"/>
      <c r="N38" s="8"/>
      <c r="O38" s="82"/>
      <c r="P38" s="8"/>
      <c r="Q38" s="20"/>
    </row>
    <row r="39" spans="1:17" ht="20.100000000000001" customHeight="1">
      <c r="A39" s="315"/>
      <c r="B39" s="199"/>
      <c r="C39" s="112"/>
      <c r="D39" s="112"/>
      <c r="E39" s="111"/>
      <c r="F39" s="200"/>
      <c r="G39" s="201"/>
      <c r="H39" s="202"/>
      <c r="I39" s="113"/>
      <c r="J39" s="113"/>
      <c r="K39" s="203"/>
      <c r="L39" s="113"/>
      <c r="M39" s="113"/>
      <c r="N39" s="113"/>
      <c r="O39" s="192"/>
      <c r="P39" s="8"/>
      <c r="Q39" s="20"/>
    </row>
    <row r="40" spans="1:17" ht="20.100000000000001" customHeight="1">
      <c r="A40" s="315"/>
      <c r="B40" s="60" t="s">
        <v>109</v>
      </c>
      <c r="C40" s="61"/>
      <c r="D40" s="61"/>
      <c r="E40" s="61"/>
      <c r="F40" s="61"/>
      <c r="G40" s="61"/>
      <c r="H40" s="78"/>
      <c r="I40" s="61"/>
      <c r="J40" s="61"/>
      <c r="K40" s="61"/>
      <c r="L40" s="61"/>
      <c r="M40" s="61"/>
      <c r="N40" s="61"/>
      <c r="O40" s="62"/>
      <c r="P40" s="8"/>
      <c r="Q40" s="20"/>
    </row>
    <row r="41" spans="1:17" ht="20.100000000000001" customHeight="1">
      <c r="A41" s="315"/>
      <c r="B41" s="204"/>
      <c r="C41" s="205"/>
      <c r="D41" s="205"/>
      <c r="E41" s="206"/>
      <c r="F41" s="207"/>
      <c r="G41" s="208"/>
      <c r="H41" s="209"/>
      <c r="I41" s="208"/>
      <c r="J41" s="195"/>
      <c r="K41" s="210"/>
      <c r="L41" s="208"/>
      <c r="M41" s="195"/>
      <c r="N41" s="208"/>
      <c r="O41" s="198"/>
      <c r="P41" s="8"/>
      <c r="Q41" s="20"/>
    </row>
    <row r="42" spans="1:17" ht="15" customHeight="1">
      <c r="A42" s="315"/>
      <c r="B42" s="81"/>
      <c r="C42" s="52" t="s">
        <v>306</v>
      </c>
      <c r="D42" s="53"/>
      <c r="E42" s="54"/>
      <c r="F42" s="51" t="s">
        <v>217</v>
      </c>
      <c r="G42" s="231" t="str">
        <f>G$22</f>
        <v>Amount</v>
      </c>
      <c r="H42" s="30"/>
      <c r="I42" s="35" t="str">
        <f>I$22</f>
        <v>Checks</v>
      </c>
      <c r="J42" s="8"/>
      <c r="K42" s="35" t="str">
        <f>K$22</f>
        <v>Remarks</v>
      </c>
      <c r="L42" s="35" t="str">
        <f>L$22</f>
        <v>Comments</v>
      </c>
      <c r="M42" s="8"/>
      <c r="N42" s="35" t="str">
        <f>N$22</f>
        <v>Supervisor Comments</v>
      </c>
      <c r="O42" s="82"/>
      <c r="P42" s="8"/>
      <c r="Q42" s="20"/>
    </row>
    <row r="43" spans="1:17" s="17" customFormat="1" ht="15" customHeight="1">
      <c r="A43" s="315"/>
      <c r="B43" s="85"/>
      <c r="C43" s="55" t="s">
        <v>337</v>
      </c>
      <c r="D43" s="56"/>
      <c r="E43" s="57"/>
      <c r="F43" s="218">
        <v>1033</v>
      </c>
      <c r="G43" s="44"/>
      <c r="H43" s="30" t="s">
        <v>71</v>
      </c>
      <c r="I43" s="48" t="str">
        <f>IF(ISTEXT(G43),"No text please",IF(G43&lt;0,"No negatives please",IF(ISBLANK(G43),"Please enter a value",IF(AND(G43=0,ISERROR(FIND("zero",K43))),"Please confirm zero",IF(AND(G43&lt;&gt;0,K43="Confirmed zero"),"Value not zero",IF(G43&lt;G44,"&lt; 3.a.(1)"," "))))))</f>
        <v>Please enter a value</v>
      </c>
      <c r="J43" s="156"/>
      <c r="K43" s="38"/>
      <c r="L43" s="227"/>
      <c r="M43" s="156"/>
      <c r="N43" s="228"/>
      <c r="O43" s="86"/>
      <c r="P43" s="8"/>
      <c r="Q43" s="32"/>
    </row>
    <row r="44" spans="1:17" s="17" customFormat="1" ht="15" customHeight="1">
      <c r="A44" s="315"/>
      <c r="B44" s="85"/>
      <c r="C44" s="219" t="s">
        <v>190</v>
      </c>
      <c r="D44" s="59"/>
      <c r="E44" s="57"/>
      <c r="F44" s="218">
        <v>1034</v>
      </c>
      <c r="G44" s="44"/>
      <c r="H44" s="30" t="s">
        <v>191</v>
      </c>
      <c r="I44" s="48" t="str">
        <f>IF(ISTEXT(G44),"No text please",IF(G44&lt;0,"No negatives please",IF(ISBLANK(G44),"Please enter a value",IF(AND(G44=0,ISERROR(FIND("zero",K44))),"Please confirm zero",IF(AND(G44&lt;&gt;0,K44="Confirmed zero"),"Value not zero",IF(G43&lt;G44,"&gt; 3.a."," "))))))</f>
        <v>Please enter a value</v>
      </c>
      <c r="J44" s="156"/>
      <c r="K44" s="38"/>
      <c r="L44" s="227"/>
      <c r="M44" s="156"/>
      <c r="N44" s="228"/>
      <c r="O44" s="86"/>
      <c r="P44" s="8"/>
      <c r="Q44" s="32"/>
    </row>
    <row r="45" spans="1:17" s="17" customFormat="1" ht="15" customHeight="1">
      <c r="A45" s="315"/>
      <c r="B45" s="85"/>
      <c r="C45" s="55" t="s">
        <v>336</v>
      </c>
      <c r="D45" s="56"/>
      <c r="E45" s="57"/>
      <c r="F45" s="218">
        <v>1035</v>
      </c>
      <c r="G45" s="44"/>
      <c r="H45" s="30" t="s">
        <v>72</v>
      </c>
      <c r="I45" s="48" t="str">
        <f>IF(ISTEXT(G45),"No text please",IF(G45&lt;0,"No negatives please",IF(ISBLANK(G45),"Please enter a value",IF(AND(G45=0,ISERROR(FIND("zero",K45))),"Please confirm zero",IF(AND(G45&lt;&gt;0,K45="Confirmed zero"),"Value not zero"," ")))))</f>
        <v>Please enter a value</v>
      </c>
      <c r="J45" s="156"/>
      <c r="K45" s="38"/>
      <c r="L45" s="227"/>
      <c r="M45" s="156"/>
      <c r="N45" s="228"/>
      <c r="O45" s="86"/>
      <c r="P45" s="8"/>
      <c r="Q45" s="32"/>
    </row>
    <row r="46" spans="1:17" ht="15" customHeight="1">
      <c r="A46" s="315"/>
      <c r="B46" s="85"/>
      <c r="C46" s="55" t="s">
        <v>338</v>
      </c>
      <c r="D46" s="56"/>
      <c r="E46" s="57"/>
      <c r="F46" s="40"/>
      <c r="G46" s="39"/>
      <c r="H46" s="30"/>
      <c r="I46" s="39"/>
      <c r="J46" s="8"/>
      <c r="K46" s="39"/>
      <c r="L46" s="39"/>
      <c r="M46" s="8"/>
      <c r="N46" s="39"/>
      <c r="O46" s="82"/>
      <c r="P46" s="8"/>
      <c r="Q46" s="20"/>
    </row>
    <row r="47" spans="1:17" s="17" customFormat="1" ht="15" customHeight="1">
      <c r="A47" s="315"/>
      <c r="B47" s="85"/>
      <c r="C47" s="219" t="s">
        <v>64</v>
      </c>
      <c r="D47" s="59"/>
      <c r="E47" s="57"/>
      <c r="F47" s="218">
        <v>1036</v>
      </c>
      <c r="G47" s="44"/>
      <c r="H47" s="30" t="s">
        <v>93</v>
      </c>
      <c r="I47" s="48" t="str">
        <f>IF(ISTEXT(G47),"No text please",IF(G47&lt;0,"No negatives please",IF(ISBLANK(G47),"Please enter a value",IF(AND(G47=0,ISERROR(FIND("zero",K47))),"Please confirm zero",IF(AND(G47&lt;&gt;0,K47="Confirmed zero"),"Value not zero"," ")))))</f>
        <v>Please enter a value</v>
      </c>
      <c r="J47" s="156"/>
      <c r="K47" s="38"/>
      <c r="L47" s="227"/>
      <c r="M47" s="156"/>
      <c r="N47" s="228"/>
      <c r="O47" s="86"/>
      <c r="P47" s="8"/>
      <c r="Q47" s="32"/>
    </row>
    <row r="48" spans="1:17" s="17" customFormat="1" ht="15" customHeight="1">
      <c r="A48" s="315"/>
      <c r="B48" s="85"/>
      <c r="C48" s="219" t="s">
        <v>65</v>
      </c>
      <c r="D48" s="59"/>
      <c r="E48" s="57"/>
      <c r="F48" s="218">
        <v>1037</v>
      </c>
      <c r="G48" s="44"/>
      <c r="H48" s="30" t="s">
        <v>94</v>
      </c>
      <c r="I48" s="48" t="str">
        <f>IF(ISTEXT(G48),"No text please",IF(G48&lt;0,"No negatives please",IF(ISBLANK(G48),"Please enter a value",IF(AND(G48=0,ISERROR(FIND("zero",K48))),"Please confirm zero",IF(AND(G48&lt;&gt;0,K48="Confirmed zero"),"Value not zero"," ")))))</f>
        <v>Please enter a value</v>
      </c>
      <c r="J48" s="156"/>
      <c r="K48" s="38"/>
      <c r="L48" s="227"/>
      <c r="M48" s="156"/>
      <c r="N48" s="228"/>
      <c r="O48" s="86"/>
      <c r="P48" s="8"/>
      <c r="Q48" s="32"/>
    </row>
    <row r="49" spans="1:17" s="17" customFormat="1" ht="15" customHeight="1">
      <c r="A49" s="315"/>
      <c r="B49" s="85"/>
      <c r="C49" s="219" t="s">
        <v>66</v>
      </c>
      <c r="D49" s="59"/>
      <c r="E49" s="57"/>
      <c r="F49" s="218">
        <v>1038</v>
      </c>
      <c r="G49" s="44"/>
      <c r="H49" s="30" t="s">
        <v>95</v>
      </c>
      <c r="I49" s="48" t="str">
        <f>IF(ISTEXT(G49),"No text please",IF(G49&lt;0,"No negatives please",IF(ISBLANK(G49),"Please enter a value",IF(AND(G49=0,ISERROR(FIND("zero",K49))),"Please confirm zero",IF(AND(G49&lt;&gt;0,K49="Confirmed zero"),"Value not zero"," ")))))</f>
        <v>Please enter a value</v>
      </c>
      <c r="J49" s="156"/>
      <c r="K49" s="38"/>
      <c r="L49" s="227"/>
      <c r="M49" s="156"/>
      <c r="N49" s="228"/>
      <c r="O49" s="86"/>
      <c r="P49" s="8"/>
      <c r="Q49" s="32"/>
    </row>
    <row r="50" spans="1:17" s="17" customFormat="1" ht="15" customHeight="1">
      <c r="A50" s="315"/>
      <c r="B50" s="85"/>
      <c r="C50" s="219" t="s">
        <v>67</v>
      </c>
      <c r="D50" s="59"/>
      <c r="E50" s="57"/>
      <c r="F50" s="218">
        <v>1039</v>
      </c>
      <c r="G50" s="44"/>
      <c r="H50" s="30" t="s">
        <v>96</v>
      </c>
      <c r="I50" s="48" t="str">
        <f>IF(ISTEXT(G50),"No text please",IF(G50&lt;0,"No negatives please",IF(ISBLANK(G50),"Please enter a value",IF(AND(G50=0,ISERROR(FIND("zero",K50))),"Please confirm zero",IF(AND(G50&lt;&gt;0,K50="Confirmed zero"),"Value not zero"," ")))))</f>
        <v>Please enter a value</v>
      </c>
      <c r="J50" s="156"/>
      <c r="K50" s="38"/>
      <c r="L50" s="227"/>
      <c r="M50" s="156"/>
      <c r="N50" s="228"/>
      <c r="O50" s="86"/>
      <c r="P50" s="8"/>
      <c r="Q50" s="32"/>
    </row>
    <row r="51" spans="1:17" s="17" customFormat="1" ht="15" customHeight="1">
      <c r="A51" s="315"/>
      <c r="B51" s="85"/>
      <c r="C51" s="219" t="s">
        <v>239</v>
      </c>
      <c r="D51" s="59"/>
      <c r="E51" s="57"/>
      <c r="F51" s="218">
        <v>1040</v>
      </c>
      <c r="G51" s="44"/>
      <c r="H51" s="30" t="s">
        <v>97</v>
      </c>
      <c r="I51" s="48" t="str">
        <f>IF(ISTEXT(G51),"No text please",IF(G51&lt;0,"No negatives please",IF(ISBLANK(G51),"Please enter a value",IF(AND(G51=0,ISERROR(FIND("zero",K51))),"Please confirm zero",IF(AND(G51&lt;&gt;0,K51="Confirmed zero"),"Value not zero",IF($G$51&lt;$G$52,"&lt; 3.c.(6)"," "))))))</f>
        <v>Please enter a value</v>
      </c>
      <c r="J51" s="156"/>
      <c r="K51" s="38"/>
      <c r="L51" s="227"/>
      <c r="M51" s="156"/>
      <c r="N51" s="228"/>
      <c r="O51" s="86"/>
      <c r="P51" s="8"/>
      <c r="Q51" s="32"/>
    </row>
    <row r="52" spans="1:17" s="17" customFormat="1" ht="15" customHeight="1">
      <c r="A52" s="315"/>
      <c r="B52" s="85"/>
      <c r="C52" s="106" t="s">
        <v>327</v>
      </c>
      <c r="D52" s="107"/>
      <c r="E52" s="57"/>
      <c r="F52" s="218">
        <v>1041</v>
      </c>
      <c r="G52" s="44"/>
      <c r="H52" s="30" t="s">
        <v>98</v>
      </c>
      <c r="I52" s="48" t="str">
        <f>IF(ISTEXT(G52),"No text please",IF(G52&lt;0,"No negatives please",IF(ISBLANK(G52),"Please enter a value",IF(AND(G52=0,ISERROR(FIND("zero",K52))),"Please confirm zero",IF(AND(G52&lt;&gt;0,K52="Confirmed zero"),"Value not zero",IF($G$51&lt;$G$52,"&gt; 3.c.(5)"," "))))))</f>
        <v>Please enter a value</v>
      </c>
      <c r="J52" s="156"/>
      <c r="K52" s="38"/>
      <c r="L52" s="227"/>
      <c r="M52" s="156"/>
      <c r="N52" s="277"/>
      <c r="O52" s="86"/>
      <c r="P52" s="8"/>
      <c r="Q52" s="32"/>
    </row>
    <row r="53" spans="1:17" s="281" customFormat="1" ht="15" customHeight="1">
      <c r="A53" s="316"/>
      <c r="B53" s="261"/>
      <c r="C53" s="55" t="s">
        <v>746</v>
      </c>
      <c r="D53" s="56"/>
      <c r="E53" s="58"/>
      <c r="F53" s="218">
        <v>1213</v>
      </c>
      <c r="G53" s="226"/>
      <c r="H53" s="30" t="s">
        <v>73</v>
      </c>
      <c r="I53" s="311" t="str">
        <f>IF(ISTEXT(G53),"No text please",IF(G53&lt;0,"No negatives please",IF(ISBLANK(G53),"Please enter a value",IF(AND(G53=0,ISERROR(FIND("zero",K53))),"Please confirm zero",IF(AND(G53&lt;&gt;0,K53="Confirmed zero"),"Value not zero"," ")))))</f>
        <v>Please enter a value</v>
      </c>
      <c r="J53" s="279"/>
      <c r="K53" s="38"/>
      <c r="L53" s="227"/>
      <c r="M53" s="279"/>
      <c r="N53" s="277"/>
      <c r="O53" s="280"/>
      <c r="P53" s="256"/>
      <c r="Q53" s="257"/>
    </row>
    <row r="54" spans="1:17" ht="15" customHeight="1">
      <c r="A54" s="315"/>
      <c r="B54" s="85"/>
      <c r="C54" s="55" t="s">
        <v>339</v>
      </c>
      <c r="D54" s="56"/>
      <c r="E54" s="57"/>
      <c r="F54" s="40"/>
      <c r="G54" s="39"/>
      <c r="H54" s="30"/>
      <c r="I54" s="39"/>
      <c r="J54" s="8"/>
      <c r="K54" s="39"/>
      <c r="L54" s="39"/>
      <c r="M54" s="8"/>
      <c r="N54" s="39"/>
      <c r="O54" s="82"/>
      <c r="P54" s="8"/>
      <c r="Q54" s="20"/>
    </row>
    <row r="55" spans="1:17" s="17" customFormat="1" ht="15" customHeight="1">
      <c r="A55" s="315"/>
      <c r="B55" s="85"/>
      <c r="C55" s="219" t="s">
        <v>240</v>
      </c>
      <c r="D55" s="59"/>
      <c r="E55" s="57"/>
      <c r="F55" s="45">
        <v>1043</v>
      </c>
      <c r="G55" s="44"/>
      <c r="H55" s="30" t="s">
        <v>59</v>
      </c>
      <c r="I55" s="48" t="str">
        <f>IF(ISTEXT(G55),"No text please",IF(G55&lt;0,"No negatives please",IF(ISBLANK(G55),"Please enter a value",IF(AND(G55=0,ISERROR(FIND("zero",K55))),"Please confirm zero",IF(AND(G55&lt;&gt;0,K55="Confirmed zero"),"Value not zero"," ")))))</f>
        <v>Please enter a value</v>
      </c>
      <c r="J55" s="156"/>
      <c r="K55" s="38"/>
      <c r="L55" s="227"/>
      <c r="M55" s="156"/>
      <c r="N55" s="228"/>
      <c r="O55" s="86"/>
      <c r="P55" s="8"/>
      <c r="Q55" s="32"/>
    </row>
    <row r="56" spans="1:17" s="17" customFormat="1" ht="15" customHeight="1">
      <c r="A56" s="315"/>
      <c r="B56" s="85"/>
      <c r="C56" s="219" t="s">
        <v>68</v>
      </c>
      <c r="D56" s="59"/>
      <c r="E56" s="57"/>
      <c r="F56" s="218">
        <v>1044</v>
      </c>
      <c r="G56" s="44"/>
      <c r="H56" s="30" t="s">
        <v>99</v>
      </c>
      <c r="I56" s="48" t="str">
        <f>IF(ISTEXT(G56),"No text please",IF(G56&lt;0,"No negatives please",IF(ISBLANK(G56),"Please enter a value",IF(AND(G56=0,ISERROR(FIND("zero",K56))),"Please confirm zero",IF(AND(G56&lt;&gt;0,K56="Confirmed zero"),"Value not zero"," ")))))</f>
        <v>Please enter a value</v>
      </c>
      <c r="J56" s="156"/>
      <c r="K56" s="38"/>
      <c r="L56" s="227"/>
      <c r="M56" s="156"/>
      <c r="N56" s="228"/>
      <c r="O56" s="86"/>
      <c r="P56" s="8"/>
      <c r="Q56" s="32"/>
    </row>
    <row r="57" spans="1:17" s="17" customFormat="1" ht="15" customHeight="1">
      <c r="A57" s="315"/>
      <c r="B57" s="85"/>
      <c r="C57" s="326" t="s">
        <v>192</v>
      </c>
      <c r="D57" s="327"/>
      <c r="E57" s="328"/>
      <c r="F57" s="40"/>
      <c r="G57" s="39"/>
      <c r="H57" s="30"/>
      <c r="I57" s="8"/>
      <c r="J57" s="156"/>
      <c r="K57" s="8"/>
      <c r="L57" s="8"/>
      <c r="M57" s="156"/>
      <c r="N57" s="8"/>
      <c r="O57" s="86"/>
      <c r="P57" s="8"/>
      <c r="Q57" s="32"/>
    </row>
    <row r="58" spans="1:17" ht="15" customHeight="1">
      <c r="A58" s="315"/>
      <c r="B58" s="85"/>
      <c r="C58" s="326"/>
      <c r="D58" s="327"/>
      <c r="E58" s="328"/>
      <c r="F58" s="218">
        <v>1045</v>
      </c>
      <c r="G58" s="46" t="str">
        <f>IF(COUNTIF(I43:I45,"&lt;&gt; ")+COUNTIF(I47:I53,"&lt;&gt; ")+COUNTIF(I55:I56,"&lt;&gt; ")=0,G43+G45+SUM(G47:G50)+MAX((G51-G52),0)+G53+G55+G56,"")</f>
        <v/>
      </c>
      <c r="H58" s="30" t="s">
        <v>80</v>
      </c>
      <c r="I58" s="8"/>
      <c r="J58" s="8"/>
      <c r="K58" s="8"/>
      <c r="L58" s="8"/>
      <c r="M58" s="8"/>
      <c r="N58" s="8"/>
      <c r="O58" s="82"/>
      <c r="P58" s="8"/>
      <c r="Q58" s="20"/>
    </row>
    <row r="59" spans="1:17" ht="30" customHeight="1">
      <c r="A59" s="315"/>
      <c r="B59" s="88"/>
      <c r="C59" s="25"/>
      <c r="D59" s="25"/>
      <c r="E59" s="15"/>
      <c r="F59" s="36"/>
      <c r="G59" s="16"/>
      <c r="H59" s="24"/>
      <c r="I59" s="16"/>
      <c r="J59" s="8"/>
      <c r="K59" s="7"/>
      <c r="L59" s="16"/>
      <c r="M59" s="8"/>
      <c r="N59" s="16"/>
      <c r="O59" s="82"/>
      <c r="P59" s="8"/>
      <c r="Q59" s="20"/>
    </row>
    <row r="60" spans="1:17" ht="15" customHeight="1">
      <c r="A60" s="315"/>
      <c r="B60" s="81"/>
      <c r="C60" s="52" t="s">
        <v>307</v>
      </c>
      <c r="D60" s="53"/>
      <c r="E60" s="54"/>
      <c r="F60" s="68" t="s">
        <v>217</v>
      </c>
      <c r="G60" s="231" t="str">
        <f>G$22</f>
        <v>Amount</v>
      </c>
      <c r="H60" s="30"/>
      <c r="I60" s="35" t="str">
        <f>I$22</f>
        <v>Checks</v>
      </c>
      <c r="J60" s="8"/>
      <c r="K60" s="35" t="str">
        <f>K$22</f>
        <v>Remarks</v>
      </c>
      <c r="L60" s="35" t="str">
        <f>L$22</f>
        <v>Comments</v>
      </c>
      <c r="M60" s="8"/>
      <c r="N60" s="35" t="str">
        <f>N$22</f>
        <v>Supervisor Comments</v>
      </c>
      <c r="O60" s="82"/>
      <c r="P60" s="8"/>
      <c r="Q60" s="20"/>
    </row>
    <row r="61" spans="1:17" s="17" customFormat="1" ht="15" customHeight="1">
      <c r="A61" s="315"/>
      <c r="B61" s="85"/>
      <c r="C61" s="55" t="s">
        <v>538</v>
      </c>
      <c r="D61" s="56"/>
      <c r="E61" s="57"/>
      <c r="F61" s="40"/>
      <c r="G61" s="39"/>
      <c r="H61" s="30"/>
      <c r="I61" s="39"/>
      <c r="J61" s="8"/>
      <c r="K61" s="39"/>
      <c r="L61" s="39"/>
      <c r="M61" s="8"/>
      <c r="N61" s="39"/>
      <c r="O61" s="86"/>
      <c r="P61" s="8"/>
      <c r="Q61" s="32"/>
    </row>
    <row r="62" spans="1:17" s="17" customFormat="1" ht="15" customHeight="1">
      <c r="A62" s="315"/>
      <c r="B62" s="87"/>
      <c r="C62" s="219" t="s">
        <v>447</v>
      </c>
      <c r="D62" s="56"/>
      <c r="E62" s="57"/>
      <c r="F62" s="218">
        <v>1046</v>
      </c>
      <c r="G62" s="44"/>
      <c r="H62" s="30" t="s">
        <v>449</v>
      </c>
      <c r="I62" s="48" t="str">
        <f>IF(ISTEXT(G62),"No text please",IF(G62&lt;0,"No negatives please",IF(ISBLANK(G62),"Please enter a value",IF(AND(G62=0,ISERROR(FIND("zero",K62))),"Please confirm zero",IF(AND(G62&lt;&gt;0,K62="Confirmed zero"),"Value not zero"," ")))))</f>
        <v>Please enter a value</v>
      </c>
      <c r="J62" s="156"/>
      <c r="K62" s="38"/>
      <c r="L62" s="227"/>
      <c r="M62" s="156"/>
      <c r="N62" s="228"/>
      <c r="O62" s="86"/>
      <c r="P62" s="8"/>
      <c r="Q62" s="32"/>
    </row>
    <row r="63" spans="1:17" s="17" customFormat="1" ht="15" customHeight="1">
      <c r="A63" s="315"/>
      <c r="B63" s="87"/>
      <c r="C63" s="219" t="s">
        <v>448</v>
      </c>
      <c r="D63" s="56"/>
      <c r="E63" s="57"/>
      <c r="F63" s="218">
        <v>1047</v>
      </c>
      <c r="G63" s="44"/>
      <c r="H63" s="30" t="s">
        <v>450</v>
      </c>
      <c r="I63" s="48" t="str">
        <f>IF(ISTEXT(G63),"No text please",IF(G63&lt;0,"No negatives please",IF(ISBLANK(G63),"Please enter a value",IF(AND(G63=0,ISERROR(FIND("zero",K63))),"Please confirm zero",IF(AND(G63&lt;&gt;0,K63="Confirmed zero"),"Value not zero"," ")))))</f>
        <v>Please enter a value</v>
      </c>
      <c r="J63" s="156"/>
      <c r="K63" s="38"/>
      <c r="L63" s="227"/>
      <c r="M63" s="156"/>
      <c r="N63" s="228"/>
      <c r="O63" s="86"/>
      <c r="P63" s="8"/>
      <c r="Q63" s="32"/>
    </row>
    <row r="64" spans="1:17" ht="15" customHeight="1">
      <c r="A64" s="315"/>
      <c r="B64" s="83"/>
      <c r="C64" s="219" t="s">
        <v>452</v>
      </c>
      <c r="D64" s="56"/>
      <c r="E64" s="57"/>
      <c r="F64" s="218">
        <v>1105</v>
      </c>
      <c r="G64" s="44"/>
      <c r="H64" s="30" t="s">
        <v>451</v>
      </c>
      <c r="I64" s="48" t="str">
        <f>IF(ISTEXT(G64),"No text please",IF(G64&lt;0,"No negatives please",IF(ISBLANK(G64),"Please enter a value",IF(AND(G64=0,ISERROR(FIND("zero",K64))),"Please confirm zero",IF(AND(G64&lt;&gt;0,K64="Confirmed zero"),"Value not zero"," ")))))</f>
        <v>Please enter a value</v>
      </c>
      <c r="J64" s="8"/>
      <c r="K64" s="38"/>
      <c r="L64" s="227"/>
      <c r="M64" s="8"/>
      <c r="N64" s="228"/>
      <c r="O64" s="82"/>
      <c r="P64" s="20"/>
      <c r="Q64" s="20"/>
    </row>
    <row r="65" spans="1:17" s="17" customFormat="1" ht="15" customHeight="1">
      <c r="A65" s="315"/>
      <c r="B65" s="87"/>
      <c r="C65" s="55" t="s">
        <v>453</v>
      </c>
      <c r="D65" s="56"/>
      <c r="E65" s="57"/>
      <c r="F65" s="218">
        <v>1048</v>
      </c>
      <c r="G65" s="44"/>
      <c r="H65" s="30" t="s">
        <v>100</v>
      </c>
      <c r="I65" s="48" t="str">
        <f>IF(ISTEXT(G65),"No text please",IF(G65&lt;0,"No negatives please",IF(ISBLANK(G65),"Please enter a value",IF(AND(G65=0,ISERROR(FIND("zero",K65))),"Please confirm zero",IF(AND(G65&lt;&gt;0,K65="Confirmed zero"),"Value not zero"," ")))))</f>
        <v>Please enter a value</v>
      </c>
      <c r="J65" s="156"/>
      <c r="K65" s="38"/>
      <c r="L65" s="227"/>
      <c r="M65" s="156"/>
      <c r="N65" s="228"/>
      <c r="O65" s="86"/>
      <c r="P65" s="8"/>
      <c r="Q65" s="32"/>
    </row>
    <row r="66" spans="1:17" s="17" customFormat="1" ht="15" customHeight="1">
      <c r="A66" s="315"/>
      <c r="B66" s="261"/>
      <c r="C66" s="55" t="s">
        <v>747</v>
      </c>
      <c r="D66" s="56"/>
      <c r="E66" s="57"/>
      <c r="F66" s="218">
        <v>1214</v>
      </c>
      <c r="G66" s="44"/>
      <c r="H66" s="30" t="s">
        <v>101</v>
      </c>
      <c r="I66" s="311" t="str">
        <f>IF(ISTEXT(G66),"No text please",IF(G66&lt;0,"No negatives please",IF(ISBLANK(G66),"Please enter a value",IF(AND(G66=0,ISERROR(FIND("zero",K66))),"Please confirm zero",IF(AND(G66&lt;&gt;0,K66="Confirmed zero"),"Value not zero"," ")))))</f>
        <v>Please enter a value</v>
      </c>
      <c r="J66" s="156"/>
      <c r="K66" s="38"/>
      <c r="L66" s="227"/>
      <c r="M66" s="156"/>
      <c r="N66" s="228"/>
      <c r="O66" s="86"/>
      <c r="P66" s="8"/>
      <c r="Q66" s="32"/>
    </row>
    <row r="67" spans="1:17" s="17" customFormat="1" ht="15" customHeight="1">
      <c r="A67" s="315"/>
      <c r="B67" s="87"/>
      <c r="C67" s="55" t="s">
        <v>455</v>
      </c>
      <c r="D67" s="56"/>
      <c r="E67" s="57"/>
      <c r="F67" s="40"/>
      <c r="G67" s="39"/>
      <c r="H67" s="30"/>
      <c r="I67" s="39"/>
      <c r="J67" s="8"/>
      <c r="K67" s="39"/>
      <c r="L67" s="39"/>
      <c r="M67" s="32"/>
      <c r="N67" s="39"/>
      <c r="O67" s="82"/>
      <c r="P67" s="8"/>
      <c r="Q67" s="32"/>
    </row>
    <row r="68" spans="1:17" s="17" customFormat="1" ht="15" customHeight="1">
      <c r="A68" s="315"/>
      <c r="B68" s="87"/>
      <c r="C68" s="219" t="s">
        <v>241</v>
      </c>
      <c r="D68" s="59"/>
      <c r="E68" s="57"/>
      <c r="F68" s="218">
        <v>1050</v>
      </c>
      <c r="G68" s="44"/>
      <c r="H68" s="30" t="s">
        <v>456</v>
      </c>
      <c r="I68" s="48" t="str">
        <f>IF(ISTEXT(G68),"No text please",IF(G68&lt;0,"No negatives please",IF(ISBLANK(G68),"Please enter a value",IF(AND(G68=0,ISERROR(FIND("zero",K68))),"Please confirm zero",IF(AND(G68&lt;&gt;0,K68="Confirmed zero"),"Value not zero"," ")))))</f>
        <v>Please enter a value</v>
      </c>
      <c r="J68" s="156"/>
      <c r="K68" s="38"/>
      <c r="L68" s="227"/>
      <c r="M68" s="156"/>
      <c r="N68" s="228"/>
      <c r="O68" s="86"/>
      <c r="P68" s="8"/>
      <c r="Q68" s="32"/>
    </row>
    <row r="69" spans="1:17" s="17" customFormat="1" ht="15" customHeight="1">
      <c r="A69" s="315"/>
      <c r="B69" s="87"/>
      <c r="C69" s="219" t="s">
        <v>68</v>
      </c>
      <c r="D69" s="59"/>
      <c r="E69" s="57"/>
      <c r="F69" s="218">
        <v>1051</v>
      </c>
      <c r="G69" s="44"/>
      <c r="H69" s="30" t="s">
        <v>457</v>
      </c>
      <c r="I69" s="48" t="str">
        <f>IF(ISTEXT(G69),"No text please",IF(G69&lt;0,"No negatives please",IF(ISBLANK(G69),"Please enter a value",IF(AND(G69=0,ISERROR(FIND("zero",K69))),"Please confirm zero",IF(AND(G69&lt;&gt;0,K69="Confirmed zero"),"Value not zero"," ")))))</f>
        <v>Please enter a value</v>
      </c>
      <c r="J69" s="156"/>
      <c r="K69" s="38"/>
      <c r="L69" s="227"/>
      <c r="M69" s="156"/>
      <c r="N69" s="228"/>
      <c r="O69" s="86"/>
      <c r="P69" s="8"/>
      <c r="Q69" s="32"/>
    </row>
    <row r="70" spans="1:17" s="17" customFormat="1" ht="15" customHeight="1">
      <c r="A70" s="315"/>
      <c r="B70" s="87"/>
      <c r="C70" s="237" t="s">
        <v>459</v>
      </c>
      <c r="D70" s="220"/>
      <c r="E70" s="67"/>
      <c r="F70" s="218">
        <v>1052</v>
      </c>
      <c r="G70" s="46" t="str">
        <f>IF(COUNTIF(I62:I66,"&lt;&gt; ")+COUNTIF(I68:I69,"&lt;&gt; ")=0,SUM(G63:G65)+G62+G66+G68+G69,"")</f>
        <v/>
      </c>
      <c r="H70" s="30" t="s">
        <v>458</v>
      </c>
      <c r="I70" s="8"/>
      <c r="J70" s="156"/>
      <c r="K70" s="8"/>
      <c r="L70" s="8"/>
      <c r="M70" s="156"/>
      <c r="N70" s="8"/>
      <c r="O70" s="82"/>
      <c r="P70" s="8"/>
      <c r="Q70" s="32"/>
    </row>
    <row r="71" spans="1:17" s="17" customFormat="1" ht="30" customHeight="1">
      <c r="A71" s="315"/>
      <c r="B71" s="88"/>
      <c r="C71" s="26"/>
      <c r="D71" s="26"/>
      <c r="E71" s="27"/>
      <c r="F71" s="37"/>
      <c r="G71" s="18"/>
      <c r="H71" s="24"/>
      <c r="I71" s="19"/>
      <c r="J71" s="156"/>
      <c r="K71" s="7"/>
      <c r="L71" s="10"/>
      <c r="M71" s="156"/>
      <c r="N71" s="10"/>
      <c r="O71" s="86"/>
      <c r="P71" s="8"/>
      <c r="Q71" s="32"/>
    </row>
    <row r="72" spans="1:17" ht="15" customHeight="1">
      <c r="A72" s="315"/>
      <c r="B72" s="81"/>
      <c r="C72" s="52" t="s">
        <v>308</v>
      </c>
      <c r="D72" s="53"/>
      <c r="E72" s="54"/>
      <c r="F72" s="51" t="s">
        <v>217</v>
      </c>
      <c r="G72" s="231"/>
      <c r="H72" s="30"/>
      <c r="I72" s="35" t="str">
        <f>I$22</f>
        <v>Checks</v>
      </c>
      <c r="J72" s="8"/>
      <c r="K72" s="35" t="str">
        <f>K$22</f>
        <v>Remarks</v>
      </c>
      <c r="L72" s="35" t="str">
        <f>L$22</f>
        <v>Comments</v>
      </c>
      <c r="M72" s="8"/>
      <c r="N72" s="35" t="str">
        <f>N$22</f>
        <v>Supervisor Comments</v>
      </c>
      <c r="O72" s="82"/>
      <c r="P72" s="8"/>
      <c r="Q72" s="20"/>
    </row>
    <row r="73" spans="1:17" s="17" customFormat="1" ht="15" customHeight="1">
      <c r="A73" s="315"/>
      <c r="B73" s="87"/>
      <c r="C73" s="55" t="s">
        <v>74</v>
      </c>
      <c r="D73" s="56"/>
      <c r="E73" s="57"/>
      <c r="F73" s="218">
        <v>1053</v>
      </c>
      <c r="G73" s="44"/>
      <c r="H73" s="30" t="s">
        <v>102</v>
      </c>
      <c r="I73" s="48" t="str">
        <f t="shared" ref="I73:I79" si="0">IF(ISTEXT(G73),"No text please",IF(G73&lt;0,"No negatives please",IF(ISBLANK(G73),"Please enter a value",IF(AND(G73=0,ISERROR(FIND("zero",K73))),"Please confirm zero",IF(AND(G73&lt;&gt;0,K73="Confirmed zero"),"Value not zero"," ")))))</f>
        <v>Please enter a value</v>
      </c>
      <c r="J73" s="156"/>
      <c r="K73" s="38"/>
      <c r="L73" s="227"/>
      <c r="M73" s="156"/>
      <c r="N73" s="228"/>
      <c r="O73" s="86"/>
      <c r="P73" s="8"/>
      <c r="Q73" s="32"/>
    </row>
    <row r="74" spans="1:17" s="17" customFormat="1" ht="15" customHeight="1">
      <c r="A74" s="315"/>
      <c r="B74" s="87"/>
      <c r="C74" s="55" t="s">
        <v>75</v>
      </c>
      <c r="D74" s="56"/>
      <c r="E74" s="57"/>
      <c r="F74" s="218">
        <v>1054</v>
      </c>
      <c r="G74" s="44"/>
      <c r="H74" s="30" t="s">
        <v>103</v>
      </c>
      <c r="I74" s="48" t="str">
        <f t="shared" si="0"/>
        <v>Please enter a value</v>
      </c>
      <c r="J74" s="156"/>
      <c r="K74" s="38"/>
      <c r="L74" s="227"/>
      <c r="M74" s="156"/>
      <c r="N74" s="228"/>
      <c r="O74" s="86"/>
      <c r="P74" s="8"/>
      <c r="Q74" s="32"/>
    </row>
    <row r="75" spans="1:17" s="17" customFormat="1" ht="15" customHeight="1">
      <c r="A75" s="315"/>
      <c r="B75" s="87"/>
      <c r="C75" s="55" t="s">
        <v>76</v>
      </c>
      <c r="D75" s="56"/>
      <c r="E75" s="57"/>
      <c r="F75" s="218">
        <v>1055</v>
      </c>
      <c r="G75" s="44"/>
      <c r="H75" s="30" t="s">
        <v>104</v>
      </c>
      <c r="I75" s="48" t="str">
        <f t="shared" si="0"/>
        <v>Please enter a value</v>
      </c>
      <c r="J75" s="156"/>
      <c r="K75" s="38"/>
      <c r="L75" s="227"/>
      <c r="M75" s="156"/>
      <c r="N75" s="228"/>
      <c r="O75" s="86"/>
      <c r="P75" s="8"/>
      <c r="Q75" s="32"/>
    </row>
    <row r="76" spans="1:17" s="17" customFormat="1" ht="15" customHeight="1">
      <c r="A76" s="315"/>
      <c r="B76" s="87"/>
      <c r="C76" s="55" t="s">
        <v>77</v>
      </c>
      <c r="D76" s="56"/>
      <c r="E76" s="57"/>
      <c r="F76" s="218">
        <v>1056</v>
      </c>
      <c r="G76" s="44"/>
      <c r="H76" s="30" t="s">
        <v>105</v>
      </c>
      <c r="I76" s="48" t="str">
        <f t="shared" si="0"/>
        <v>Please enter a value</v>
      </c>
      <c r="J76" s="156"/>
      <c r="K76" s="38"/>
      <c r="L76" s="227"/>
      <c r="M76" s="156"/>
      <c r="N76" s="228"/>
      <c r="O76" s="86"/>
      <c r="P76" s="8"/>
      <c r="Q76" s="32"/>
    </row>
    <row r="77" spans="1:17" s="17" customFormat="1" ht="15" customHeight="1">
      <c r="A77" s="315"/>
      <c r="B77" s="87"/>
      <c r="C77" s="55" t="s">
        <v>78</v>
      </c>
      <c r="D77" s="56"/>
      <c r="E77" s="57"/>
      <c r="F77" s="218">
        <v>1057</v>
      </c>
      <c r="G77" s="44"/>
      <c r="H77" s="30" t="s">
        <v>106</v>
      </c>
      <c r="I77" s="48" t="str">
        <f t="shared" si="0"/>
        <v>Please enter a value</v>
      </c>
      <c r="J77" s="156"/>
      <c r="K77" s="38"/>
      <c r="L77" s="227"/>
      <c r="M77" s="156"/>
      <c r="N77" s="228"/>
      <c r="O77" s="86"/>
      <c r="P77" s="8"/>
      <c r="Q77" s="32"/>
    </row>
    <row r="78" spans="1:17" s="17" customFormat="1" ht="15" customHeight="1">
      <c r="A78" s="315"/>
      <c r="B78" s="87"/>
      <c r="C78" s="55" t="s">
        <v>79</v>
      </c>
      <c r="D78" s="56"/>
      <c r="E78" s="57"/>
      <c r="F78" s="218">
        <v>1058</v>
      </c>
      <c r="G78" s="44"/>
      <c r="H78" s="30" t="s">
        <v>107</v>
      </c>
      <c r="I78" s="48" t="str">
        <f t="shared" si="0"/>
        <v>Please enter a value</v>
      </c>
      <c r="J78" s="156"/>
      <c r="K78" s="38"/>
      <c r="L78" s="227"/>
      <c r="M78" s="156"/>
      <c r="N78" s="228"/>
      <c r="O78" s="86"/>
      <c r="P78" s="8"/>
      <c r="Q78" s="32"/>
    </row>
    <row r="79" spans="1:17" s="17" customFormat="1" ht="15" customHeight="1">
      <c r="A79" s="315"/>
      <c r="B79" s="87"/>
      <c r="C79" s="55" t="s">
        <v>189</v>
      </c>
      <c r="D79" s="56"/>
      <c r="E79" s="57"/>
      <c r="F79" s="218">
        <v>1059</v>
      </c>
      <c r="G79" s="44"/>
      <c r="H79" s="30" t="s">
        <v>108</v>
      </c>
      <c r="I79" s="48" t="str">
        <f t="shared" si="0"/>
        <v>Please enter a value</v>
      </c>
      <c r="J79" s="156"/>
      <c r="K79" s="38"/>
      <c r="L79" s="227"/>
      <c r="M79" s="156"/>
      <c r="N79" s="228"/>
      <c r="O79" s="86"/>
      <c r="P79" s="8"/>
      <c r="Q79" s="32"/>
    </row>
    <row r="80" spans="1:17" ht="15" customHeight="1">
      <c r="A80" s="315"/>
      <c r="B80" s="87"/>
      <c r="C80" s="237" t="s">
        <v>549</v>
      </c>
      <c r="D80" s="220"/>
      <c r="E80" s="67"/>
      <c r="F80" s="218">
        <v>1060</v>
      </c>
      <c r="G80" s="46" t="str">
        <f>IF(COUNTIF(I73:I79,"&lt;&gt; ")=0,SUM(G73:G79),"")</f>
        <v/>
      </c>
      <c r="H80" s="30" t="s">
        <v>550</v>
      </c>
      <c r="I80" s="8"/>
      <c r="J80" s="8"/>
      <c r="K80" s="8"/>
      <c r="L80" s="8"/>
      <c r="M80" s="8"/>
      <c r="N80" s="8"/>
      <c r="O80" s="82"/>
      <c r="P80" s="8"/>
      <c r="Q80" s="20"/>
    </row>
    <row r="81" spans="1:17" ht="20.100000000000001" customHeight="1">
      <c r="A81" s="315"/>
      <c r="B81" s="188"/>
      <c r="C81" s="189"/>
      <c r="D81" s="189"/>
      <c r="E81" s="113"/>
      <c r="F81" s="190"/>
      <c r="G81" s="113"/>
      <c r="H81" s="191"/>
      <c r="I81" s="113"/>
      <c r="J81" s="113"/>
      <c r="K81" s="113"/>
      <c r="L81" s="113"/>
      <c r="M81" s="113"/>
      <c r="N81" s="113"/>
      <c r="O81" s="192"/>
      <c r="P81" s="8"/>
      <c r="Q81" s="20"/>
    </row>
    <row r="82" spans="1:17" ht="20.100000000000001" customHeight="1">
      <c r="A82" s="315"/>
      <c r="B82" s="60" t="s">
        <v>119</v>
      </c>
      <c r="C82" s="61"/>
      <c r="D82" s="61"/>
      <c r="E82" s="61"/>
      <c r="F82" s="61"/>
      <c r="G82" s="61"/>
      <c r="H82" s="78"/>
      <c r="I82" s="61"/>
      <c r="J82" s="61"/>
      <c r="K82" s="61"/>
      <c r="L82" s="61"/>
      <c r="M82" s="61"/>
      <c r="N82" s="61"/>
      <c r="O82" s="62"/>
      <c r="P82" s="8"/>
      <c r="Q82" s="20"/>
    </row>
    <row r="83" spans="1:17" ht="20.100000000000001" customHeight="1">
      <c r="A83" s="315"/>
      <c r="B83" s="204"/>
      <c r="C83" s="205"/>
      <c r="D83" s="205"/>
      <c r="E83" s="206"/>
      <c r="F83" s="207"/>
      <c r="G83" s="208"/>
      <c r="H83" s="209"/>
      <c r="I83" s="208"/>
      <c r="J83" s="195"/>
      <c r="K83" s="210"/>
      <c r="L83" s="208"/>
      <c r="M83" s="195"/>
      <c r="N83" s="208"/>
      <c r="O83" s="198"/>
      <c r="P83" s="8"/>
      <c r="Q83" s="20"/>
    </row>
    <row r="84" spans="1:17" ht="15" customHeight="1">
      <c r="A84" s="315"/>
      <c r="B84" s="83"/>
      <c r="C84" s="52" t="s">
        <v>309</v>
      </c>
      <c r="D84" s="53"/>
      <c r="E84" s="54"/>
      <c r="F84" s="51" t="s">
        <v>217</v>
      </c>
      <c r="G84" s="231" t="str">
        <f>G$22</f>
        <v>Amount</v>
      </c>
      <c r="H84" s="30"/>
      <c r="I84" s="35" t="str">
        <f>I$22</f>
        <v>Checks</v>
      </c>
      <c r="J84" s="8"/>
      <c r="K84" s="35" t="str">
        <f>K$22</f>
        <v>Remarks</v>
      </c>
      <c r="L84" s="35" t="str">
        <f>L$22</f>
        <v>Comments</v>
      </c>
      <c r="M84" s="8"/>
      <c r="N84" s="35" t="str">
        <f>N$22</f>
        <v>Supervisor Comments</v>
      </c>
      <c r="O84" s="82"/>
      <c r="P84" s="8"/>
      <c r="Q84" s="20"/>
    </row>
    <row r="85" spans="1:17" ht="15" customHeight="1">
      <c r="A85" s="315"/>
      <c r="B85" s="83"/>
      <c r="C85" s="55" t="s">
        <v>372</v>
      </c>
      <c r="D85" s="56"/>
      <c r="E85" s="57"/>
      <c r="F85" s="218">
        <v>1061</v>
      </c>
      <c r="G85" s="44"/>
      <c r="H85" s="30" t="s">
        <v>120</v>
      </c>
      <c r="I85" s="48" t="str">
        <f>IF(ISTEXT(G85),"No text please",IF(G85&lt;0,"No negatives please",IF(ISBLANK(G85),"Please enter a value",IF(AND(G85=0,ISERROR(FIND("zero",K85))),"Please confirm zero",IF(AND(G85&lt;&gt;0,K85="Confirmed zero"),"Value not zero"," ")))))</f>
        <v>Please enter a value</v>
      </c>
      <c r="J85" s="8"/>
      <c r="K85" s="38"/>
      <c r="L85" s="227"/>
      <c r="M85" s="8"/>
      <c r="N85" s="228"/>
      <c r="O85" s="82"/>
      <c r="P85" s="8"/>
      <c r="Q85" s="20"/>
    </row>
    <row r="86" spans="1:17" ht="15" customHeight="1">
      <c r="A86" s="315"/>
      <c r="B86" s="83"/>
      <c r="C86" s="55" t="s">
        <v>373</v>
      </c>
      <c r="D86" s="56"/>
      <c r="E86" s="57"/>
      <c r="F86" s="218">
        <v>1062</v>
      </c>
      <c r="G86" s="44"/>
      <c r="H86" s="30" t="s">
        <v>121</v>
      </c>
      <c r="I86" s="48" t="str">
        <f t="shared" ref="I86:I96" si="1">IF(ISTEXT(G86),"No text please",IF(G86&lt;0,"No negatives please",IF(ISBLANK(G86),"Please enter a value",IF(AND(G86=0,ISERROR(FIND("zero",K86))),"Please confirm zero",IF(AND(G86&lt;&gt;0,K86="Confirmed zero"),"Value not zero"," ")))))</f>
        <v>Please enter a value</v>
      </c>
      <c r="J86" s="8"/>
      <c r="K86" s="38"/>
      <c r="L86" s="227"/>
      <c r="M86" s="8"/>
      <c r="N86" s="228"/>
      <c r="O86" s="82"/>
      <c r="P86" s="8"/>
      <c r="Q86" s="20"/>
    </row>
    <row r="87" spans="1:17" ht="15" customHeight="1">
      <c r="A87" s="315"/>
      <c r="B87" s="83"/>
      <c r="C87" s="55" t="s">
        <v>374</v>
      </c>
      <c r="D87" s="56"/>
      <c r="E87" s="57"/>
      <c r="F87" s="218">
        <v>1063</v>
      </c>
      <c r="G87" s="44"/>
      <c r="H87" s="30" t="s">
        <v>122</v>
      </c>
      <c r="I87" s="48" t="str">
        <f t="shared" si="1"/>
        <v>Please enter a value</v>
      </c>
      <c r="J87" s="8"/>
      <c r="K87" s="38"/>
      <c r="L87" s="227"/>
      <c r="M87" s="8"/>
      <c r="N87" s="228"/>
      <c r="O87" s="82"/>
      <c r="P87" s="8"/>
      <c r="Q87" s="20"/>
    </row>
    <row r="88" spans="1:17" ht="15" customHeight="1">
      <c r="A88" s="315"/>
      <c r="B88" s="83"/>
      <c r="C88" s="55" t="s">
        <v>375</v>
      </c>
      <c r="D88" s="56"/>
      <c r="E88" s="57"/>
      <c r="F88" s="218">
        <v>1064</v>
      </c>
      <c r="G88" s="44"/>
      <c r="H88" s="30" t="s">
        <v>123</v>
      </c>
      <c r="I88" s="48" t="str">
        <f t="shared" si="1"/>
        <v>Please enter a value</v>
      </c>
      <c r="J88" s="8"/>
      <c r="K88" s="38"/>
      <c r="L88" s="227"/>
      <c r="M88" s="8"/>
      <c r="N88" s="228"/>
      <c r="O88" s="82"/>
      <c r="P88" s="8"/>
      <c r="Q88" s="20"/>
    </row>
    <row r="89" spans="1:17" ht="15" customHeight="1">
      <c r="A89" s="315"/>
      <c r="B89" s="83"/>
      <c r="C89" s="55" t="s">
        <v>376</v>
      </c>
      <c r="D89" s="56"/>
      <c r="E89" s="57"/>
      <c r="F89" s="218">
        <v>1065</v>
      </c>
      <c r="G89" s="44"/>
      <c r="H89" s="30" t="s">
        <v>124</v>
      </c>
      <c r="I89" s="48" t="str">
        <f t="shared" si="1"/>
        <v>Please enter a value</v>
      </c>
      <c r="J89" s="8"/>
      <c r="K89" s="38"/>
      <c r="L89" s="227"/>
      <c r="M89" s="8"/>
      <c r="N89" s="228"/>
      <c r="O89" s="82"/>
      <c r="P89" s="8"/>
      <c r="Q89" s="20"/>
    </row>
    <row r="90" spans="1:17" ht="15" customHeight="1">
      <c r="A90" s="315"/>
      <c r="B90" s="83"/>
      <c r="C90" s="55" t="s">
        <v>377</v>
      </c>
      <c r="D90" s="56"/>
      <c r="E90" s="57"/>
      <c r="F90" s="218">
        <v>1066</v>
      </c>
      <c r="G90" s="44"/>
      <c r="H90" s="30" t="s">
        <v>125</v>
      </c>
      <c r="I90" s="48" t="str">
        <f t="shared" si="1"/>
        <v>Please enter a value</v>
      </c>
      <c r="J90" s="8"/>
      <c r="K90" s="38"/>
      <c r="L90" s="227"/>
      <c r="M90" s="8"/>
      <c r="N90" s="228"/>
      <c r="O90" s="82"/>
      <c r="P90" s="8"/>
      <c r="Q90" s="20"/>
    </row>
    <row r="91" spans="1:17" ht="15" customHeight="1">
      <c r="A91" s="315"/>
      <c r="B91" s="83"/>
      <c r="C91" s="55" t="s">
        <v>378</v>
      </c>
      <c r="D91" s="56"/>
      <c r="E91" s="57"/>
      <c r="F91" s="218">
        <v>1067</v>
      </c>
      <c r="G91" s="44"/>
      <c r="H91" s="30" t="s">
        <v>126</v>
      </c>
      <c r="I91" s="48" t="str">
        <f t="shared" si="1"/>
        <v>Please enter a value</v>
      </c>
      <c r="J91" s="8"/>
      <c r="K91" s="38"/>
      <c r="L91" s="227"/>
      <c r="M91" s="8"/>
      <c r="N91" s="228"/>
      <c r="O91" s="82"/>
      <c r="P91" s="8"/>
      <c r="Q91" s="20"/>
    </row>
    <row r="92" spans="1:17" ht="15" customHeight="1">
      <c r="A92" s="315"/>
      <c r="B92" s="83"/>
      <c r="C92" s="55" t="s">
        <v>379</v>
      </c>
      <c r="D92" s="56"/>
      <c r="E92" s="57"/>
      <c r="F92" s="218">
        <v>1068</v>
      </c>
      <c r="G92" s="44"/>
      <c r="H92" s="30" t="s">
        <v>127</v>
      </c>
      <c r="I92" s="48" t="str">
        <f t="shared" si="1"/>
        <v>Please enter a value</v>
      </c>
      <c r="J92" s="8"/>
      <c r="K92" s="38"/>
      <c r="L92" s="227"/>
      <c r="M92" s="8"/>
      <c r="N92" s="228"/>
      <c r="O92" s="82"/>
      <c r="P92" s="8"/>
      <c r="Q92" s="20"/>
    </row>
    <row r="93" spans="1:17" ht="15" customHeight="1">
      <c r="A93" s="315"/>
      <c r="B93" s="83"/>
      <c r="C93" s="55" t="s">
        <v>380</v>
      </c>
      <c r="D93" s="56"/>
      <c r="E93" s="57"/>
      <c r="F93" s="218">
        <v>1069</v>
      </c>
      <c r="G93" s="44"/>
      <c r="H93" s="30" t="s">
        <v>128</v>
      </c>
      <c r="I93" s="48" t="str">
        <f t="shared" si="1"/>
        <v>Please enter a value</v>
      </c>
      <c r="J93" s="8"/>
      <c r="K93" s="38"/>
      <c r="L93" s="227"/>
      <c r="M93" s="8"/>
      <c r="N93" s="228"/>
      <c r="O93" s="82"/>
      <c r="P93" s="8"/>
      <c r="Q93" s="20"/>
    </row>
    <row r="94" spans="1:17" ht="15" customHeight="1">
      <c r="A94" s="315"/>
      <c r="B94" s="83"/>
      <c r="C94" s="55" t="s">
        <v>381</v>
      </c>
      <c r="D94" s="56"/>
      <c r="E94" s="57"/>
      <c r="F94" s="218">
        <v>1070</v>
      </c>
      <c r="G94" s="44"/>
      <c r="H94" s="30" t="s">
        <v>129</v>
      </c>
      <c r="I94" s="48" t="str">
        <f t="shared" si="1"/>
        <v>Please enter a value</v>
      </c>
      <c r="J94" s="8"/>
      <c r="K94" s="38"/>
      <c r="L94" s="227"/>
      <c r="M94" s="8"/>
      <c r="N94" s="228"/>
      <c r="O94" s="82"/>
      <c r="P94" s="8"/>
      <c r="Q94" s="20"/>
    </row>
    <row r="95" spans="1:17" ht="15" customHeight="1">
      <c r="A95" s="315"/>
      <c r="B95" s="83"/>
      <c r="C95" s="55" t="s">
        <v>700</v>
      </c>
      <c r="D95" s="56"/>
      <c r="E95" s="57"/>
      <c r="F95" s="218">
        <v>1071</v>
      </c>
      <c r="G95" s="44"/>
      <c r="H95" s="30" t="s">
        <v>130</v>
      </c>
      <c r="I95" s="311" t="str">
        <f t="shared" si="1"/>
        <v>Please enter a value</v>
      </c>
      <c r="J95" s="8"/>
      <c r="K95" s="38"/>
      <c r="L95" s="227"/>
      <c r="M95" s="8"/>
      <c r="N95" s="228"/>
      <c r="O95" s="82"/>
      <c r="P95" s="8"/>
      <c r="Q95" s="20"/>
    </row>
    <row r="96" spans="1:17" ht="15" customHeight="1">
      <c r="A96" s="315"/>
      <c r="B96" s="83"/>
      <c r="C96" s="55" t="s">
        <v>701</v>
      </c>
      <c r="D96" s="56"/>
      <c r="E96" s="57"/>
      <c r="F96" s="218">
        <v>1072</v>
      </c>
      <c r="G96" s="44"/>
      <c r="H96" s="30" t="s">
        <v>663</v>
      </c>
      <c r="I96" s="311" t="str">
        <f t="shared" si="1"/>
        <v>Please enter a value</v>
      </c>
      <c r="J96" s="8"/>
      <c r="K96" s="38"/>
      <c r="L96" s="227"/>
      <c r="M96" s="8"/>
      <c r="N96" s="228"/>
      <c r="O96" s="82"/>
      <c r="P96" s="8"/>
      <c r="Q96" s="20"/>
    </row>
    <row r="97" spans="1:17" ht="15" customHeight="1">
      <c r="A97" s="315"/>
      <c r="B97" s="83"/>
      <c r="C97" s="237" t="s">
        <v>755</v>
      </c>
      <c r="D97" s="241"/>
      <c r="E97" s="242"/>
      <c r="F97" s="218">
        <v>1073</v>
      </c>
      <c r="G97" s="46" t="str">
        <f>IF(COUNTIF(G85:G96,"= ")+COUNTIF(I85:I96,"&lt;&gt; ")=0,SUM(G85:G96)," ")</f>
        <v xml:space="preserve"> </v>
      </c>
      <c r="H97" s="30" t="s">
        <v>664</v>
      </c>
      <c r="I97" s="8"/>
      <c r="J97" s="8"/>
      <c r="K97" s="8"/>
      <c r="L97" s="8"/>
      <c r="M97" s="8"/>
      <c r="N97" s="8"/>
      <c r="O97" s="82"/>
      <c r="P97" s="8"/>
      <c r="Q97" s="20"/>
    </row>
    <row r="98" spans="1:17" ht="20.100000000000001" customHeight="1">
      <c r="A98" s="315"/>
      <c r="B98" s="88"/>
      <c r="C98" s="25"/>
      <c r="D98" s="25"/>
      <c r="E98" s="15"/>
      <c r="F98" s="36"/>
      <c r="G98" s="16"/>
      <c r="H98" s="24"/>
      <c r="I98" s="16"/>
      <c r="J98" s="8"/>
      <c r="K98" s="7"/>
      <c r="L98" s="16"/>
      <c r="M98" s="8"/>
      <c r="N98" s="16"/>
      <c r="O98" s="82"/>
      <c r="P98" s="8"/>
      <c r="Q98" s="20"/>
    </row>
    <row r="99" spans="1:17" ht="20.100000000000001" customHeight="1">
      <c r="A99" s="315"/>
      <c r="B99" s="88"/>
      <c r="C99" s="25"/>
      <c r="D99" s="25"/>
      <c r="E99" s="15"/>
      <c r="F99" s="36"/>
      <c r="G99" s="16"/>
      <c r="H99" s="24"/>
      <c r="I99" s="16"/>
      <c r="J99" s="8"/>
      <c r="K99" s="7"/>
      <c r="L99" s="16"/>
      <c r="M99" s="8"/>
      <c r="N99" s="16"/>
      <c r="O99" s="82"/>
      <c r="P99" s="8"/>
      <c r="Q99" s="20"/>
    </row>
    <row r="100" spans="1:17" ht="15" customHeight="1">
      <c r="A100" s="315"/>
      <c r="B100" s="81"/>
      <c r="C100" s="70" t="s">
        <v>310</v>
      </c>
      <c r="D100" s="76"/>
      <c r="E100" s="77"/>
      <c r="F100" s="68" t="s">
        <v>217</v>
      </c>
      <c r="G100" s="231" t="str">
        <f>G$22</f>
        <v>Amount</v>
      </c>
      <c r="H100" s="30"/>
      <c r="I100" s="35" t="str">
        <f>I$22</f>
        <v>Checks</v>
      </c>
      <c r="J100" s="8"/>
      <c r="K100" s="35" t="str">
        <f>K$22</f>
        <v>Remarks</v>
      </c>
      <c r="L100" s="35" t="str">
        <f>L$22</f>
        <v>Comments</v>
      </c>
      <c r="M100" s="8"/>
      <c r="N100" s="35" t="str">
        <f>N$22</f>
        <v>Supervisor Comments</v>
      </c>
      <c r="O100" s="82"/>
      <c r="P100" s="8"/>
      <c r="Q100" s="20"/>
    </row>
    <row r="101" spans="1:17" ht="15" customHeight="1">
      <c r="A101" s="315"/>
      <c r="B101" s="89"/>
      <c r="C101" s="237" t="s">
        <v>551</v>
      </c>
      <c r="D101" s="223"/>
      <c r="E101" s="67"/>
      <c r="F101" s="218">
        <v>1074</v>
      </c>
      <c r="G101" s="44"/>
      <c r="H101" s="30" t="s">
        <v>552</v>
      </c>
      <c r="I101" s="48" t="str">
        <f>IF(ISTEXT(G101),"No text please",IF(G101&lt;0,"No negatives please",IF(ISBLANK(G101),"Please enter a value",IF(AND(G101=0,ISERROR(FIND("zero",K101))),"Please confirm zero",IF(AND(G101&lt;&gt;0,K101="Confirmed zero"),"Value not zero"," ")))))</f>
        <v>Please enter a value</v>
      </c>
      <c r="J101" s="8"/>
      <c r="K101" s="38"/>
      <c r="L101" s="227"/>
      <c r="M101" s="8"/>
      <c r="N101" s="228"/>
      <c r="O101" s="82"/>
      <c r="P101" s="8"/>
      <c r="Q101" s="20"/>
    </row>
    <row r="102" spans="1:17" ht="30" customHeight="1">
      <c r="A102" s="315"/>
      <c r="B102" s="88"/>
      <c r="C102" s="25"/>
      <c r="D102" s="25"/>
      <c r="E102" s="15"/>
      <c r="F102" s="36"/>
      <c r="G102" s="16"/>
      <c r="H102" s="24"/>
      <c r="I102" s="16"/>
      <c r="J102" s="8"/>
      <c r="K102" s="7"/>
      <c r="L102" s="16"/>
      <c r="M102" s="8"/>
      <c r="N102" s="16"/>
      <c r="O102" s="82"/>
      <c r="P102" s="8"/>
      <c r="Q102" s="20"/>
    </row>
    <row r="103" spans="1:17" ht="15" customHeight="1">
      <c r="A103" s="315"/>
      <c r="B103" s="81"/>
      <c r="C103" s="52" t="s">
        <v>311</v>
      </c>
      <c r="D103" s="53"/>
      <c r="E103" s="54"/>
      <c r="F103" s="68" t="s">
        <v>217</v>
      </c>
      <c r="G103" s="231" t="str">
        <f>G$22</f>
        <v>Amount</v>
      </c>
      <c r="H103" s="30"/>
      <c r="I103" s="35" t="str">
        <f>I$22</f>
        <v>Checks</v>
      </c>
      <c r="J103" s="8"/>
      <c r="K103" s="35" t="str">
        <f>K$22</f>
        <v>Remarks</v>
      </c>
      <c r="L103" s="35" t="str">
        <f>L$22</f>
        <v>Comments</v>
      </c>
      <c r="M103" s="8"/>
      <c r="N103" s="35" t="str">
        <f>N$22</f>
        <v>Supervisor Comments</v>
      </c>
      <c r="O103" s="82"/>
      <c r="P103" s="8"/>
      <c r="Q103" s="20"/>
    </row>
    <row r="104" spans="1:17" ht="15" customHeight="1">
      <c r="A104" s="315"/>
      <c r="B104" s="83"/>
      <c r="C104" s="55" t="s">
        <v>137</v>
      </c>
      <c r="D104" s="56"/>
      <c r="E104" s="57"/>
      <c r="F104" s="45">
        <v>1075</v>
      </c>
      <c r="G104" s="44"/>
      <c r="H104" s="30" t="s">
        <v>139</v>
      </c>
      <c r="I104" s="48" t="str">
        <f>IF(ISTEXT(G104),"No text please",IF(G104&lt;0,"No negatives please",IF(ISBLANK(G104),"Please enter a value",IF(AND(G104=0,ISERROR(FIND("zero",K104))),"Please confirm zero",IF(AND(G104&lt;&gt;0,K104="Confirmed zero"),"Value not zero"," ")))))</f>
        <v>Please enter a value</v>
      </c>
      <c r="J104" s="8"/>
      <c r="K104" s="38"/>
      <c r="L104" s="227"/>
      <c r="M104" s="8"/>
      <c r="N104" s="228"/>
      <c r="O104" s="82"/>
      <c r="P104" s="8"/>
      <c r="Q104" s="20"/>
    </row>
    <row r="105" spans="1:17" ht="15" customHeight="1">
      <c r="A105" s="315"/>
      <c r="B105" s="83"/>
      <c r="C105" s="108" t="s">
        <v>138</v>
      </c>
      <c r="D105" s="109"/>
      <c r="E105" s="57"/>
      <c r="F105" s="218">
        <v>1076</v>
      </c>
      <c r="G105" s="44"/>
      <c r="H105" s="30" t="s">
        <v>140</v>
      </c>
      <c r="I105" s="48" t="str">
        <f>IF(ISTEXT(G105),"No text please",IF(G105&lt;0,"No negatives please",IF(ISBLANK(G105),"Please enter a value",IF(AND(G105=0,ISERROR(FIND("zero",K105))),"Please confirm zero",IF(AND(G105&lt;&gt;0,K105="Confirmed zero"),"Value not zero"," ")))))</f>
        <v>Please enter a value</v>
      </c>
      <c r="J105" s="8"/>
      <c r="K105" s="38"/>
      <c r="L105" s="227"/>
      <c r="M105" s="8"/>
      <c r="N105" s="228"/>
      <c r="O105" s="82"/>
      <c r="P105" s="8"/>
      <c r="Q105" s="20"/>
    </row>
    <row r="106" spans="1:17" ht="15" customHeight="1">
      <c r="A106" s="315"/>
      <c r="B106" s="83"/>
      <c r="C106" s="237" t="s">
        <v>553</v>
      </c>
      <c r="D106" s="220"/>
      <c r="E106" s="67"/>
      <c r="F106" s="218">
        <v>1077</v>
      </c>
      <c r="G106" s="46" t="str">
        <f>IF(COUNTIF(I104:I105,"&lt;&gt; ")=0,SUM(G104:G105),"")</f>
        <v/>
      </c>
      <c r="H106" s="30" t="s">
        <v>554</v>
      </c>
      <c r="I106" s="8"/>
      <c r="J106" s="8"/>
      <c r="K106" s="8"/>
      <c r="L106" s="8"/>
      <c r="M106" s="8"/>
      <c r="N106" s="8"/>
      <c r="O106" s="82"/>
      <c r="P106" s="8"/>
      <c r="Q106" s="20"/>
    </row>
    <row r="107" spans="1:17" ht="20.100000000000001" customHeight="1">
      <c r="A107" s="315"/>
      <c r="B107" s="188"/>
      <c r="C107" s="189"/>
      <c r="D107" s="189"/>
      <c r="E107" s="113"/>
      <c r="F107" s="190"/>
      <c r="G107" s="113"/>
      <c r="H107" s="191"/>
      <c r="I107" s="113"/>
      <c r="J107" s="113"/>
      <c r="K107" s="113"/>
      <c r="L107" s="113"/>
      <c r="M107" s="113"/>
      <c r="N107" s="113"/>
      <c r="O107" s="192"/>
      <c r="P107" s="8"/>
      <c r="Q107" s="20"/>
    </row>
    <row r="108" spans="1:17" ht="20.100000000000001" customHeight="1">
      <c r="A108" s="315"/>
      <c r="B108" s="60" t="s">
        <v>141</v>
      </c>
      <c r="C108" s="61"/>
      <c r="D108" s="61"/>
      <c r="E108" s="61"/>
      <c r="F108" s="61"/>
      <c r="G108" s="61"/>
      <c r="H108" s="78"/>
      <c r="I108" s="61"/>
      <c r="J108" s="61"/>
      <c r="K108" s="61"/>
      <c r="L108" s="61"/>
      <c r="M108" s="61"/>
      <c r="N108" s="61"/>
      <c r="O108" s="62"/>
      <c r="P108" s="8"/>
      <c r="Q108" s="20"/>
    </row>
    <row r="109" spans="1:17" ht="20.100000000000001" customHeight="1">
      <c r="A109" s="315"/>
      <c r="B109" s="204"/>
      <c r="C109" s="205"/>
      <c r="D109" s="205"/>
      <c r="E109" s="206"/>
      <c r="F109" s="207"/>
      <c r="G109" s="208"/>
      <c r="H109" s="209"/>
      <c r="I109" s="208"/>
      <c r="J109" s="195"/>
      <c r="K109" s="210"/>
      <c r="L109" s="208"/>
      <c r="M109" s="195"/>
      <c r="N109" s="208"/>
      <c r="O109" s="198"/>
      <c r="P109" s="8"/>
      <c r="Q109" s="20"/>
    </row>
    <row r="110" spans="1:17" ht="15" customHeight="1">
      <c r="A110" s="315"/>
      <c r="B110" s="81"/>
      <c r="C110" s="52" t="s">
        <v>312</v>
      </c>
      <c r="D110" s="53"/>
      <c r="E110" s="63"/>
      <c r="F110" s="68" t="s">
        <v>217</v>
      </c>
      <c r="G110" s="231" t="str">
        <f>G$22</f>
        <v>Amount</v>
      </c>
      <c r="H110" s="30"/>
      <c r="I110" s="35" t="str">
        <f>I$22</f>
        <v>Checks</v>
      </c>
      <c r="J110" s="8"/>
      <c r="K110" s="35" t="str">
        <f>K$22</f>
        <v>Remarks</v>
      </c>
      <c r="L110" s="35" t="str">
        <f>L$22</f>
        <v>Comments</v>
      </c>
      <c r="M110" s="8"/>
      <c r="N110" s="35" t="str">
        <f>N$22</f>
        <v>Supervisor Comments</v>
      </c>
      <c r="O110" s="82"/>
      <c r="P110" s="8"/>
      <c r="Q110" s="20"/>
    </row>
    <row r="111" spans="1:17" ht="15" customHeight="1">
      <c r="A111" s="315"/>
      <c r="B111" s="90"/>
      <c r="C111" s="55" t="s">
        <v>142</v>
      </c>
      <c r="D111" s="56"/>
      <c r="E111" s="57"/>
      <c r="F111" s="218">
        <v>1078</v>
      </c>
      <c r="G111" s="44"/>
      <c r="H111" s="30" t="s">
        <v>144</v>
      </c>
      <c r="I111" s="48" t="str">
        <f>IF(ISTEXT(G111),"No text please",IF(G111&lt;0,"No negatives please",IF(ISBLANK(G111),"Please enter a value",IF(AND(G111=0,ISERROR(FIND("zero",K111))),"Please confirm zero",IF(AND(G111&lt;&gt;0,K111="Confirmed zero"),"Value not zero"," ")))))</f>
        <v>Please enter a value</v>
      </c>
      <c r="J111" s="8"/>
      <c r="K111" s="38"/>
      <c r="L111" s="227"/>
      <c r="M111" s="8"/>
      <c r="N111" s="228"/>
      <c r="O111" s="82"/>
      <c r="P111" s="8"/>
      <c r="Q111" s="20"/>
    </row>
    <row r="112" spans="1:17" ht="15" customHeight="1">
      <c r="A112" s="315"/>
      <c r="B112" s="90"/>
      <c r="C112" s="108" t="s">
        <v>143</v>
      </c>
      <c r="D112" s="109"/>
      <c r="E112" s="57"/>
      <c r="F112" s="218">
        <v>1079</v>
      </c>
      <c r="G112" s="44"/>
      <c r="H112" s="30" t="s">
        <v>145</v>
      </c>
      <c r="I112" s="48" t="str">
        <f>IF(ISTEXT(G112),"No text please",IF(G112&lt;0,"No negatives please",IF(ISBLANK(G112),"Please enter a value",IF(AND(G112=0,ISERROR(FIND("zero",K112))),"Please confirm zero",IF(AND(G112&lt;&gt;0,K112="Confirmed zero"),"Value not zero"," ")))))</f>
        <v>Please enter a value</v>
      </c>
      <c r="J112" s="8"/>
      <c r="K112" s="38"/>
      <c r="L112" s="227"/>
      <c r="M112" s="8"/>
      <c r="N112" s="228"/>
      <c r="O112" s="82"/>
      <c r="P112" s="8"/>
      <c r="Q112" s="20"/>
    </row>
    <row r="113" spans="1:17" ht="15" customHeight="1">
      <c r="A113" s="315"/>
      <c r="B113" s="90"/>
      <c r="C113" s="237" t="s">
        <v>184</v>
      </c>
      <c r="D113" s="220"/>
      <c r="E113" s="67"/>
      <c r="F113" s="218">
        <v>1080</v>
      </c>
      <c r="G113" s="46" t="str">
        <f>IF(COUNTIF(I111:I112,"&lt;&gt; ")=0,SUM(G111:G112),"")</f>
        <v/>
      </c>
      <c r="H113" s="30" t="s">
        <v>146</v>
      </c>
      <c r="I113" s="8"/>
      <c r="J113" s="8"/>
      <c r="K113" s="8"/>
      <c r="L113" s="8"/>
      <c r="M113" s="8"/>
      <c r="N113" s="8"/>
      <c r="O113" s="82"/>
      <c r="P113" s="8"/>
      <c r="Q113" s="20"/>
    </row>
    <row r="114" spans="1:17" ht="30" customHeight="1">
      <c r="A114" s="315"/>
      <c r="B114" s="88"/>
      <c r="C114" s="25"/>
      <c r="D114" s="25"/>
      <c r="E114" s="15"/>
      <c r="F114" s="36"/>
      <c r="G114" s="16"/>
      <c r="H114" s="24"/>
      <c r="I114" s="16"/>
      <c r="J114" s="8"/>
      <c r="K114" s="7"/>
      <c r="L114" s="16"/>
      <c r="M114" s="8"/>
      <c r="N114" s="16"/>
      <c r="O114" s="82"/>
      <c r="P114" s="8"/>
      <c r="Q114" s="20"/>
    </row>
    <row r="115" spans="1:17" ht="15" customHeight="1">
      <c r="A115" s="315"/>
      <c r="B115" s="81"/>
      <c r="C115" s="52" t="s">
        <v>313</v>
      </c>
      <c r="D115" s="53"/>
      <c r="E115" s="63"/>
      <c r="F115" s="68" t="s">
        <v>217</v>
      </c>
      <c r="G115" s="231" t="str">
        <f>G$22</f>
        <v>Amount</v>
      </c>
      <c r="H115" s="30"/>
      <c r="I115" s="35" t="str">
        <f>I$22</f>
        <v>Checks</v>
      </c>
      <c r="J115" s="8"/>
      <c r="K115" s="35" t="str">
        <f>K$22</f>
        <v>Remarks</v>
      </c>
      <c r="L115" s="35" t="str">
        <f>L$22</f>
        <v>Comments</v>
      </c>
      <c r="M115" s="8"/>
      <c r="N115" s="35" t="str">
        <f>N$22</f>
        <v>Supervisor Comments</v>
      </c>
      <c r="O115" s="82"/>
      <c r="P115" s="8"/>
      <c r="Q115" s="20"/>
    </row>
    <row r="116" spans="1:17" ht="15" customHeight="1">
      <c r="A116" s="315"/>
      <c r="B116" s="83"/>
      <c r="C116" s="55" t="s">
        <v>147</v>
      </c>
      <c r="D116" s="56"/>
      <c r="E116" s="57"/>
      <c r="F116" s="218">
        <v>1081</v>
      </c>
      <c r="G116" s="226"/>
      <c r="H116" s="30" t="s">
        <v>151</v>
      </c>
      <c r="I116" s="48" t="str">
        <f>IF(ISTEXT(G116),"No text please",IF(G116&lt;0,"No negatives please",IF(ISBLANK(G116),"Please enter a value",IF(AND(G116=0,ISERROR(FIND("zero",K116))),"Please confirm zero",IF(AND(G116&lt;&gt;0,K116="Confirmed zero"),"Value not zero",IF(SUM(G116:G117)&lt;SUM(G118:G119),"10.a. + 10.b. &lt; 10.c. + 10.d.",IF(SUM(G116:G117)&lt;G118+G119/0.85,"Value underreported?"," ")))))))</f>
        <v>Please enter a value</v>
      </c>
      <c r="J116" s="8"/>
      <c r="K116" s="38"/>
      <c r="L116" s="227"/>
      <c r="M116" s="8"/>
      <c r="N116" s="228"/>
      <c r="O116" s="82"/>
      <c r="P116" s="8"/>
      <c r="Q116" s="20"/>
    </row>
    <row r="117" spans="1:17" ht="15" customHeight="1">
      <c r="A117" s="315"/>
      <c r="B117" s="83"/>
      <c r="C117" s="55" t="s">
        <v>148</v>
      </c>
      <c r="D117" s="56"/>
      <c r="E117" s="57"/>
      <c r="F117" s="218">
        <v>1082</v>
      </c>
      <c r="G117" s="44"/>
      <c r="H117" s="30" t="s">
        <v>182</v>
      </c>
      <c r="I117" s="48" t="str">
        <f>IF(ISTEXT(G117),"No text please",IF(G117&lt;0,"No negatives please",IF(ISBLANK(G117),"Please enter a value",IF(AND(G117=0,ISERROR(FIND("zero",K117))),"Please confirm zero",IF(AND(G117&lt;&gt;0,K117="Confirmed zero"),"Value not zero",IF(SUM(G116:G117)&lt;SUM(G118:G119),"10.a. + 10.b. &lt; 10.c. + 10.d.",IF(SUM(G116:G117)&lt;G118+G119/0.85,"Value underreported?"," ")))))))</f>
        <v>Please enter a value</v>
      </c>
      <c r="J117" s="8"/>
      <c r="K117" s="38"/>
      <c r="L117" s="227"/>
      <c r="M117" s="8"/>
      <c r="N117" s="228"/>
      <c r="O117" s="82"/>
      <c r="P117" s="8"/>
      <c r="Q117" s="20"/>
    </row>
    <row r="118" spans="1:17" ht="15" customHeight="1">
      <c r="A118" s="315"/>
      <c r="B118" s="83"/>
      <c r="C118" s="55" t="s">
        <v>149</v>
      </c>
      <c r="D118" s="56"/>
      <c r="E118" s="57"/>
      <c r="F118" s="218">
        <v>1083</v>
      </c>
      <c r="G118" s="44"/>
      <c r="H118" s="30" t="s">
        <v>152</v>
      </c>
      <c r="I118" s="48" t="str">
        <f>IF(ISTEXT(G118),"No text please",IF(G118&lt;0,"No negatives please",IF(ISBLANK(G118),"Please enter a value",IF(AND(G118=0,ISERROR(FIND("zero",K118))),"Please confirm zero",IF(AND(G118&lt;&gt;0,K118="Confirmed zero"),"Value not zero",IF(SUM(G116:G117)&lt;SUM(G118:G119),"10.a. + 10.b. &lt; 10.c. + 10.d."," "))))))</f>
        <v>Please enter a value</v>
      </c>
      <c r="J118" s="8"/>
      <c r="K118" s="38"/>
      <c r="L118" s="227"/>
      <c r="M118" s="8"/>
      <c r="N118" s="228"/>
      <c r="O118" s="82"/>
      <c r="P118" s="20"/>
      <c r="Q118" s="20"/>
    </row>
    <row r="119" spans="1:17" ht="15" customHeight="1">
      <c r="A119" s="315"/>
      <c r="B119" s="83"/>
      <c r="C119" s="108" t="s">
        <v>216</v>
      </c>
      <c r="D119" s="109"/>
      <c r="E119" s="57"/>
      <c r="F119" s="218">
        <v>1084</v>
      </c>
      <c r="G119" s="226"/>
      <c r="H119" s="30" t="s">
        <v>153</v>
      </c>
      <c r="I119" s="48" t="str">
        <f>IF(ISTEXT(G119),"No text please",IF(G119&lt;0,"No negatives please",IF(ISBLANK(G119),"Please enter a value",IF(AND(G119=0,ISERROR(FIND("zero",K119))),"Please confirm zero",IF(AND(G119&lt;&gt;0,K119="Confirmed zero"),"Value not zero",IF(SUM(G116:G117)&lt;SUM(G118:G119),"10.a. + 10.b. &lt; 10.c. + 10.d.",IF(SUM(G116:G117)&lt;G118+G119/0.85,"Haircuts not applied?"," ")))))))</f>
        <v>Please enter a value</v>
      </c>
      <c r="J119" s="8"/>
      <c r="K119" s="38"/>
      <c r="L119" s="227"/>
      <c r="M119" s="8"/>
      <c r="N119" s="228"/>
      <c r="O119" s="82"/>
      <c r="P119" s="20"/>
      <c r="Q119" s="20"/>
    </row>
    <row r="120" spans="1:17" ht="15" customHeight="1">
      <c r="A120" s="315"/>
      <c r="B120" s="83"/>
      <c r="C120" s="237" t="s">
        <v>555</v>
      </c>
      <c r="D120" s="220"/>
      <c r="E120" s="67"/>
      <c r="F120" s="218">
        <v>1085</v>
      </c>
      <c r="G120" s="46" t="str">
        <f>IF(COUNTIF(I116:I119,"&lt;&gt; ")=0,MAX(SUM(G116:G117)-SUM(G118:G119),0),"")</f>
        <v/>
      </c>
      <c r="H120" s="30" t="s">
        <v>556</v>
      </c>
      <c r="I120" s="8"/>
      <c r="J120" s="8"/>
      <c r="K120" s="8"/>
      <c r="L120" s="8"/>
      <c r="M120" s="8"/>
      <c r="N120" s="8"/>
      <c r="O120" s="82"/>
      <c r="P120" s="20"/>
      <c r="Q120" s="20"/>
    </row>
    <row r="121" spans="1:17" ht="30" customHeight="1">
      <c r="A121" s="315"/>
      <c r="B121" s="88"/>
      <c r="C121" s="25"/>
      <c r="D121" s="25"/>
      <c r="E121" s="15"/>
      <c r="F121" s="36"/>
      <c r="G121" s="16"/>
      <c r="H121" s="24"/>
      <c r="I121" s="16"/>
      <c r="J121" s="8"/>
      <c r="K121" s="7"/>
      <c r="L121" s="16"/>
      <c r="M121" s="8"/>
      <c r="N121" s="16"/>
      <c r="O121" s="82"/>
      <c r="P121" s="8"/>
      <c r="Q121" s="20"/>
    </row>
    <row r="122" spans="1:17" ht="15" customHeight="1">
      <c r="A122" s="315"/>
      <c r="B122" s="81"/>
      <c r="C122" s="52" t="s">
        <v>314</v>
      </c>
      <c r="D122" s="53"/>
      <c r="E122" s="54"/>
      <c r="F122" s="68" t="s">
        <v>217</v>
      </c>
      <c r="G122" s="231" t="str">
        <f>G$22</f>
        <v>Amount</v>
      </c>
      <c r="H122" s="30"/>
      <c r="I122" s="35" t="str">
        <f>I$22</f>
        <v>Checks</v>
      </c>
      <c r="J122" s="8"/>
      <c r="K122" s="35" t="str">
        <f>K$22</f>
        <v>Remarks</v>
      </c>
      <c r="L122" s="35" t="str">
        <f>L$22</f>
        <v>Comments</v>
      </c>
      <c r="M122" s="8"/>
      <c r="N122" s="35" t="str">
        <f>N$22</f>
        <v>Supervisor Comments</v>
      </c>
      <c r="O122" s="82"/>
      <c r="P122" s="8"/>
      <c r="Q122" s="20"/>
    </row>
    <row r="123" spans="1:17" ht="15" customHeight="1">
      <c r="A123" s="315"/>
      <c r="B123" s="83"/>
      <c r="C123" s="237" t="s">
        <v>482</v>
      </c>
      <c r="D123" s="223"/>
      <c r="E123" s="67"/>
      <c r="F123" s="218">
        <v>1086</v>
      </c>
      <c r="G123" s="44"/>
      <c r="H123" s="30" t="s">
        <v>154</v>
      </c>
      <c r="I123" s="48" t="str">
        <f>IF(ISTEXT(G123),"No text please",IF(G123&lt;0,"No negatives please",IF(ISBLANK(G123),"Please enter a value",IF(AND(G123=0,ISERROR(FIND("zero",K123))),"Please confirm zero",IF(AND(G123&lt;&gt;0,K123="Confirmed zero"),"Value not zero"," ")))))</f>
        <v>Please enter a value</v>
      </c>
      <c r="J123" s="8"/>
      <c r="K123" s="38"/>
      <c r="L123" s="227"/>
      <c r="M123" s="8"/>
      <c r="N123" s="228"/>
      <c r="O123" s="82"/>
      <c r="P123" s="20"/>
      <c r="Q123" s="20"/>
    </row>
    <row r="124" spans="1:17" ht="20.100000000000001" customHeight="1">
      <c r="A124" s="315"/>
      <c r="B124" s="188"/>
      <c r="C124" s="189"/>
      <c r="D124" s="189"/>
      <c r="E124" s="113"/>
      <c r="F124" s="190"/>
      <c r="G124" s="113"/>
      <c r="H124" s="191"/>
      <c r="I124" s="113"/>
      <c r="J124" s="113"/>
      <c r="K124" s="113"/>
      <c r="L124" s="113"/>
      <c r="M124" s="113"/>
      <c r="N124" s="113"/>
      <c r="O124" s="192"/>
      <c r="P124" s="8"/>
      <c r="Q124" s="20"/>
    </row>
    <row r="125" spans="1:17" ht="20.100000000000001" customHeight="1">
      <c r="A125" s="315"/>
      <c r="B125" s="60" t="s">
        <v>155</v>
      </c>
      <c r="C125" s="61"/>
      <c r="D125" s="61"/>
      <c r="E125" s="61"/>
      <c r="F125" s="61"/>
      <c r="G125" s="61"/>
      <c r="H125" s="78"/>
      <c r="I125" s="61"/>
      <c r="J125" s="61"/>
      <c r="K125" s="61"/>
      <c r="L125" s="61"/>
      <c r="M125" s="61"/>
      <c r="N125" s="61"/>
      <c r="O125" s="62"/>
      <c r="P125" s="20"/>
      <c r="Q125" s="20"/>
    </row>
    <row r="126" spans="1:17" ht="20.100000000000001" customHeight="1">
      <c r="A126" s="315"/>
      <c r="B126" s="204"/>
      <c r="C126" s="205"/>
      <c r="D126" s="205"/>
      <c r="E126" s="206"/>
      <c r="F126" s="207"/>
      <c r="G126" s="208"/>
      <c r="H126" s="209"/>
      <c r="I126" s="208"/>
      <c r="J126" s="195"/>
      <c r="K126" s="210"/>
      <c r="L126" s="208"/>
      <c r="M126" s="195"/>
      <c r="N126" s="208"/>
      <c r="O126" s="198"/>
      <c r="P126" s="8"/>
      <c r="Q126" s="20"/>
    </row>
    <row r="127" spans="1:17" ht="15" customHeight="1">
      <c r="A127" s="315"/>
      <c r="B127" s="81"/>
      <c r="C127" s="52" t="s">
        <v>315</v>
      </c>
      <c r="D127" s="53"/>
      <c r="E127" s="54"/>
      <c r="F127" s="68" t="s">
        <v>217</v>
      </c>
      <c r="G127" s="231" t="str">
        <f>G$22</f>
        <v>Amount</v>
      </c>
      <c r="H127" s="30"/>
      <c r="I127" s="35" t="str">
        <f>I$22</f>
        <v>Checks</v>
      </c>
      <c r="J127" s="8"/>
      <c r="K127" s="35" t="str">
        <f>K$22</f>
        <v>Remarks</v>
      </c>
      <c r="L127" s="35" t="str">
        <f>L$22</f>
        <v>Comments</v>
      </c>
      <c r="M127" s="8"/>
      <c r="N127" s="35" t="str">
        <f>N$22</f>
        <v>Supervisor Comments</v>
      </c>
      <c r="O127" s="82"/>
      <c r="P127" s="8"/>
      <c r="Q127" s="20"/>
    </row>
    <row r="128" spans="1:17" ht="15" customHeight="1">
      <c r="A128" s="315"/>
      <c r="B128" s="83"/>
      <c r="C128" s="237" t="s">
        <v>329</v>
      </c>
      <c r="D128" s="223"/>
      <c r="E128" s="67"/>
      <c r="F128" s="218">
        <v>1087</v>
      </c>
      <c r="G128" s="44"/>
      <c r="H128" s="30" t="s">
        <v>557</v>
      </c>
      <c r="I128" s="48" t="str">
        <f>IF(ISTEXT(G128),"No text please",IF(G128&lt;0,"No negatives please",IF(ISBLANK(G128),"Please enter a value",IF(AND(G128=0,ISERROR(FIND("zero",K128))),"Please confirm zero",IF(AND(G128&lt;&gt;0,K128="Confirmed zero"),"Value not zero"," ")))))</f>
        <v>Please enter a value</v>
      </c>
      <c r="J128" s="8"/>
      <c r="K128" s="38"/>
      <c r="L128" s="227"/>
      <c r="M128" s="8"/>
      <c r="N128" s="228"/>
      <c r="O128" s="82"/>
      <c r="P128" s="8"/>
      <c r="Q128" s="20"/>
    </row>
    <row r="129" spans="1:17" ht="30" customHeight="1">
      <c r="A129" s="315"/>
      <c r="B129" s="88"/>
      <c r="C129" s="25"/>
      <c r="D129" s="25"/>
      <c r="E129" s="15"/>
      <c r="F129" s="36"/>
      <c r="G129" s="16"/>
      <c r="H129" s="24"/>
      <c r="I129" s="16"/>
      <c r="J129" s="8"/>
      <c r="K129" s="7"/>
      <c r="L129" s="16"/>
      <c r="M129" s="8"/>
      <c r="N129" s="16"/>
      <c r="O129" s="82"/>
      <c r="P129" s="8"/>
      <c r="Q129" s="20"/>
    </row>
    <row r="130" spans="1:17" ht="15" customHeight="1">
      <c r="A130" s="315"/>
      <c r="B130" s="81"/>
      <c r="C130" s="52" t="s">
        <v>316</v>
      </c>
      <c r="D130" s="53"/>
      <c r="E130" s="54"/>
      <c r="F130" s="75" t="s">
        <v>217</v>
      </c>
      <c r="G130" s="231" t="str">
        <f>G$22</f>
        <v>Amount</v>
      </c>
      <c r="H130" s="30"/>
      <c r="I130" s="35" t="str">
        <f>I$22</f>
        <v>Checks</v>
      </c>
      <c r="J130" s="8"/>
      <c r="K130" s="35" t="str">
        <f>K$22</f>
        <v>Remarks</v>
      </c>
      <c r="L130" s="35" t="str">
        <f>L$22</f>
        <v>Comments</v>
      </c>
      <c r="M130" s="8"/>
      <c r="N130" s="35" t="str">
        <f>N$22</f>
        <v>Supervisor Comments</v>
      </c>
      <c r="O130" s="82"/>
      <c r="P130" s="8"/>
      <c r="Q130" s="20"/>
    </row>
    <row r="131" spans="1:17" ht="15" customHeight="1">
      <c r="A131" s="315"/>
      <c r="B131" s="83"/>
      <c r="C131" s="55" t="s">
        <v>165</v>
      </c>
      <c r="D131" s="56"/>
      <c r="E131" s="57"/>
      <c r="F131" s="218">
        <v>1088</v>
      </c>
      <c r="G131" s="44"/>
      <c r="H131" s="30" t="s">
        <v>156</v>
      </c>
      <c r="I131" s="48" t="str">
        <f>IF(ISTEXT(G131),"No text please",IF(G131&lt;0,"No negatives please",IF(ISBLANK(G131),"Please enter a value",IF(AND(G131=0,ISERROR(FIND("zero",K131))),"Please confirm zero",IF(AND(G131&lt;&gt;0,K131="Confirmed zero"),"Value not zero",IF(G131&lt;G132,"&lt; 13.a.(1)"," "))))))</f>
        <v>Please enter a value</v>
      </c>
      <c r="J131" s="8"/>
      <c r="K131" s="38"/>
      <c r="L131" s="227"/>
      <c r="M131" s="8"/>
      <c r="N131" s="228"/>
      <c r="O131" s="82"/>
      <c r="P131" s="20"/>
      <c r="Q131" s="20"/>
    </row>
    <row r="132" spans="1:17" ht="15" customHeight="1">
      <c r="A132" s="315"/>
      <c r="B132" s="83"/>
      <c r="C132" s="219" t="s">
        <v>181</v>
      </c>
      <c r="D132" s="59"/>
      <c r="E132" s="57"/>
      <c r="F132" s="218">
        <v>1089</v>
      </c>
      <c r="G132" s="44"/>
      <c r="H132" s="30" t="s">
        <v>158</v>
      </c>
      <c r="I132" s="48" t="str">
        <f>IF(ISTEXT(G132),"No text please",IF(G132&lt;0,"No negatives please",IF(ISBLANK(G132),"Please enter a value",IF(AND(G132=0,ISERROR(FIND("zero",K132))),"Please confirm zero",IF(AND(G132&lt;&gt;0,K132="Confirmed zero"),"Value not zero",IF(G131&lt;G132,"&gt; 13.a."," "))))))</f>
        <v>Please enter a value</v>
      </c>
      <c r="J132" s="8"/>
      <c r="K132" s="38"/>
      <c r="L132" s="227"/>
      <c r="M132" s="8"/>
      <c r="N132" s="228"/>
      <c r="O132" s="82"/>
      <c r="P132" s="20"/>
      <c r="Q132" s="20"/>
    </row>
    <row r="133" spans="1:17" ht="15" customHeight="1">
      <c r="A133" s="315"/>
      <c r="B133" s="83"/>
      <c r="C133" s="55" t="s">
        <v>166</v>
      </c>
      <c r="D133" s="56"/>
      <c r="E133" s="57"/>
      <c r="F133" s="45">
        <v>1090</v>
      </c>
      <c r="G133" s="44"/>
      <c r="H133" s="30" t="s">
        <v>157</v>
      </c>
      <c r="I133" s="48" t="str">
        <f>IF(ISTEXT(G133),"No text please",IF(G133&lt;0,"No negatives please",IF(ISBLANK(G133),"Please enter a value",IF(AND(G133=0,ISERROR(FIND("zero",K133))),"Please confirm zero",IF(AND(G133&lt;&gt;0,K133="Confirmed zero"),"Value not zero"," ")))))</f>
        <v>Please enter a value</v>
      </c>
      <c r="J133" s="8"/>
      <c r="K133" s="38"/>
      <c r="L133" s="227"/>
      <c r="M133" s="8"/>
      <c r="N133" s="228"/>
      <c r="O133" s="82"/>
      <c r="P133" s="20"/>
      <c r="Q133" s="20"/>
    </row>
    <row r="134" spans="1:17" ht="15" customHeight="1">
      <c r="A134" s="315"/>
      <c r="B134" s="83"/>
      <c r="C134" s="237" t="s">
        <v>558</v>
      </c>
      <c r="D134" s="220"/>
      <c r="E134" s="67"/>
      <c r="F134" s="218">
        <v>1091</v>
      </c>
      <c r="G134" s="46" t="str">
        <f>IF(COUNTIF(I131:I133,"&lt;&gt; ")=0,MAX(G131-G132,0)+G133,"")</f>
        <v/>
      </c>
      <c r="H134" s="30" t="s">
        <v>559</v>
      </c>
      <c r="I134" s="8"/>
      <c r="J134" s="8"/>
      <c r="K134" s="8"/>
      <c r="L134" s="8"/>
      <c r="M134" s="8"/>
      <c r="N134" s="8"/>
      <c r="O134" s="82"/>
      <c r="P134" s="20"/>
      <c r="Q134" s="20"/>
    </row>
    <row r="135" spans="1:17" ht="20.100000000000001" customHeight="1">
      <c r="A135" s="315"/>
      <c r="B135" s="188"/>
      <c r="C135" s="189"/>
      <c r="D135" s="189"/>
      <c r="E135" s="113"/>
      <c r="F135" s="190"/>
      <c r="G135" s="113"/>
      <c r="H135" s="191"/>
      <c r="I135" s="113"/>
      <c r="J135" s="113"/>
      <c r="K135" s="113"/>
      <c r="L135" s="113"/>
      <c r="M135" s="113"/>
      <c r="N135" s="113"/>
      <c r="O135" s="192"/>
      <c r="P135" s="8"/>
      <c r="Q135" s="20"/>
    </row>
    <row r="136" spans="1:17" ht="20.100000000000001" customHeight="1">
      <c r="A136" s="315"/>
      <c r="B136" s="60" t="s">
        <v>253</v>
      </c>
      <c r="C136" s="61"/>
      <c r="D136" s="61"/>
      <c r="E136" s="61"/>
      <c r="F136" s="61"/>
      <c r="G136" s="61"/>
      <c r="H136" s="78"/>
      <c r="I136" s="61"/>
      <c r="J136" s="61"/>
      <c r="K136" s="61"/>
      <c r="L136" s="61"/>
      <c r="M136" s="61"/>
      <c r="N136" s="61"/>
      <c r="O136" s="62"/>
      <c r="P136" s="20"/>
      <c r="Q136" s="20"/>
    </row>
    <row r="137" spans="1:17" ht="20.100000000000001" customHeight="1">
      <c r="A137" s="315"/>
      <c r="B137" s="204"/>
      <c r="C137" s="205"/>
      <c r="D137" s="205"/>
      <c r="E137" s="206"/>
      <c r="F137" s="207"/>
      <c r="G137" s="208"/>
      <c r="H137" s="209"/>
      <c r="I137" s="208"/>
      <c r="J137" s="195"/>
      <c r="K137" s="210"/>
      <c r="L137" s="208"/>
      <c r="M137" s="195"/>
      <c r="N137" s="208"/>
      <c r="O137" s="198"/>
      <c r="P137" s="8"/>
      <c r="Q137" s="20"/>
    </row>
    <row r="138" spans="1:17" ht="15" customHeight="1">
      <c r="A138" s="315"/>
      <c r="B138" s="81"/>
      <c r="C138" s="52" t="s">
        <v>317</v>
      </c>
      <c r="D138" s="53"/>
      <c r="E138" s="54"/>
      <c r="F138" s="68" t="s">
        <v>217</v>
      </c>
      <c r="G138" s="231" t="str">
        <f>G$22</f>
        <v>Amount</v>
      </c>
      <c r="H138" s="30"/>
      <c r="I138" s="35" t="str">
        <f>I$22</f>
        <v>Checks</v>
      </c>
      <c r="J138" s="8"/>
      <c r="K138" s="35" t="str">
        <f>K$22</f>
        <v>Remarks</v>
      </c>
      <c r="L138" s="35" t="str">
        <f>L$22</f>
        <v>Comments</v>
      </c>
      <c r="M138" s="8"/>
      <c r="N138" s="35" t="str">
        <f>N$22</f>
        <v>Supervisor Comments</v>
      </c>
      <c r="O138" s="82"/>
      <c r="P138" s="8"/>
      <c r="Q138" s="20"/>
    </row>
    <row r="139" spans="1:17" ht="15" customHeight="1">
      <c r="A139" s="315"/>
      <c r="B139" s="83"/>
      <c r="C139" s="55" t="s">
        <v>159</v>
      </c>
      <c r="D139" s="56"/>
      <c r="E139" s="57"/>
      <c r="F139" s="218">
        <v>1092</v>
      </c>
      <c r="G139" s="44"/>
      <c r="H139" s="30" t="s">
        <v>167</v>
      </c>
      <c r="I139" s="48" t="str">
        <f>IF(ISTEXT(G139),"No text please",IF(G139&lt;0,"No negatives please",IF(ISBLANK(G139),"Please enter a value",IF(AND(G139=0,ISERROR(FIND("zero",K139))),"Please confirm zero",IF(AND(G139&lt;&gt;0,K139="Confirmed zero"),"Value not zero",IF(G139&lt;G140,"&lt; 14.b.",IF(AND(G70&lt;&gt;"",G139&lt;G70),"&lt; 4.e."," ")))))))</f>
        <v>Please enter a value</v>
      </c>
      <c r="J139" s="8"/>
      <c r="K139" s="38"/>
      <c r="L139" s="227"/>
      <c r="M139" s="8"/>
      <c r="N139" s="228"/>
      <c r="O139" s="82"/>
      <c r="P139" s="20"/>
      <c r="Q139" s="20"/>
    </row>
    <row r="140" spans="1:17" ht="15" customHeight="1">
      <c r="A140" s="315"/>
      <c r="B140" s="83"/>
      <c r="C140" s="55" t="s">
        <v>160</v>
      </c>
      <c r="D140" s="56"/>
      <c r="E140" s="57"/>
      <c r="F140" s="218">
        <v>1093</v>
      </c>
      <c r="G140" s="44"/>
      <c r="H140" s="30" t="s">
        <v>168</v>
      </c>
      <c r="I140" s="48" t="str">
        <f>IF(ISTEXT(G140),"No text please",IF(G140&lt;0,"No negatives please",IF(ISBLANK(G140),"Please enter a value",IF(AND(G140=0,ISERROR(FIND("zero",K140))),"Please confirm zero",IF(AND(G140&lt;&gt;0,K140="Confirmed zero"),"Value not zero",IF(G139&lt;G140,"&gt; 14.a."," "))))))</f>
        <v>Please enter a value</v>
      </c>
      <c r="J140" s="8"/>
      <c r="K140" s="38"/>
      <c r="L140" s="227"/>
      <c r="M140" s="8"/>
      <c r="N140" s="228"/>
      <c r="O140" s="82"/>
      <c r="P140" s="20"/>
      <c r="Q140" s="20"/>
    </row>
    <row r="141" spans="1:17" ht="15" customHeight="1">
      <c r="A141" s="315"/>
      <c r="B141" s="83"/>
      <c r="C141" s="55" t="s">
        <v>185</v>
      </c>
      <c r="D141" s="56"/>
      <c r="E141" s="57"/>
      <c r="F141" s="218">
        <v>1094</v>
      </c>
      <c r="G141" s="74" t="str">
        <f>IF(COUNTIF(I139:I140,"&lt;&gt; ")=0,(G139-G140)/G139,"")</f>
        <v/>
      </c>
      <c r="H141" s="30" t="s">
        <v>169</v>
      </c>
      <c r="I141" s="39"/>
      <c r="J141" s="8"/>
      <c r="K141" s="39"/>
      <c r="L141" s="39"/>
      <c r="M141" s="8"/>
      <c r="N141" s="39"/>
      <c r="O141" s="82"/>
      <c r="P141" s="20"/>
      <c r="Q141" s="20"/>
    </row>
    <row r="142" spans="1:17" ht="15" customHeight="1">
      <c r="A142" s="315"/>
      <c r="B142" s="83"/>
      <c r="C142" s="55" t="s">
        <v>334</v>
      </c>
      <c r="D142" s="56"/>
      <c r="E142" s="57"/>
      <c r="F142" s="218">
        <v>1095</v>
      </c>
      <c r="G142" s="226"/>
      <c r="H142" s="30" t="s">
        <v>170</v>
      </c>
      <c r="I142" s="48" t="str">
        <f>IF(ISTEXT(G142),"No text please",IF(ISBLANK(G142),"Please enter a value",IF(AND(G142=0,ISERROR(FIND("zero",K142))),"Please confirm zero",IF(AND(G142&lt;&gt;0,K142="Confirmed zero"),"Value not zero"," "))))</f>
        <v>Please enter a value</v>
      </c>
      <c r="J142" s="8"/>
      <c r="K142" s="38"/>
      <c r="L142" s="227"/>
      <c r="M142" s="8"/>
      <c r="N142" s="228"/>
      <c r="O142" s="82"/>
      <c r="P142" s="20"/>
      <c r="Q142" s="20"/>
    </row>
    <row r="143" spans="1:17" ht="15" customHeight="1">
      <c r="A143" s="315"/>
      <c r="B143" s="83"/>
      <c r="C143" s="55" t="s">
        <v>161</v>
      </c>
      <c r="D143" s="56"/>
      <c r="E143" s="57"/>
      <c r="F143" s="218">
        <v>1096</v>
      </c>
      <c r="G143" s="44"/>
      <c r="H143" s="30" t="s">
        <v>171</v>
      </c>
      <c r="I143" s="48" t="str">
        <f>IF(ISTEXT(G143),"No text please",IF(ISBLANK(G143),"Please enter a value",IF(AND(G143=0,ISERROR(FIND("zero",K143))),"Please confirm zero",IF(AND(G143&lt;&gt;0,K143="Confirmed zero"),"Value not zero"," "))))</f>
        <v>Please enter a value</v>
      </c>
      <c r="J143" s="8"/>
      <c r="K143" s="38"/>
      <c r="L143" s="227"/>
      <c r="M143" s="8"/>
      <c r="N143" s="228"/>
      <c r="O143" s="82"/>
      <c r="P143" s="20"/>
      <c r="Q143" s="20"/>
    </row>
    <row r="144" spans="1:17" ht="15" customHeight="1">
      <c r="A144" s="315"/>
      <c r="B144" s="83"/>
      <c r="C144" s="55" t="s">
        <v>335</v>
      </c>
      <c r="D144" s="56"/>
      <c r="E144" s="57"/>
      <c r="F144" s="218">
        <v>1097</v>
      </c>
      <c r="G144" s="44"/>
      <c r="H144" s="30" t="s">
        <v>172</v>
      </c>
      <c r="I144" s="48" t="str">
        <f>IF(ISTEXT(G144),"No text please",IF(ISBLANK(G144),"Please enter a value",IF(AND(G144=0,ISERROR(FIND("zero",K144))),"Please confirm zero",IF(AND(G144&lt;&gt;0,K144="Confirmed zero"),"Value not zero"," "))))</f>
        <v>Please enter a value</v>
      </c>
      <c r="J144" s="8"/>
      <c r="K144" s="38"/>
      <c r="L144" s="227"/>
      <c r="M144" s="8"/>
      <c r="N144" s="228"/>
      <c r="O144" s="82"/>
      <c r="P144" s="20"/>
      <c r="Q144" s="20"/>
    </row>
    <row r="145" spans="1:17" ht="15" customHeight="1">
      <c r="A145" s="315"/>
      <c r="B145" s="83"/>
      <c r="C145" s="55" t="s">
        <v>446</v>
      </c>
      <c r="D145" s="56"/>
      <c r="E145" s="57"/>
      <c r="F145" s="218">
        <v>1098</v>
      </c>
      <c r="G145" s="44"/>
      <c r="H145" s="30" t="s">
        <v>173</v>
      </c>
      <c r="I145" s="48" t="str">
        <f>IF(ISTEXT(G145),"No text please",IF(G145&lt;0,"No negatives please",IF(ISBLANK(G145),"Please enter a value",IF(AND(G145=0,ISERROR(FIND("zero",K145))),"Please confirm zero",IF(AND(G145&lt;&gt;0,K145="Confirmed zero"),"Value not zero"," ")))))</f>
        <v>Please enter a value</v>
      </c>
      <c r="J145" s="8"/>
      <c r="K145" s="38"/>
      <c r="L145" s="227"/>
      <c r="M145" s="8"/>
      <c r="N145" s="228"/>
      <c r="O145" s="82"/>
      <c r="P145" s="20"/>
      <c r="Q145" s="20"/>
    </row>
    <row r="146" spans="1:17" ht="15" customHeight="1">
      <c r="A146" s="315"/>
      <c r="B146" s="83"/>
      <c r="C146" s="55" t="s">
        <v>162</v>
      </c>
      <c r="D146" s="56"/>
      <c r="E146" s="57"/>
      <c r="F146" s="218">
        <v>1099</v>
      </c>
      <c r="G146" s="44"/>
      <c r="H146" s="30" t="s">
        <v>174</v>
      </c>
      <c r="I146" s="48" t="str">
        <f>IF(ISTEXT(G146),"No text please",IF(G146&lt;0,"No negatives please",IF(ISBLANK(G146),"Please enter a value",IF(AND(G146=0,ISERROR(FIND("zero",K146))),"Please confirm zero",IF(AND(G146&lt;&gt;0,K146="Confirmed zero"),"Value not zero"," ")))))</f>
        <v>Please enter a value</v>
      </c>
      <c r="J146" s="8"/>
      <c r="K146" s="38"/>
      <c r="L146" s="227"/>
      <c r="M146" s="8"/>
      <c r="N146" s="228"/>
      <c r="O146" s="82"/>
      <c r="P146" s="20"/>
      <c r="Q146" s="20"/>
    </row>
    <row r="147" spans="1:17" ht="15" customHeight="1">
      <c r="A147" s="315"/>
      <c r="B147" s="83"/>
      <c r="C147" s="55" t="s">
        <v>163</v>
      </c>
      <c r="D147" s="56"/>
      <c r="E147" s="57"/>
      <c r="F147" s="218">
        <v>1100</v>
      </c>
      <c r="G147" s="44"/>
      <c r="H147" s="30" t="s">
        <v>250</v>
      </c>
      <c r="I147" s="48" t="str">
        <f>IF(ISTEXT(G147),"No text please",IF(G147&lt;0,"No negatives please",IF(ISBLANK(G147),"Please enter a value",IF(AND(G147=0,ISERROR(FIND("zero",K147))),"Please confirm zero",IF(AND(G147&lt;&gt;0,K147="Confirmed zero"),"Value not zero"," ")))))</f>
        <v>Please enter a value</v>
      </c>
      <c r="J147" s="8"/>
      <c r="K147" s="38"/>
      <c r="L147" s="227"/>
      <c r="M147" s="8"/>
      <c r="N147" s="228"/>
      <c r="O147" s="82"/>
      <c r="P147" s="20"/>
      <c r="Q147" s="20"/>
    </row>
    <row r="148" spans="1:17" ht="15" customHeight="1">
      <c r="A148" s="315"/>
      <c r="B148" s="83"/>
      <c r="C148" s="55" t="s">
        <v>249</v>
      </c>
      <c r="D148" s="56"/>
      <c r="E148" s="57"/>
      <c r="F148" s="218">
        <v>1101</v>
      </c>
      <c r="G148" s="44"/>
      <c r="H148" s="30" t="s">
        <v>251</v>
      </c>
      <c r="I148" s="48" t="str">
        <f>IF(ISTEXT(G148),"No text please",IF(G148&lt;0,"No negatives please",IF(ISBLANK(G148),"Please enter a value",IF(AND(G148=0,ISERROR(FIND("zero",K148))),"Please confirm zero",IF(AND(G148&lt;&gt;0,K148="Confirmed zero"),"Value not zero"," ")))))</f>
        <v>Please enter a value</v>
      </c>
      <c r="J148" s="8"/>
      <c r="K148" s="38"/>
      <c r="L148" s="227"/>
      <c r="M148" s="8"/>
      <c r="N148" s="228"/>
      <c r="O148" s="82"/>
      <c r="P148" s="20"/>
      <c r="Q148" s="20"/>
    </row>
    <row r="149" spans="1:17" ht="15" customHeight="1">
      <c r="A149" s="315"/>
      <c r="B149" s="83"/>
      <c r="C149" s="21"/>
      <c r="D149" s="21"/>
      <c r="E149" s="21"/>
      <c r="F149" s="37"/>
      <c r="G149" s="231"/>
      <c r="H149" s="209"/>
      <c r="I149" s="30"/>
      <c r="J149" s="8"/>
      <c r="K149" s="210"/>
      <c r="L149" s="30"/>
      <c r="M149" s="8"/>
      <c r="N149" s="30"/>
      <c r="O149" s="82"/>
      <c r="P149" s="20"/>
      <c r="Q149" s="20"/>
    </row>
    <row r="150" spans="1:17" ht="15" customHeight="1">
      <c r="A150" s="315"/>
      <c r="B150" s="83"/>
      <c r="C150" s="21"/>
      <c r="D150" s="21"/>
      <c r="E150" s="21"/>
      <c r="F150" s="37"/>
      <c r="G150" s="231" t="s">
        <v>180</v>
      </c>
      <c r="H150" s="30"/>
      <c r="I150" s="35" t="str">
        <f>I$22</f>
        <v>Checks</v>
      </c>
      <c r="J150" s="8"/>
      <c r="K150" s="35" t="str">
        <f>K$22</f>
        <v>Remarks</v>
      </c>
      <c r="L150" s="35" t="str">
        <f>L$22</f>
        <v>Comments</v>
      </c>
      <c r="M150" s="8"/>
      <c r="N150" s="35" t="str">
        <f>N$22</f>
        <v>Supervisor Comments</v>
      </c>
      <c r="O150" s="82"/>
      <c r="P150" s="20"/>
      <c r="Q150" s="20"/>
    </row>
    <row r="151" spans="1:17" ht="15" customHeight="1">
      <c r="A151" s="315"/>
      <c r="B151" s="83"/>
      <c r="C151" s="55" t="s">
        <v>164</v>
      </c>
      <c r="D151" s="56"/>
      <c r="E151" s="73"/>
      <c r="F151" s="218">
        <v>1102</v>
      </c>
      <c r="G151" s="72"/>
      <c r="H151" s="285" t="s">
        <v>175</v>
      </c>
      <c r="I151" s="48" t="str">
        <f>IF(ISTEXT(G151),"No text please",IF(G151&lt;0,"No negatives please",IF(ISBLANK(G151),"Please enter a value",IF(G151=0,"Cannot be zero",IF(AND(G151&lt;&gt;0,K151="Confirmed zero"),"Value not zero",IF(INT(G151)=G151," ","Integers only"))))))</f>
        <v>Please enter a value</v>
      </c>
      <c r="J151" s="8"/>
      <c r="K151" s="38"/>
      <c r="L151" s="227"/>
      <c r="M151" s="8"/>
      <c r="N151" s="228"/>
      <c r="O151" s="82"/>
      <c r="P151" s="20"/>
      <c r="Q151" s="20"/>
    </row>
    <row r="152" spans="1:17" ht="30" customHeight="1">
      <c r="A152" s="315"/>
      <c r="B152" s="88"/>
      <c r="C152" s="25"/>
      <c r="D152" s="25"/>
      <c r="E152" s="15"/>
      <c r="F152" s="36"/>
      <c r="G152" s="16"/>
      <c r="H152" s="24"/>
      <c r="I152" s="16"/>
      <c r="J152" s="8"/>
      <c r="K152" s="7"/>
      <c r="L152" s="16"/>
      <c r="M152" s="8"/>
      <c r="N152" s="16"/>
      <c r="O152" s="82"/>
      <c r="P152" s="8"/>
      <c r="Q152" s="20"/>
    </row>
    <row r="153" spans="1:17" ht="15" customHeight="1">
      <c r="A153" s="315"/>
      <c r="B153" s="81"/>
      <c r="C153" s="52" t="s">
        <v>318</v>
      </c>
      <c r="D153" s="53"/>
      <c r="E153" s="63"/>
      <c r="F153" s="68" t="s">
        <v>217</v>
      </c>
      <c r="G153" s="231" t="str">
        <f>G$22</f>
        <v>Amount</v>
      </c>
      <c r="H153" s="30"/>
      <c r="I153" s="35" t="str">
        <f>I$22</f>
        <v>Checks</v>
      </c>
      <c r="J153" s="8"/>
      <c r="K153" s="35" t="str">
        <f>K$22</f>
        <v>Remarks</v>
      </c>
      <c r="L153" s="35" t="str">
        <f>L$22</f>
        <v>Comments</v>
      </c>
      <c r="M153" s="8"/>
      <c r="N153" s="35" t="str">
        <f>N$22</f>
        <v>Supervisor Comments</v>
      </c>
      <c r="O153" s="82"/>
      <c r="P153" s="8"/>
      <c r="Q153" s="20"/>
    </row>
    <row r="154" spans="1:17" ht="15" customHeight="1">
      <c r="A154" s="315"/>
      <c r="B154" s="81"/>
      <c r="C154" s="265" t="s">
        <v>666</v>
      </c>
      <c r="D154" s="56"/>
      <c r="E154" s="57"/>
      <c r="F154" s="218">
        <v>1107</v>
      </c>
      <c r="G154" s="44"/>
      <c r="H154" s="270" t="s">
        <v>665</v>
      </c>
      <c r="I154" s="48" t="str">
        <f>IF(ISTEXT(G154),"No text please",IF(G154&lt;0,"No negatives please",IF(ISBLANK(G154),"Please enter a value",IF(AND(G154=0,ISERROR(FIND("zero",K154))),"Please confirm zero",IF(AND(G154&lt;&gt;0,K154="Confirmed zero"),"Value not zero"," ")))))</f>
        <v>Please enter a value</v>
      </c>
      <c r="J154" s="8"/>
      <c r="K154" s="38"/>
      <c r="L154" s="227"/>
      <c r="M154" s="8"/>
      <c r="N154" s="228"/>
      <c r="O154" s="82"/>
      <c r="P154" s="20"/>
      <c r="Q154" s="20"/>
    </row>
    <row r="155" spans="1:17" ht="15" customHeight="1">
      <c r="A155" s="315"/>
      <c r="B155" s="81"/>
      <c r="C155" s="265" t="s">
        <v>667</v>
      </c>
      <c r="D155" s="56"/>
      <c r="E155" s="57"/>
      <c r="F155" s="40"/>
      <c r="G155" s="39"/>
      <c r="H155" s="270"/>
      <c r="I155" s="39"/>
      <c r="J155" s="8"/>
      <c r="K155" s="39"/>
      <c r="L155" s="39"/>
      <c r="M155" s="32"/>
      <c r="N155" s="39"/>
      <c r="O155" s="82"/>
      <c r="P155" s="8"/>
      <c r="Q155" s="20"/>
    </row>
    <row r="156" spans="1:17" ht="15" customHeight="1">
      <c r="A156" s="315"/>
      <c r="B156" s="81"/>
      <c r="C156" s="266" t="s">
        <v>382</v>
      </c>
      <c r="D156" s="56"/>
      <c r="E156" s="57"/>
      <c r="F156" s="218">
        <v>1108</v>
      </c>
      <c r="G156" s="226"/>
      <c r="H156" s="270" t="s">
        <v>704</v>
      </c>
      <c r="I156" s="48" t="str">
        <f>IF(ISTEXT(G156),"No text please",IF(G156&lt;0,"No negatives please",IF(ISBLANK(G156),"Please enter a value",IF(AND(G156=0,ISERROR(FIND("zero",K156))),"Please confirm zero",IF(AND(G156&lt;&gt;0,K156="Confirmed zero"),"Value not zero"," ")))))</f>
        <v>Please enter a value</v>
      </c>
      <c r="J156" s="8"/>
      <c r="K156" s="38"/>
      <c r="L156" s="227"/>
      <c r="M156" s="8"/>
      <c r="N156" s="228"/>
      <c r="O156" s="82"/>
      <c r="P156" s="20"/>
      <c r="Q156" s="20"/>
    </row>
    <row r="157" spans="1:17" ht="15" customHeight="1">
      <c r="A157" s="315"/>
      <c r="B157" s="83"/>
      <c r="C157" s="266" t="s">
        <v>698</v>
      </c>
      <c r="D157" s="56"/>
      <c r="E157" s="57"/>
      <c r="F157" s="218">
        <v>1109</v>
      </c>
      <c r="G157" s="226"/>
      <c r="H157" s="270" t="s">
        <v>696</v>
      </c>
      <c r="I157" s="48" t="str">
        <f>IF(ISTEXT(G157),"No text please",IF(G157&lt;0,"No negatives please",IF(ISBLANK(G157),"Please enter a value",IF(AND(G157=0,ISERROR(FIND("zero",K157))),"Please confirm zero",IF(AND(G157&lt;&gt;0,K157="Confirmed zero"),"Value not zero"," ")))))</f>
        <v>Please enter a value</v>
      </c>
      <c r="J157" s="8"/>
      <c r="K157" s="38"/>
      <c r="L157" s="227"/>
      <c r="M157" s="8"/>
      <c r="N157" s="228"/>
      <c r="O157" s="82"/>
      <c r="P157" s="20"/>
      <c r="Q157" s="20"/>
    </row>
    <row r="158" spans="1:17" ht="15" customHeight="1">
      <c r="A158" s="315"/>
      <c r="B158" s="83"/>
      <c r="C158" s="266" t="s">
        <v>699</v>
      </c>
      <c r="D158" s="56"/>
      <c r="E158" s="57"/>
      <c r="F158" s="218">
        <v>1110</v>
      </c>
      <c r="G158" s="226"/>
      <c r="H158" s="270" t="s">
        <v>697</v>
      </c>
      <c r="I158" s="48" t="str">
        <f>IF(ISTEXT(G158),"No text please",IF(G158&lt;0,"No negatives please",IF(ISBLANK(G158),"Please enter a value",IF(AND(G158=0,ISERROR(FIND("zero",K158))),"Please confirm zero",IF(AND(G158&lt;&gt;0,K158="Confirmed zero"),"Value not zero"," ")))))</f>
        <v>Please enter a value</v>
      </c>
      <c r="J158" s="8"/>
      <c r="K158" s="38"/>
      <c r="L158" s="227"/>
      <c r="M158" s="8"/>
      <c r="N158" s="228"/>
      <c r="O158" s="82"/>
      <c r="P158" s="20"/>
      <c r="Q158" s="20"/>
    </row>
    <row r="159" spans="1:17" ht="20.100000000000001" customHeight="1">
      <c r="A159" s="315"/>
      <c r="B159" s="199"/>
      <c r="C159" s="111"/>
      <c r="D159" s="111"/>
      <c r="E159" s="111"/>
      <c r="F159" s="200"/>
      <c r="G159" s="111"/>
      <c r="H159" s="211"/>
      <c r="I159" s="111"/>
      <c r="J159" s="113"/>
      <c r="K159" s="113"/>
      <c r="L159" s="111"/>
      <c r="M159" s="113"/>
      <c r="N159" s="111"/>
      <c r="O159" s="192"/>
      <c r="P159" s="20"/>
      <c r="Q159" s="20"/>
    </row>
    <row r="160" spans="1:17" ht="20.100000000000001" customHeight="1">
      <c r="A160" s="315"/>
      <c r="B160" s="60" t="s">
        <v>252</v>
      </c>
      <c r="C160" s="61"/>
      <c r="D160" s="61"/>
      <c r="E160" s="61"/>
      <c r="F160" s="61"/>
      <c r="G160" s="61"/>
      <c r="H160" s="78"/>
      <c r="I160" s="61"/>
      <c r="J160" s="61"/>
      <c r="K160" s="61"/>
      <c r="L160" s="61"/>
      <c r="M160" s="61"/>
      <c r="N160" s="61"/>
      <c r="O160" s="62"/>
      <c r="P160" s="20"/>
      <c r="Q160" s="20"/>
    </row>
    <row r="161" spans="1:17" ht="20.100000000000001" customHeight="1">
      <c r="A161" s="315"/>
      <c r="B161" s="204"/>
      <c r="C161" s="205"/>
      <c r="D161" s="205"/>
      <c r="E161" s="206"/>
      <c r="F161" s="207"/>
      <c r="G161" s="208"/>
      <c r="H161" s="209"/>
      <c r="I161" s="208"/>
      <c r="J161" s="195"/>
      <c r="K161" s="210"/>
      <c r="L161" s="208"/>
      <c r="M161" s="195"/>
      <c r="N161" s="208"/>
      <c r="O161" s="198"/>
      <c r="P161" s="8"/>
      <c r="Q161" s="20"/>
    </row>
    <row r="162" spans="1:17" ht="15" customHeight="1">
      <c r="A162" s="315"/>
      <c r="B162" s="81"/>
      <c r="C162" s="52" t="s">
        <v>319</v>
      </c>
      <c r="D162" s="53"/>
      <c r="E162" s="54"/>
      <c r="F162" s="68" t="s">
        <v>217</v>
      </c>
      <c r="G162" s="231" t="str">
        <f>G$22</f>
        <v>Amount</v>
      </c>
      <c r="H162" s="30"/>
      <c r="I162" s="35" t="str">
        <f>I$22</f>
        <v>Checks</v>
      </c>
      <c r="J162" s="8"/>
      <c r="K162" s="35" t="str">
        <f>K$22</f>
        <v>Remarks</v>
      </c>
      <c r="L162" s="35" t="s">
        <v>219</v>
      </c>
      <c r="M162" s="8"/>
      <c r="N162" s="35" t="str">
        <f>N$22</f>
        <v>Supervisor Comments</v>
      </c>
      <c r="O162" s="82"/>
      <c r="P162" s="8"/>
      <c r="Q162" s="20"/>
    </row>
    <row r="163" spans="1:17" ht="15" customHeight="1">
      <c r="A163" s="315"/>
      <c r="B163" s="83"/>
      <c r="C163" s="55" t="s">
        <v>516</v>
      </c>
      <c r="D163" s="56"/>
      <c r="E163" s="57"/>
      <c r="F163" s="218">
        <v>1202</v>
      </c>
      <c r="G163" s="226"/>
      <c r="H163" s="270" t="s">
        <v>254</v>
      </c>
      <c r="I163" s="48" t="str">
        <f>IF(ISTEXT(G163),"No text please",IF(G163&lt;0,"No negatives please",IF(ISBLANK(G163),"Please enter a value",IF(AND(G163=0,ISERROR(FIND("zero",K163))),"Please confirm zero",IF(AND(G163&lt;&gt;0,K163="Confirmed zero"),"Value not zero",IF(G163&gt;G171,"&gt; 16.e.(1)"," "))))))</f>
        <v>Please enter a value</v>
      </c>
      <c r="J163" s="8"/>
      <c r="K163" s="38"/>
      <c r="L163" s="227"/>
      <c r="M163" s="8"/>
      <c r="N163" s="228"/>
      <c r="O163" s="82"/>
      <c r="P163" s="20"/>
      <c r="Q163" s="20"/>
    </row>
    <row r="164" spans="1:17" ht="15" customHeight="1">
      <c r="A164" s="315"/>
      <c r="B164" s="83"/>
      <c r="C164" s="55" t="s">
        <v>517</v>
      </c>
      <c r="D164" s="56"/>
      <c r="E164" s="57"/>
      <c r="F164" s="218">
        <v>1203</v>
      </c>
      <c r="G164" s="226"/>
      <c r="H164" s="270" t="s">
        <v>255</v>
      </c>
      <c r="I164" s="311" t="str">
        <f>IF(ISTEXT(G164),"No text please",IF(G164&lt;0,"No negatives please",IF(ISBLANK(G164),"Please enter a value",IF(AND(G164=0,ISERROR(FIND("zero",K164))),"Please confirm zero",IF(AND(G164&lt;&gt;0,K164="Confirmed zero"),"Value not zero",IF(G164&gt;G171,"&gt; 16.e.(1)"," "))))))</f>
        <v>Please enter a value</v>
      </c>
      <c r="J164" s="8"/>
      <c r="K164" s="38"/>
      <c r="L164" s="227"/>
      <c r="M164" s="8"/>
      <c r="N164" s="228"/>
      <c r="O164" s="82"/>
      <c r="P164" s="20"/>
      <c r="Q164" s="20"/>
    </row>
    <row r="165" spans="1:17" ht="15" customHeight="1">
      <c r="A165" s="315"/>
      <c r="B165" s="83"/>
      <c r="C165" s="265" t="s">
        <v>736</v>
      </c>
      <c r="D165" s="267"/>
      <c r="E165" s="57"/>
      <c r="F165" s="218">
        <v>1260</v>
      </c>
      <c r="G165" s="226"/>
      <c r="H165" s="270" t="s">
        <v>256</v>
      </c>
      <c r="I165" s="311" t="str">
        <f>IF(ISTEXT(G165),"No text please",IF(G165&lt;0,"No negatives please",IF(ISBLANK(G165),"Please enter a value",IF(AND(G165=0,ISERROR(FIND("zero",K165))),"Please confirm zero",IF(AND(G165&lt;&gt;0,K165="Confirmed zero"),"Value not zero",IF(G165&gt;G171,"&gt; 16.e.(1)"," "))))))</f>
        <v>Please enter a value</v>
      </c>
      <c r="J165" s="8"/>
      <c r="K165" s="38"/>
      <c r="L165" s="227"/>
      <c r="M165" s="8"/>
      <c r="N165" s="228"/>
      <c r="O165" s="82"/>
      <c r="P165" s="20"/>
      <c r="Q165" s="20"/>
    </row>
    <row r="166" spans="1:17" ht="15" customHeight="1">
      <c r="A166" s="315"/>
      <c r="B166" s="83"/>
      <c r="C166" s="265" t="s">
        <v>568</v>
      </c>
      <c r="D166" s="267"/>
      <c r="E166" s="57"/>
      <c r="F166" s="218">
        <v>1261</v>
      </c>
      <c r="G166" s="226"/>
      <c r="H166" s="270" t="s">
        <v>567</v>
      </c>
      <c r="I166" s="48" t="str">
        <f>IF(ISTEXT(G166),"No text please",IF(G166&lt;0,"No negatives please",IF(ISBLANK(G166),"Please enter a value",IF(AND(G166=0,ISERROR(FIND("zero",K166))),"Please confirm zero",IF(AND(G166&lt;&gt;0,K166="Confirmed zero"),"Value not zero",IF(G166&gt;G165,"&gt; 16.c., Please verify"," "))))))</f>
        <v>Please enter a value</v>
      </c>
      <c r="J166" s="8"/>
      <c r="K166" s="38"/>
      <c r="L166" s="227"/>
      <c r="M166" s="8"/>
      <c r="N166" s="228"/>
      <c r="O166" s="82"/>
      <c r="P166" s="20"/>
      <c r="Q166" s="20"/>
    </row>
    <row r="167" spans="1:17" ht="15" customHeight="1">
      <c r="A167" s="315"/>
      <c r="B167" s="83"/>
      <c r="C167" s="265" t="s">
        <v>757</v>
      </c>
      <c r="D167" s="267"/>
      <c r="E167" s="57"/>
      <c r="F167" s="218">
        <v>1262</v>
      </c>
      <c r="G167" s="226"/>
      <c r="H167" s="270" t="s">
        <v>569</v>
      </c>
      <c r="I167" s="311" t="str">
        <f>IF(ISTEXT(G167),"No text please",IF(G167&lt;0,"No negatives please",IF(ISBLANK(G167),"Please enter a value",IF(AND(G167=0,ISERROR(FIND("zero",K167))),"Please confirm zero",IF(AND(G167&lt;&gt;0,K167="Confirmed zero"),"Value not zero",IF(G167&gt;G165,"&gt; 16.c., Please verify"," "))))))</f>
        <v>Please enter a value</v>
      </c>
      <c r="J167" s="8"/>
      <c r="K167" s="38"/>
      <c r="L167" s="227"/>
      <c r="M167" s="8"/>
      <c r="N167" s="228"/>
      <c r="O167" s="82"/>
      <c r="P167" s="20"/>
      <c r="Q167" s="20"/>
    </row>
    <row r="168" spans="1:17" ht="15" customHeight="1">
      <c r="A168" s="315"/>
      <c r="B168" s="83"/>
      <c r="C168" s="265" t="s">
        <v>571</v>
      </c>
      <c r="D168" s="267"/>
      <c r="E168" s="57"/>
      <c r="F168" s="218">
        <v>1263</v>
      </c>
      <c r="G168" s="226"/>
      <c r="H168" s="270" t="s">
        <v>570</v>
      </c>
      <c r="I168" s="311" t="str">
        <f>IF(ISTEXT(G168),"No text please",IF(G168&lt;0,"No negatives please",IF(ISBLANK(G168),"Please enter a value",IF(AND(G168=0,ISERROR(FIND("zero",K168))),"Please confirm zero",IF(AND(G168&lt;&gt;0,K168="Confirmed zero"),"Value not zero",IF(G168&gt;G165,"&gt; 16.c., Please verify"," "))))))</f>
        <v>Please enter a value</v>
      </c>
      <c r="J168" s="8"/>
      <c r="K168" s="38"/>
      <c r="L168" s="227"/>
      <c r="M168" s="8"/>
      <c r="N168" s="228"/>
      <c r="O168" s="82"/>
      <c r="P168" s="20"/>
      <c r="Q168" s="20"/>
    </row>
    <row r="169" spans="1:17" ht="15" customHeight="1">
      <c r="A169" s="315"/>
      <c r="B169" s="83"/>
      <c r="C169" s="265" t="s">
        <v>668</v>
      </c>
      <c r="D169" s="267"/>
      <c r="E169" s="57"/>
      <c r="F169" s="218">
        <v>1117</v>
      </c>
      <c r="G169" s="226"/>
      <c r="H169" s="270" t="s">
        <v>257</v>
      </c>
      <c r="I169" s="48" t="str">
        <f>IF(ISTEXT(G169),"No text please",IF(G169&lt;0,"No negatives please",IF(ISBLANK(G169),"Please enter a value",IF(AND(G169=0,ISERROR(FIND("zero",K169))),"Please confirm zero",IF(AND(G169&lt;&gt;0,K169="Confirmed zero"),"Value not zero",IF(AND($G169&lt;$G38,ISNUMBER($G38)),"&lt; 2.f",IF(($G169-(G38-G175))&lt;SUM($G171:$G174),"(16.e.(5)-16.d.)-2.f&lt;SUM[16.e.(1)-(4)]"," ")))))))</f>
        <v>Please enter a value</v>
      </c>
      <c r="J169" s="8"/>
      <c r="K169" s="38"/>
      <c r="L169" s="227"/>
      <c r="M169" s="8"/>
      <c r="N169" s="228"/>
      <c r="O169" s="82"/>
      <c r="P169" s="20"/>
      <c r="Q169" s="20"/>
    </row>
    <row r="170" spans="1:17" ht="15" customHeight="1">
      <c r="A170" s="315"/>
      <c r="B170" s="83"/>
      <c r="C170" s="265" t="s">
        <v>669</v>
      </c>
      <c r="D170" s="267"/>
      <c r="E170" s="57"/>
      <c r="F170" s="40"/>
      <c r="G170" s="39"/>
      <c r="H170" s="270"/>
      <c r="I170" s="39"/>
      <c r="J170" s="8"/>
      <c r="K170" s="39"/>
      <c r="L170" s="39"/>
      <c r="M170" s="32"/>
      <c r="N170" s="39"/>
      <c r="O170" s="82"/>
      <c r="P170" s="20"/>
      <c r="Q170" s="20"/>
    </row>
    <row r="171" spans="1:17" ht="15" customHeight="1">
      <c r="A171" s="315"/>
      <c r="B171" s="83"/>
      <c r="C171" s="266" t="s">
        <v>518</v>
      </c>
      <c r="D171" s="267"/>
      <c r="E171" s="57"/>
      <c r="F171" s="218">
        <v>1204</v>
      </c>
      <c r="G171" s="226"/>
      <c r="H171" s="270" t="s">
        <v>650</v>
      </c>
      <c r="I171" s="48" t="str">
        <f>IF(ISTEXT(G171),"No text please",IF(G171&lt;0,"No negatives please",IF(ISBLANK(G171),"Please enter a value",IF(AND(G171=0,ISERROR(FIND("zero",K171))),"Please confirm zero",IF(AND(G171&lt;&gt;0,K171="Confirmed zero"),"Value not zero"," ")))))</f>
        <v>Please enter a value</v>
      </c>
      <c r="J171" s="8"/>
      <c r="K171" s="38"/>
      <c r="L171" s="227"/>
      <c r="M171" s="8"/>
      <c r="N171" s="228"/>
      <c r="O171" s="82"/>
      <c r="P171" s="20"/>
      <c r="Q171" s="20"/>
    </row>
    <row r="172" spans="1:17" ht="15" customHeight="1">
      <c r="A172" s="315"/>
      <c r="B172" s="83"/>
      <c r="C172" s="266" t="s">
        <v>519</v>
      </c>
      <c r="D172" s="267"/>
      <c r="E172" s="57"/>
      <c r="F172" s="218">
        <v>1205</v>
      </c>
      <c r="G172" s="276"/>
      <c r="H172" s="270" t="s">
        <v>651</v>
      </c>
      <c r="I172" s="48" t="str">
        <f>IF(ISTEXT(G172),"No text please",IF(G172&lt;0,"No negatives please",IF(ISBLANK(G172),"Please enter a value",IF(AND(G172=0,ISERROR(FIND("zero",K172))),"Please confirm zero",IF(AND(G172&lt;&gt;0,K172="Confirmed zero"),"Value not zero"," ")))))</f>
        <v>Please enter a value</v>
      </c>
      <c r="J172" s="8"/>
      <c r="K172" s="38"/>
      <c r="L172" s="323"/>
      <c r="M172" s="8"/>
      <c r="N172" s="228"/>
      <c r="O172" s="82"/>
      <c r="P172" s="20"/>
      <c r="Q172" s="20"/>
    </row>
    <row r="173" spans="1:17" ht="15" customHeight="1">
      <c r="A173" s="315"/>
      <c r="B173" s="83"/>
      <c r="C173" s="266" t="s">
        <v>520</v>
      </c>
      <c r="D173" s="267"/>
      <c r="E173" s="57"/>
      <c r="F173" s="218">
        <v>1206</v>
      </c>
      <c r="G173" s="226"/>
      <c r="H173" s="270" t="s">
        <v>652</v>
      </c>
      <c r="I173" s="48" t="str">
        <f>IF(ISTEXT(G173),"No text please",IF(G173&lt;0,"No negatives please",IF(ISBLANK(G173),"Please enter a value",IF(AND(G173=0,ISERROR(FIND("zero",K173))),"Please confirm zero",IF(AND(G173&lt;&gt;0,K173="Confirmed zero"),"Value not zero"," ")))))</f>
        <v>Please enter a value</v>
      </c>
      <c r="J173" s="8"/>
      <c r="K173" s="38"/>
      <c r="L173" s="227"/>
      <c r="M173" s="8"/>
      <c r="N173" s="228"/>
      <c r="O173" s="82"/>
      <c r="P173" s="20"/>
      <c r="Q173" s="20"/>
    </row>
    <row r="174" spans="1:17" ht="15" customHeight="1">
      <c r="A174" s="315"/>
      <c r="B174" s="83"/>
      <c r="C174" s="266" t="s">
        <v>521</v>
      </c>
      <c r="D174" s="267"/>
      <c r="E174" s="57"/>
      <c r="F174" s="218">
        <v>1207</v>
      </c>
      <c r="G174" s="226"/>
      <c r="H174" s="270" t="s">
        <v>653</v>
      </c>
      <c r="I174" s="48" t="str">
        <f>IF(ISTEXT(G174),"No text please",IF(G174&lt;0,"No negatives please",IF(ISBLANK(G174),"Please enter a value",IF(AND(G174=0,ISERROR(FIND("zero",K174))),"Please confirm zero",IF(AND(G174&lt;&gt;0,K174="Confirmed zero"),"Value not zero"," ")))))</f>
        <v>Please enter a value</v>
      </c>
      <c r="J174" s="8"/>
      <c r="K174" s="38"/>
      <c r="L174" s="227"/>
      <c r="M174" s="8"/>
      <c r="N174" s="228"/>
      <c r="O174" s="82"/>
      <c r="P174" s="20"/>
      <c r="Q174" s="20"/>
    </row>
    <row r="175" spans="1:17" ht="15" customHeight="1">
      <c r="A175" s="315"/>
      <c r="B175" s="83"/>
      <c r="C175" s="266" t="s">
        <v>522</v>
      </c>
      <c r="D175" s="267"/>
      <c r="E175" s="57"/>
      <c r="F175" s="218">
        <v>1208</v>
      </c>
      <c r="G175" s="226"/>
      <c r="H175" s="270" t="s">
        <v>654</v>
      </c>
      <c r="I175" s="48" t="str">
        <f>IF(ISTEXT(G175),"No text please",IF(G175&lt;0,"No negatives please",IF(ISBLANK(G175),"Please enter a value",IF(AND(G175=0,ISERROR(FIND("zero",K175))),"Please confirm zero",IF(AND(G175&lt;&gt;0,K175="Confirmed zero"),"Value not zero"," ")))))</f>
        <v>Please enter a value</v>
      </c>
      <c r="J175" s="8"/>
      <c r="K175" s="38"/>
      <c r="L175" s="227"/>
      <c r="M175" s="8"/>
      <c r="N175" s="228"/>
      <c r="O175" s="82"/>
      <c r="P175" s="20"/>
      <c r="Q175" s="20"/>
    </row>
    <row r="176" spans="1:17" ht="15" customHeight="1">
      <c r="A176" s="315"/>
      <c r="B176" s="83"/>
      <c r="C176" s="21"/>
      <c r="D176" s="21"/>
      <c r="E176" s="21"/>
      <c r="F176" s="37"/>
      <c r="G176" s="231"/>
      <c r="H176" s="209"/>
      <c r="I176" s="30"/>
      <c r="J176" s="8"/>
      <c r="K176" s="30"/>
      <c r="L176" s="16"/>
      <c r="M176" s="8"/>
      <c r="N176" s="30"/>
      <c r="O176" s="82"/>
      <c r="P176" s="20"/>
      <c r="Q176" s="20"/>
    </row>
    <row r="177" spans="1:17" ht="15" customHeight="1">
      <c r="A177" s="315"/>
      <c r="B177" s="83"/>
      <c r="C177" s="52" t="s">
        <v>320</v>
      </c>
      <c r="D177" s="53"/>
      <c r="E177" s="54"/>
      <c r="F177" s="68" t="s">
        <v>217</v>
      </c>
      <c r="G177" s="231" t="str">
        <f>G$22</f>
        <v>Amount</v>
      </c>
      <c r="H177" s="30"/>
      <c r="I177" s="35" t="str">
        <f>I$22</f>
        <v>Checks</v>
      </c>
      <c r="J177" s="8"/>
      <c r="K177" s="35" t="str">
        <f>K$22</f>
        <v>Remarks</v>
      </c>
      <c r="L177" s="35" t="str">
        <f>$L$162</f>
        <v>Comments</v>
      </c>
      <c r="M177" s="8"/>
      <c r="N177" s="35" t="str">
        <f>N$22</f>
        <v>Supervisor Comments</v>
      </c>
      <c r="O177" s="82"/>
      <c r="P177" s="20"/>
      <c r="Q177" s="20"/>
    </row>
    <row r="178" spans="1:17" ht="15" customHeight="1">
      <c r="A178" s="317"/>
      <c r="B178" s="261"/>
      <c r="C178" s="55" t="s">
        <v>702</v>
      </c>
      <c r="D178" s="56"/>
      <c r="E178" s="57"/>
      <c r="F178" s="218">
        <v>1209</v>
      </c>
      <c r="G178" s="39"/>
      <c r="H178" s="270" t="s">
        <v>278</v>
      </c>
      <c r="I178" s="48" t="str">
        <f>IF(OR(ISBLANK(L178),L178="&lt;&lt;See line item instructions.&gt;&gt;"),"Comment required"," ")</f>
        <v>Comment required</v>
      </c>
      <c r="J178" s="8"/>
      <c r="K178" s="38"/>
      <c r="L178" s="310"/>
      <c r="M178" s="8"/>
      <c r="N178" s="228"/>
      <c r="O178" s="82"/>
      <c r="P178" s="20"/>
      <c r="Q178" s="20"/>
    </row>
    <row r="179" spans="1:17" ht="15" customHeight="1">
      <c r="A179" s="317"/>
      <c r="B179" s="261"/>
      <c r="C179" s="55" t="s">
        <v>703</v>
      </c>
      <c r="D179" s="56"/>
      <c r="E179" s="57"/>
      <c r="F179" s="218">
        <v>1210</v>
      </c>
      <c r="G179" s="39"/>
      <c r="H179" s="270" t="s">
        <v>279</v>
      </c>
      <c r="I179" s="48" t="str">
        <f>IF(OR(ISBLANK(L179),L179="&lt;&lt;See line item instructions.&gt;&gt;"),"Comment required"," ")</f>
        <v>Comment required</v>
      </c>
      <c r="J179" s="8"/>
      <c r="K179" s="38"/>
      <c r="L179" s="310"/>
      <c r="M179" s="8"/>
      <c r="N179" s="228"/>
      <c r="O179" s="82"/>
      <c r="P179" s="20"/>
      <c r="Q179" s="20"/>
    </row>
    <row r="180" spans="1:17" ht="15" customHeight="1">
      <c r="A180" s="316"/>
      <c r="B180" s="261"/>
      <c r="C180" s="55" t="s">
        <v>745</v>
      </c>
      <c r="D180" s="56"/>
      <c r="E180" s="57"/>
      <c r="F180" s="218">
        <v>1042</v>
      </c>
      <c r="G180" s="226"/>
      <c r="H180" s="270" t="s">
        <v>280</v>
      </c>
      <c r="I180" s="311" t="str">
        <f t="shared" ref="I180" si="2">IF(ISTEXT(G180),"No text please",IF(G180&lt;0,"No negatives please",IF(ISBLANK(G180),"Please enter a value",IF(AND(G180=0,ISERROR(FIND("zero",K180))),"Please confirm zero",IF(AND(G180&lt;&gt;0,K180="Confirmed zero"),"Value not zero"," ")))))</f>
        <v>Please enter a value</v>
      </c>
      <c r="J180" s="8"/>
      <c r="K180" s="38"/>
      <c r="L180" s="227"/>
      <c r="M180" s="8"/>
      <c r="N180" s="228"/>
      <c r="O180" s="82"/>
      <c r="P180" s="20"/>
      <c r="Q180" s="20"/>
    </row>
    <row r="181" spans="1:17" ht="15" customHeight="1">
      <c r="A181" s="316"/>
      <c r="B181" s="261"/>
      <c r="C181" s="55" t="s">
        <v>748</v>
      </c>
      <c r="D181" s="56"/>
      <c r="E181" s="57"/>
      <c r="F181" s="218">
        <v>1049</v>
      </c>
      <c r="G181" s="226"/>
      <c r="H181" s="270" t="s">
        <v>480</v>
      </c>
      <c r="I181" s="311" t="str">
        <f>IF(ISTEXT(G181),"No text please",IF(G181&lt;0,"No negatives please",IF(ISBLANK(G181),"Please enter a value",IF(AND(G181=0,ISERROR(FIND("zero",K181))),"Please confirm zero",IF(AND(G181&lt;&gt;0,K181="Confirmed zero"),"Value not zero"," ")))))</f>
        <v>Please enter a value</v>
      </c>
      <c r="J181" s="8"/>
      <c r="K181" s="38"/>
      <c r="L181" s="227"/>
      <c r="M181" s="8"/>
      <c r="N181" s="228"/>
      <c r="O181" s="82"/>
      <c r="P181" s="20"/>
      <c r="Q181" s="20"/>
    </row>
    <row r="182" spans="1:17" ht="15" customHeight="1">
      <c r="A182" s="315"/>
      <c r="B182" s="83"/>
      <c r="C182" s="265" t="s">
        <v>716</v>
      </c>
      <c r="D182" s="267"/>
      <c r="E182" s="57"/>
      <c r="F182" s="218">
        <v>1215</v>
      </c>
      <c r="G182" s="46" t="str">
        <f>IF(COUNTIF($I$183:$I$189,"&lt;&gt; ")=0,SUM($G$183:$G$189)-G186-G187,"")</f>
        <v/>
      </c>
      <c r="H182" s="270" t="s">
        <v>481</v>
      </c>
      <c r="I182" s="48" t="str">
        <f>IF(ISTEXT(G182),"Please fill in Section 17.e.",IF(G182&lt;0,"No negatives please",IF(ISBLANK(G182),"Please enter a value",IF(AND(G182=0,ISERROR(FIND("zero",K182))),"Please confirm zero",IF(AND(G182&lt;&gt;0,K182="Confirmed zero",),"Value not zero",IF(AND(G182&lt;G58,ISERROR(FIND("Intragroups",K182))),"&lt; 3.f. please confirm due to intragroup"," "))))))</f>
        <v>Please fill in Section 17.e.</v>
      </c>
      <c r="J182" s="8"/>
      <c r="K182" s="38"/>
      <c r="L182" s="39"/>
      <c r="M182" s="32"/>
      <c r="N182" s="39"/>
      <c r="O182" s="82"/>
      <c r="P182" s="20"/>
      <c r="Q182" s="20"/>
    </row>
    <row r="183" spans="1:17" ht="15" customHeight="1">
      <c r="A183" s="315"/>
      <c r="B183" s="83"/>
      <c r="C183" s="266" t="s">
        <v>529</v>
      </c>
      <c r="D183" s="267"/>
      <c r="E183" s="57"/>
      <c r="F183" s="218">
        <v>1216</v>
      </c>
      <c r="G183" s="226"/>
      <c r="H183" s="270" t="s">
        <v>705</v>
      </c>
      <c r="I183" s="48" t="str">
        <f t="shared" ref="I183:I189" si="3">IF(ISTEXT(G183),"No text please",IF(G183&lt;0,"No negatives please",IF(ISBLANK(G183),"Please enter a value",IF(AND(G183=0,ISERROR(FIND("zero",K183))),"Please confirm zero",IF(AND(G183&lt;&gt;0,K183="Confirmed zero"),"Value not zero"," ")))))</f>
        <v>Please enter a value</v>
      </c>
      <c r="J183" s="8"/>
      <c r="K183" s="38"/>
      <c r="L183" s="227"/>
      <c r="M183" s="8"/>
      <c r="N183" s="228"/>
      <c r="O183" s="82"/>
      <c r="P183" s="20"/>
      <c r="Q183" s="20"/>
    </row>
    <row r="184" spans="1:17" ht="15" customHeight="1">
      <c r="A184" s="315"/>
      <c r="B184" s="83"/>
      <c r="C184" s="266" t="s">
        <v>530</v>
      </c>
      <c r="D184" s="267"/>
      <c r="E184" s="57"/>
      <c r="F184" s="218">
        <v>1217</v>
      </c>
      <c r="G184" s="226"/>
      <c r="H184" s="270" t="s">
        <v>706</v>
      </c>
      <c r="I184" s="48" t="str">
        <f t="shared" si="3"/>
        <v>Please enter a value</v>
      </c>
      <c r="J184" s="8"/>
      <c r="K184" s="38"/>
      <c r="L184" s="227"/>
      <c r="M184" s="8"/>
      <c r="N184" s="228"/>
      <c r="O184" s="82"/>
      <c r="P184" s="20"/>
      <c r="Q184" s="20"/>
    </row>
    <row r="185" spans="1:17" ht="15" customHeight="1">
      <c r="A185" s="315"/>
      <c r="B185" s="83"/>
      <c r="C185" s="266" t="s">
        <v>533</v>
      </c>
      <c r="D185" s="267"/>
      <c r="E185" s="57"/>
      <c r="F185" s="218">
        <v>1218</v>
      </c>
      <c r="G185" s="226"/>
      <c r="H185" s="270" t="s">
        <v>707</v>
      </c>
      <c r="I185" s="48" t="str">
        <f t="shared" si="3"/>
        <v>Please enter a value</v>
      </c>
      <c r="J185" s="8"/>
      <c r="K185" s="38"/>
      <c r="L185" s="227"/>
      <c r="M185" s="8"/>
      <c r="N185" s="228"/>
      <c r="O185" s="82"/>
      <c r="P185" s="20"/>
      <c r="Q185" s="20"/>
    </row>
    <row r="186" spans="1:17" ht="15" customHeight="1">
      <c r="A186" s="315"/>
      <c r="B186" s="83"/>
      <c r="C186" s="286" t="s">
        <v>564</v>
      </c>
      <c r="D186" s="266"/>
      <c r="E186" s="266"/>
      <c r="F186" s="218">
        <v>1264</v>
      </c>
      <c r="G186" s="226"/>
      <c r="H186" s="270" t="s">
        <v>708</v>
      </c>
      <c r="I186" s="48" t="str">
        <f>IF(ISTEXT(G186),"No text please",IF(G186&lt;0,"No negatives please",IF(ISBLANK(G186),"Please enter a value",IF(AND(G186=0,ISERROR(FIND("zero",K186))),"Please confirm zero",IF(AND(G186&lt;&gt;0,K186="Confirmed zero"),"Value not zero",IF(G186&gt;G185,"&gt; 17.e.(3)."," "))))))</f>
        <v>Please enter a value</v>
      </c>
      <c r="J186" s="8"/>
      <c r="K186" s="38"/>
      <c r="L186" s="227"/>
      <c r="M186" s="8"/>
      <c r="N186" s="228"/>
      <c r="O186" s="82"/>
      <c r="P186" s="20"/>
      <c r="Q186" s="20"/>
    </row>
    <row r="187" spans="1:17" ht="15" customHeight="1">
      <c r="A187" s="315"/>
      <c r="B187" s="83"/>
      <c r="C187" s="286" t="s">
        <v>579</v>
      </c>
      <c r="D187" s="266"/>
      <c r="E187" s="266"/>
      <c r="F187" s="218">
        <v>1265</v>
      </c>
      <c r="G187" s="226"/>
      <c r="H187" s="270" t="s">
        <v>709</v>
      </c>
      <c r="I187" s="48" t="str">
        <f>IF(ISTEXT(G187),"No text please",IF(G187&lt;0,"No negatives please",IF(ISBLANK(G187),"Please enter a value",IF(AND(G187=0,ISERROR(FIND("zero",K187))),"Please confirm zero",IF(AND(G187&lt;&gt;0,K187="Confirmed zero"),"Value not zero",IF($G187&gt;$G185,"&gt; 17.e.(3)."," "))))))</f>
        <v>Please enter a value</v>
      </c>
      <c r="J187" s="8"/>
      <c r="K187" s="38"/>
      <c r="L187" s="227"/>
      <c r="M187" s="8"/>
      <c r="N187" s="228"/>
      <c r="O187" s="82"/>
      <c r="P187" s="20"/>
      <c r="Q187" s="20"/>
    </row>
    <row r="188" spans="1:17" ht="15" customHeight="1">
      <c r="A188" s="315"/>
      <c r="B188" s="83"/>
      <c r="C188" s="266" t="s">
        <v>531</v>
      </c>
      <c r="D188" s="267"/>
      <c r="E188" s="57"/>
      <c r="F188" s="218">
        <v>1219</v>
      </c>
      <c r="G188" s="226"/>
      <c r="H188" s="270" t="s">
        <v>710</v>
      </c>
      <c r="I188" s="48" t="str">
        <f t="shared" si="3"/>
        <v>Please enter a value</v>
      </c>
      <c r="J188" s="8"/>
      <c r="K188" s="38"/>
      <c r="L188" s="227"/>
      <c r="M188" s="8"/>
      <c r="N188" s="228"/>
      <c r="O188" s="82"/>
      <c r="P188" s="20"/>
      <c r="Q188" s="20"/>
    </row>
    <row r="189" spans="1:17" ht="15" customHeight="1">
      <c r="A189" s="315"/>
      <c r="B189" s="83"/>
      <c r="C189" s="266" t="s">
        <v>532</v>
      </c>
      <c r="D189" s="267"/>
      <c r="E189" s="57"/>
      <c r="F189" s="218">
        <v>1220</v>
      </c>
      <c r="G189" s="226"/>
      <c r="H189" s="270" t="s">
        <v>711</v>
      </c>
      <c r="I189" s="48" t="str">
        <f t="shared" si="3"/>
        <v>Please enter a value</v>
      </c>
      <c r="J189" s="8"/>
      <c r="K189" s="38"/>
      <c r="L189" s="227"/>
      <c r="M189" s="8"/>
      <c r="N189" s="228"/>
      <c r="O189" s="82"/>
      <c r="P189" s="20"/>
      <c r="Q189" s="20"/>
    </row>
    <row r="190" spans="1:17" ht="15" customHeight="1">
      <c r="A190" s="315"/>
      <c r="B190" s="83"/>
      <c r="C190" s="265" t="s">
        <v>717</v>
      </c>
      <c r="D190" s="267"/>
      <c r="E190" s="57"/>
      <c r="F190" s="218">
        <v>1221</v>
      </c>
      <c r="G190" s="46" t="str">
        <f>IF(COUNTIF($I$191:$I$194,"&lt;&gt; ")=0,SUM($G$191:$G$194),"")</f>
        <v/>
      </c>
      <c r="H190" s="270" t="s">
        <v>483</v>
      </c>
      <c r="I190" s="48" t="str">
        <f>IF(ISTEXT(G190),"Please fill in Section 17.f.",IF(G190&lt;0,"No negatives please",IF(ISBLANK(G190),"Please enter a value",IF(AND(G190=0,ISERROR(FIND("zero",K190))),"Please confirm zero",IF(AND(G190&lt;&gt;0,K190="Confirmed zero",),"Value not zero",IF(AND(G190&lt;G70,ISERROR(FIND("Intragroups",K190))),"&lt;  4.e. please confirm  due to intragroup "," "))))))</f>
        <v>Please fill in Section 17.f.</v>
      </c>
      <c r="J190" s="8"/>
      <c r="K190" s="38"/>
      <c r="L190" s="39"/>
      <c r="M190" s="32"/>
      <c r="N190" s="39"/>
      <c r="O190" s="82"/>
      <c r="P190" s="20"/>
      <c r="Q190" s="20"/>
    </row>
    <row r="191" spans="1:17" ht="15" customHeight="1">
      <c r="A191" s="315"/>
      <c r="B191" s="83"/>
      <c r="C191" s="266" t="s">
        <v>534</v>
      </c>
      <c r="D191" s="267"/>
      <c r="E191" s="57"/>
      <c r="F191" s="218">
        <v>1222</v>
      </c>
      <c r="G191" s="226"/>
      <c r="H191" s="270" t="s">
        <v>712</v>
      </c>
      <c r="I191" s="48" t="str">
        <f t="shared" ref="I191:I193" si="4">IF(ISTEXT(G191),"No text please",IF(G191&lt;0,"No negatives please",IF(ISBLANK(G191),"Please enter a value",IF(AND(G191=0,ISERROR(FIND("zero",K191))),"Please confirm zero",IF(AND(G191&lt;&gt;0,K191="Confirmed zero"),"Value not zero"," ")))))</f>
        <v>Please enter a value</v>
      </c>
      <c r="J191" s="8"/>
      <c r="K191" s="38"/>
      <c r="L191" s="227"/>
      <c r="M191" s="8"/>
      <c r="N191" s="228"/>
      <c r="O191" s="82"/>
      <c r="P191" s="20"/>
      <c r="Q191" s="20"/>
    </row>
    <row r="192" spans="1:17" ht="15" customHeight="1">
      <c r="A192" s="315"/>
      <c r="B192" s="83"/>
      <c r="C192" s="266" t="s">
        <v>535</v>
      </c>
      <c r="D192" s="267"/>
      <c r="E192" s="57"/>
      <c r="F192" s="218">
        <v>1223</v>
      </c>
      <c r="G192" s="226"/>
      <c r="H192" s="270" t="s">
        <v>713</v>
      </c>
      <c r="I192" s="48" t="str">
        <f t="shared" si="4"/>
        <v>Please enter a value</v>
      </c>
      <c r="J192" s="8"/>
      <c r="K192" s="38"/>
      <c r="L192" s="227"/>
      <c r="M192" s="8"/>
      <c r="N192" s="228"/>
      <c r="O192" s="82"/>
      <c r="P192" s="20"/>
      <c r="Q192" s="20"/>
    </row>
    <row r="193" spans="1:21" ht="15" customHeight="1">
      <c r="A193" s="315"/>
      <c r="B193" s="83"/>
      <c r="C193" s="266" t="s">
        <v>536</v>
      </c>
      <c r="D193" s="267"/>
      <c r="E193" s="57"/>
      <c r="F193" s="218">
        <v>1224</v>
      </c>
      <c r="G193" s="226"/>
      <c r="H193" s="270" t="s">
        <v>714</v>
      </c>
      <c r="I193" s="48" t="str">
        <f t="shared" si="4"/>
        <v>Please enter a value</v>
      </c>
      <c r="J193" s="8"/>
      <c r="K193" s="38"/>
      <c r="L193" s="227"/>
      <c r="M193" s="8"/>
      <c r="N193" s="228"/>
      <c r="O193" s="82"/>
      <c r="P193" s="20"/>
      <c r="Q193" s="20"/>
    </row>
    <row r="194" spans="1:21" ht="15" customHeight="1">
      <c r="A194" s="315"/>
      <c r="B194" s="83"/>
      <c r="C194" s="266" t="s">
        <v>537</v>
      </c>
      <c r="D194" s="267"/>
      <c r="E194" s="57"/>
      <c r="F194" s="218">
        <v>1225</v>
      </c>
      <c r="G194" s="226"/>
      <c r="H194" s="270" t="s">
        <v>715</v>
      </c>
      <c r="I194" s="48" t="str">
        <f>IF(ISTEXT(G194),"No text please",IF(G194&lt;0,"No negatives please",IF(ISBLANK(G194),"Please enter a value",IF(AND(G194=0,ISERROR(FIND("zero",K194))),"Please confirm zero",IF(AND(G194&lt;&gt;0,K194="Confirmed zero"),"Value not zero"," ")))))</f>
        <v>Please enter a value</v>
      </c>
      <c r="J194" s="8"/>
      <c r="K194" s="38"/>
      <c r="L194" s="227"/>
      <c r="M194" s="8"/>
      <c r="N194" s="228"/>
      <c r="O194" s="82"/>
      <c r="P194" s="20"/>
      <c r="Q194" s="20"/>
    </row>
    <row r="195" spans="1:21" ht="15" customHeight="1">
      <c r="A195" s="315"/>
      <c r="B195" s="83"/>
      <c r="C195" s="265" t="s">
        <v>718</v>
      </c>
      <c r="D195" s="267"/>
      <c r="E195" s="57"/>
      <c r="F195" s="218">
        <v>1226</v>
      </c>
      <c r="G195" s="226"/>
      <c r="H195" s="270" t="s">
        <v>484</v>
      </c>
      <c r="I195" s="48" t="str">
        <f>IF(ISTEXT(G195),"No text please",IF(G195&lt;0,"No negatives please",IF(ISBLANK(G195),"Please enter a value",IF(AND(G195=0,ISERROR(FIND("zero",K195))),"Please confirm zero",IF(AND(G195&lt;&gt;0,K195="Confirmed zero",),"Value not zero",IF(AND(G195&lt;G80,ISERROR(FIND("Intragroups",K195))),"&lt;  5.h. please confirm due to intragroup"," "))))))</f>
        <v>Please enter a value</v>
      </c>
      <c r="J195" s="8"/>
      <c r="K195" s="38"/>
      <c r="L195" s="227"/>
      <c r="M195" s="8"/>
      <c r="N195" s="228"/>
      <c r="O195" s="82"/>
      <c r="P195" s="20"/>
      <c r="Q195" s="20"/>
      <c r="T195" s="13"/>
      <c r="U195" s="13"/>
    </row>
    <row r="196" spans="1:21" ht="15" customHeight="1">
      <c r="A196" s="315"/>
      <c r="B196" s="83"/>
      <c r="C196" s="21"/>
      <c r="D196" s="21"/>
      <c r="E196" s="21"/>
      <c r="F196" s="37"/>
      <c r="G196" s="231"/>
      <c r="H196" s="209"/>
      <c r="I196" s="30"/>
      <c r="J196" s="8"/>
      <c r="K196" s="30"/>
      <c r="L196" s="16"/>
      <c r="M196" s="8"/>
      <c r="N196" s="30"/>
      <c r="O196" s="82"/>
      <c r="P196" s="20"/>
      <c r="Q196" s="20"/>
      <c r="T196" s="13"/>
      <c r="U196" s="13"/>
    </row>
    <row r="197" spans="1:21" ht="15" customHeight="1">
      <c r="A197" s="315"/>
      <c r="B197" s="88"/>
      <c r="C197" s="52" t="s">
        <v>321</v>
      </c>
      <c r="D197" s="53"/>
      <c r="E197" s="54"/>
      <c r="F197" s="51" t="s">
        <v>217</v>
      </c>
      <c r="G197" s="231" t="str">
        <f>G$22</f>
        <v>Amount</v>
      </c>
      <c r="H197" s="8"/>
      <c r="I197" s="35" t="str">
        <f>I$22</f>
        <v>Checks</v>
      </c>
      <c r="J197" s="8"/>
      <c r="K197" s="35" t="str">
        <f>K$22</f>
        <v>Remarks</v>
      </c>
      <c r="L197" s="35" t="str">
        <f>$L$162</f>
        <v>Comments</v>
      </c>
      <c r="M197" s="8"/>
      <c r="N197" s="35" t="str">
        <f>N$22</f>
        <v>Supervisor Comments</v>
      </c>
      <c r="O197" s="82"/>
      <c r="P197" s="8"/>
      <c r="Q197" s="20"/>
      <c r="T197" s="13"/>
      <c r="U197" s="13"/>
    </row>
    <row r="198" spans="1:21" ht="15" customHeight="1">
      <c r="A198" s="315"/>
      <c r="B198" s="88"/>
      <c r="C198" s="265" t="s">
        <v>340</v>
      </c>
      <c r="D198" s="56"/>
      <c r="E198" s="57"/>
      <c r="F198" s="39"/>
      <c r="G198" s="39"/>
      <c r="H198" s="319"/>
      <c r="I198" s="39"/>
      <c r="J198" s="8"/>
      <c r="K198" s="39"/>
      <c r="L198" s="39"/>
      <c r="M198" s="32"/>
      <c r="N198" s="39"/>
      <c r="O198" s="82"/>
      <c r="P198" s="8"/>
      <c r="Q198" s="20"/>
      <c r="T198" s="13"/>
      <c r="U198" s="13"/>
    </row>
    <row r="199" spans="1:21" ht="15" customHeight="1">
      <c r="A199" s="315"/>
      <c r="B199" s="83"/>
      <c r="C199" s="266" t="s">
        <v>383</v>
      </c>
      <c r="D199" s="56"/>
      <c r="E199" s="57"/>
      <c r="F199" s="218">
        <v>1121</v>
      </c>
      <c r="G199" s="226"/>
      <c r="H199" s="270" t="s">
        <v>281</v>
      </c>
      <c r="I199" s="311" t="str">
        <f t="shared" ref="I199:I213" si="5">IF(ISTEXT(G199),"No text please",IF(G199&lt;0,"No negatives please",IF(ISBLANK(G199),"Please enter a value",IF(AND(G199=0,ISERROR(FIND("zero",K199))),"Please confirm zero",IF(AND(G199&lt;&gt;0,K199="Confirmed zero"),"Value not zero"," ")))))</f>
        <v>Please enter a value</v>
      </c>
      <c r="J199" s="8"/>
      <c r="K199" s="38"/>
      <c r="L199" s="227"/>
      <c r="M199" s="8"/>
      <c r="N199" s="228"/>
      <c r="O199" s="82"/>
      <c r="P199" s="20"/>
      <c r="Q199" s="20"/>
    </row>
    <row r="200" spans="1:21" ht="15" customHeight="1">
      <c r="A200" s="315"/>
      <c r="B200" s="83"/>
      <c r="C200" s="266" t="s">
        <v>384</v>
      </c>
      <c r="D200" s="56"/>
      <c r="E200" s="57"/>
      <c r="F200" s="218">
        <v>1122</v>
      </c>
      <c r="G200" s="226"/>
      <c r="H200" s="270" t="s">
        <v>282</v>
      </c>
      <c r="I200" s="311" t="str">
        <f t="shared" si="5"/>
        <v>Please enter a value</v>
      </c>
      <c r="J200" s="8"/>
      <c r="K200" s="38"/>
      <c r="L200" s="227"/>
      <c r="M200" s="8"/>
      <c r="N200" s="228"/>
      <c r="O200" s="82"/>
      <c r="P200" s="20"/>
      <c r="Q200" s="20"/>
    </row>
    <row r="201" spans="1:21" ht="15" customHeight="1">
      <c r="A201" s="315"/>
      <c r="B201" s="83"/>
      <c r="C201" s="266" t="s">
        <v>385</v>
      </c>
      <c r="D201" s="56"/>
      <c r="E201" s="57"/>
      <c r="F201" s="218">
        <v>1123</v>
      </c>
      <c r="G201" s="226"/>
      <c r="H201" s="270" t="s">
        <v>283</v>
      </c>
      <c r="I201" s="311" t="str">
        <f t="shared" si="5"/>
        <v>Please enter a value</v>
      </c>
      <c r="J201" s="8"/>
      <c r="K201" s="38"/>
      <c r="L201" s="227"/>
      <c r="M201" s="8"/>
      <c r="N201" s="228"/>
      <c r="O201" s="82"/>
      <c r="P201" s="20"/>
      <c r="Q201" s="20"/>
    </row>
    <row r="202" spans="1:21" ht="15" customHeight="1">
      <c r="A202" s="315"/>
      <c r="B202" s="83"/>
      <c r="C202" s="266" t="s">
        <v>386</v>
      </c>
      <c r="D202" s="56"/>
      <c r="E202" s="57"/>
      <c r="F202" s="218">
        <v>1124</v>
      </c>
      <c r="G202" s="226"/>
      <c r="H202" s="270" t="s">
        <v>284</v>
      </c>
      <c r="I202" s="311" t="str">
        <f t="shared" si="5"/>
        <v>Please enter a value</v>
      </c>
      <c r="J202" s="8"/>
      <c r="K202" s="38"/>
      <c r="L202" s="227"/>
      <c r="M202" s="8"/>
      <c r="N202" s="228"/>
      <c r="O202" s="82"/>
      <c r="P202" s="20"/>
      <c r="Q202" s="20"/>
    </row>
    <row r="203" spans="1:21" ht="15" customHeight="1">
      <c r="A203" s="315"/>
      <c r="B203" s="83"/>
      <c r="C203" s="266" t="s">
        <v>387</v>
      </c>
      <c r="D203" s="56"/>
      <c r="E203" s="57"/>
      <c r="F203" s="218">
        <v>1125</v>
      </c>
      <c r="G203" s="226"/>
      <c r="H203" s="270" t="s">
        <v>285</v>
      </c>
      <c r="I203" s="311" t="str">
        <f t="shared" si="5"/>
        <v>Please enter a value</v>
      </c>
      <c r="J203" s="8"/>
      <c r="K203" s="38"/>
      <c r="L203" s="227"/>
      <c r="M203" s="8"/>
      <c r="N203" s="228"/>
      <c r="O203" s="82"/>
      <c r="P203" s="20"/>
      <c r="Q203" s="20"/>
    </row>
    <row r="204" spans="1:21" ht="15" customHeight="1">
      <c r="A204" s="315"/>
      <c r="B204" s="83"/>
      <c r="C204" s="266" t="s">
        <v>388</v>
      </c>
      <c r="D204" s="56"/>
      <c r="E204" s="57"/>
      <c r="F204" s="218">
        <v>1126</v>
      </c>
      <c r="G204" s="226"/>
      <c r="H204" s="270" t="s">
        <v>286</v>
      </c>
      <c r="I204" s="311" t="str">
        <f t="shared" si="5"/>
        <v>Please enter a value</v>
      </c>
      <c r="J204" s="8"/>
      <c r="K204" s="38"/>
      <c r="L204" s="227"/>
      <c r="M204" s="8"/>
      <c r="N204" s="228"/>
      <c r="O204" s="82"/>
      <c r="P204" s="20"/>
      <c r="Q204" s="20"/>
    </row>
    <row r="205" spans="1:21" ht="15" customHeight="1">
      <c r="A205" s="315"/>
      <c r="B205" s="83"/>
      <c r="C205" s="266" t="s">
        <v>389</v>
      </c>
      <c r="D205" s="56"/>
      <c r="E205" s="57"/>
      <c r="F205" s="218">
        <v>1127</v>
      </c>
      <c r="G205" s="226"/>
      <c r="H205" s="270" t="s">
        <v>287</v>
      </c>
      <c r="I205" s="311" t="str">
        <f t="shared" si="5"/>
        <v>Please enter a value</v>
      </c>
      <c r="J205" s="8"/>
      <c r="K205" s="38"/>
      <c r="L205" s="227"/>
      <c r="M205" s="8"/>
      <c r="N205" s="228"/>
      <c r="O205" s="82"/>
      <c r="P205" s="20"/>
      <c r="Q205" s="20"/>
    </row>
    <row r="206" spans="1:21" ht="15" customHeight="1">
      <c r="A206" s="315"/>
      <c r="B206" s="83"/>
      <c r="C206" s="266" t="s">
        <v>390</v>
      </c>
      <c r="D206" s="56"/>
      <c r="E206" s="57"/>
      <c r="F206" s="218">
        <v>1128</v>
      </c>
      <c r="G206" s="226"/>
      <c r="H206" s="270" t="s">
        <v>288</v>
      </c>
      <c r="I206" s="311" t="str">
        <f t="shared" si="5"/>
        <v>Please enter a value</v>
      </c>
      <c r="J206" s="8"/>
      <c r="K206" s="38"/>
      <c r="L206" s="227"/>
      <c r="M206" s="8"/>
      <c r="N206" s="228"/>
      <c r="O206" s="82"/>
      <c r="P206" s="20"/>
      <c r="Q206" s="20"/>
    </row>
    <row r="207" spans="1:21" ht="15" customHeight="1">
      <c r="A207" s="315"/>
      <c r="B207" s="83"/>
      <c r="C207" s="266" t="s">
        <v>391</v>
      </c>
      <c r="D207" s="56"/>
      <c r="E207" s="57"/>
      <c r="F207" s="218">
        <v>1129</v>
      </c>
      <c r="G207" s="226"/>
      <c r="H207" s="270" t="s">
        <v>289</v>
      </c>
      <c r="I207" s="311" t="str">
        <f t="shared" si="5"/>
        <v>Please enter a value</v>
      </c>
      <c r="J207" s="8"/>
      <c r="K207" s="38"/>
      <c r="L207" s="227"/>
      <c r="M207" s="8"/>
      <c r="N207" s="228"/>
      <c r="O207" s="82"/>
      <c r="P207" s="20"/>
      <c r="Q207" s="20"/>
    </row>
    <row r="208" spans="1:21" ht="15" customHeight="1">
      <c r="A208" s="315"/>
      <c r="B208" s="83"/>
      <c r="C208" s="266" t="s">
        <v>392</v>
      </c>
      <c r="D208" s="56"/>
      <c r="E208" s="57"/>
      <c r="F208" s="218">
        <v>1130</v>
      </c>
      <c r="G208" s="226"/>
      <c r="H208" s="270" t="s">
        <v>290</v>
      </c>
      <c r="I208" s="311" t="str">
        <f t="shared" si="5"/>
        <v>Please enter a value</v>
      </c>
      <c r="J208" s="8"/>
      <c r="K208" s="38"/>
      <c r="L208" s="227"/>
      <c r="M208" s="8"/>
      <c r="N208" s="228"/>
      <c r="O208" s="82"/>
      <c r="P208" s="20"/>
      <c r="Q208" s="20"/>
    </row>
    <row r="209" spans="1:17" ht="15" customHeight="1">
      <c r="A209" s="315"/>
      <c r="B209" s="83"/>
      <c r="C209" s="266" t="s">
        <v>393</v>
      </c>
      <c r="D209" s="56"/>
      <c r="E209" s="57"/>
      <c r="F209" s="218">
        <v>1131</v>
      </c>
      <c r="G209" s="226"/>
      <c r="H209" s="270" t="s">
        <v>291</v>
      </c>
      <c r="I209" s="311" t="str">
        <f t="shared" si="5"/>
        <v>Please enter a value</v>
      </c>
      <c r="J209" s="8"/>
      <c r="K209" s="38"/>
      <c r="L209" s="227"/>
      <c r="M209" s="8"/>
      <c r="N209" s="228"/>
      <c r="O209" s="82"/>
      <c r="P209" s="20"/>
      <c r="Q209" s="20"/>
    </row>
    <row r="210" spans="1:17" ht="15" customHeight="1">
      <c r="A210" s="315"/>
      <c r="B210" s="83"/>
      <c r="C210" s="266" t="s">
        <v>394</v>
      </c>
      <c r="D210" s="56"/>
      <c r="E210" s="57"/>
      <c r="F210" s="218">
        <v>1132</v>
      </c>
      <c r="G210" s="226"/>
      <c r="H210" s="270" t="s">
        <v>292</v>
      </c>
      <c r="I210" s="311" t="str">
        <f t="shared" si="5"/>
        <v>Please enter a value</v>
      </c>
      <c r="J210" s="8"/>
      <c r="K210" s="38"/>
      <c r="L210" s="227"/>
      <c r="M210" s="8"/>
      <c r="N210" s="228"/>
      <c r="O210" s="82"/>
      <c r="P210" s="20"/>
      <c r="Q210" s="20"/>
    </row>
    <row r="211" spans="1:17" ht="15" customHeight="1">
      <c r="A211" s="315"/>
      <c r="B211" s="83"/>
      <c r="C211" s="266" t="s">
        <v>395</v>
      </c>
      <c r="D211" s="56"/>
      <c r="E211" s="57"/>
      <c r="F211" s="218">
        <v>1133</v>
      </c>
      <c r="G211" s="226"/>
      <c r="H211" s="270" t="s">
        <v>293</v>
      </c>
      <c r="I211" s="311" t="str">
        <f t="shared" si="5"/>
        <v>Please enter a value</v>
      </c>
      <c r="J211" s="8"/>
      <c r="K211" s="38"/>
      <c r="L211" s="227"/>
      <c r="M211" s="8"/>
      <c r="N211" s="228"/>
      <c r="O211" s="82"/>
      <c r="P211" s="20"/>
      <c r="Q211" s="20"/>
    </row>
    <row r="212" spans="1:17" ht="15" customHeight="1">
      <c r="A212" s="315"/>
      <c r="B212" s="83"/>
      <c r="C212" s="266" t="s">
        <v>396</v>
      </c>
      <c r="D212" s="56"/>
      <c r="E212" s="57"/>
      <c r="F212" s="218">
        <v>1134</v>
      </c>
      <c r="G212" s="226"/>
      <c r="H212" s="270" t="s">
        <v>331</v>
      </c>
      <c r="I212" s="311" t="str">
        <f t="shared" si="5"/>
        <v>Please enter a value</v>
      </c>
      <c r="J212" s="8"/>
      <c r="K212" s="38"/>
      <c r="L212" s="227"/>
      <c r="M212" s="8"/>
      <c r="N212" s="228"/>
      <c r="O212" s="82"/>
      <c r="P212" s="20"/>
      <c r="Q212" s="20"/>
    </row>
    <row r="213" spans="1:17" ht="15" customHeight="1">
      <c r="A213" s="315"/>
      <c r="B213" s="83"/>
      <c r="C213" s="266" t="s">
        <v>397</v>
      </c>
      <c r="D213" s="56"/>
      <c r="E213" s="57"/>
      <c r="F213" s="218">
        <v>1135</v>
      </c>
      <c r="G213" s="226"/>
      <c r="H213" s="270" t="s">
        <v>322</v>
      </c>
      <c r="I213" s="311" t="str">
        <f t="shared" si="5"/>
        <v>Please enter a value</v>
      </c>
      <c r="J213" s="8"/>
      <c r="K213" s="38"/>
      <c r="L213" s="227"/>
      <c r="M213" s="8"/>
      <c r="N213" s="228"/>
      <c r="O213" s="82"/>
      <c r="P213" s="20"/>
      <c r="Q213" s="20"/>
    </row>
    <row r="214" spans="1:17" ht="15" customHeight="1">
      <c r="A214" s="316"/>
      <c r="B214" s="83"/>
      <c r="C214" s="265" t="s">
        <v>731</v>
      </c>
      <c r="D214" s="56"/>
      <c r="E214" s="57"/>
      <c r="F214" s="218">
        <v>1136</v>
      </c>
      <c r="G214" s="226"/>
      <c r="H214" s="270" t="s">
        <v>682</v>
      </c>
      <c r="I214" s="48" t="str">
        <f t="shared" ref="I214:I222" si="6">IF(ISTEXT(G214),"No text please",IF(G214&lt;0,"No negatives please",IF(ISBLANK(G214),"Please enter a value",IF(AND(G214=0,ISERROR(FIND("zero",K214))),"Please confirm zero",IF(AND(G214&lt;&gt;0,K214="Confirmed zero"),"Value not zero"," ")))))</f>
        <v>Please enter a value</v>
      </c>
      <c r="J214" s="8"/>
      <c r="K214" s="38"/>
      <c r="L214" s="227"/>
      <c r="M214" s="8"/>
      <c r="N214" s="228"/>
      <c r="O214" s="82"/>
      <c r="P214" s="20"/>
      <c r="Q214" s="20"/>
    </row>
    <row r="215" spans="1:17" ht="15" customHeight="1">
      <c r="A215" s="316"/>
      <c r="B215" s="83"/>
      <c r="C215" s="266" t="s">
        <v>637</v>
      </c>
      <c r="D215" s="56"/>
      <c r="E215" s="57"/>
      <c r="F215" s="218">
        <v>1266</v>
      </c>
      <c r="G215" s="226"/>
      <c r="H215" s="270" t="s">
        <v>683</v>
      </c>
      <c r="I215" s="48" t="str">
        <f>IF(ISTEXT(G215),"No text please",IF(G215&lt;0,"No negatives please",IF(ISBLANK(G215),"Please enter a value",IF(AND(G215=0,ISERROR(FIND("zero",K215))),"Please confirm zero",IF(AND(G215&lt;&gt;0,K215="Confirmed zero"),"Value not zero",IF(G215&gt;G214,"&gt; 18.b."," "))))))</f>
        <v>Please enter a value</v>
      </c>
      <c r="J215" s="8"/>
      <c r="K215" s="38"/>
      <c r="L215" s="227"/>
      <c r="M215" s="8"/>
      <c r="N215" s="228"/>
      <c r="O215" s="82"/>
      <c r="P215" s="20"/>
      <c r="Q215" s="20"/>
    </row>
    <row r="216" spans="1:17" ht="15" customHeight="1">
      <c r="A216" s="316"/>
      <c r="B216" s="83"/>
      <c r="C216" s="284" t="s">
        <v>692</v>
      </c>
      <c r="D216" s="56"/>
      <c r="E216" s="57"/>
      <c r="F216" s="218">
        <v>1137</v>
      </c>
      <c r="G216" s="226"/>
      <c r="H216" s="270" t="s">
        <v>684</v>
      </c>
      <c r="I216" s="48" t="str">
        <f t="shared" si="6"/>
        <v>Please enter a value</v>
      </c>
      <c r="J216" s="8"/>
      <c r="K216" s="38"/>
      <c r="L216" s="227"/>
      <c r="M216" s="8"/>
      <c r="N216" s="228"/>
      <c r="O216" s="82"/>
      <c r="P216" s="20"/>
      <c r="Q216" s="20"/>
    </row>
    <row r="217" spans="1:17" ht="15" customHeight="1">
      <c r="A217" s="316"/>
      <c r="B217" s="83"/>
      <c r="C217" s="266" t="s">
        <v>638</v>
      </c>
      <c r="D217" s="56"/>
      <c r="E217" s="57"/>
      <c r="F217" s="218">
        <v>1267</v>
      </c>
      <c r="G217" s="226"/>
      <c r="H217" s="270" t="s">
        <v>685</v>
      </c>
      <c r="I217" s="48" t="str">
        <f>IF(ISTEXT(G217),"No text please",IF(G217&lt;0,"No negatives please",IF(ISBLANK(G217),"Please enter a value",IF(AND(G217=0,ISERROR(FIND("zero",K217))),"Please confirm zero",IF(AND(G217&lt;&gt;0,K217="Confirmed zero"),"Value not zero",IF($G217&gt;$G216,"&gt; 18.c."," "))))))</f>
        <v>Please enter a value</v>
      </c>
      <c r="J217" s="8"/>
      <c r="K217" s="38"/>
      <c r="L217" s="227"/>
      <c r="M217" s="8"/>
      <c r="N217" s="228"/>
      <c r="O217" s="82"/>
      <c r="P217" s="20"/>
      <c r="Q217" s="20"/>
    </row>
    <row r="218" spans="1:17" ht="15" customHeight="1">
      <c r="A218" s="316"/>
      <c r="B218" s="83"/>
      <c r="C218" s="284" t="s">
        <v>693</v>
      </c>
      <c r="D218" s="56"/>
      <c r="E218" s="57"/>
      <c r="F218" s="218">
        <v>1138</v>
      </c>
      <c r="G218" s="226"/>
      <c r="H218" s="270" t="s">
        <v>686</v>
      </c>
      <c r="I218" s="48" t="str">
        <f t="shared" si="6"/>
        <v>Please enter a value</v>
      </c>
      <c r="J218" s="8"/>
      <c r="K218" s="38"/>
      <c r="L218" s="227"/>
      <c r="M218" s="8"/>
      <c r="N218" s="228"/>
      <c r="O218" s="82"/>
      <c r="P218" s="20"/>
      <c r="Q218" s="20"/>
    </row>
    <row r="219" spans="1:17" ht="15" customHeight="1">
      <c r="A219" s="316"/>
      <c r="B219" s="83"/>
      <c r="C219" s="266" t="s">
        <v>639</v>
      </c>
      <c r="D219" s="56"/>
      <c r="E219" s="57"/>
      <c r="F219" s="218">
        <v>1268</v>
      </c>
      <c r="G219" s="226"/>
      <c r="H219" s="270" t="s">
        <v>687</v>
      </c>
      <c r="I219" s="48" t="str">
        <f>IF(ISTEXT(G219),"No text please",IF(G219&lt;0,"No negatives please",IF(ISBLANK(G219),"Please enter a value",IF(AND(G219=0,ISERROR(FIND("zero",K219))),"Please confirm zero",IF(AND(G219&lt;&gt;0,K219="Confirmed zero"),"Value not zero",IF($G219&gt;$G218,"&gt; 18.d."," "))))))</f>
        <v>Please enter a value</v>
      </c>
      <c r="J219" s="8"/>
      <c r="K219" s="38"/>
      <c r="L219" s="227"/>
      <c r="M219" s="8"/>
      <c r="N219" s="228"/>
      <c r="O219" s="82"/>
      <c r="P219" s="20"/>
      <c r="Q219" s="20"/>
    </row>
    <row r="220" spans="1:17" ht="15" customHeight="1">
      <c r="A220" s="316"/>
      <c r="B220" s="83"/>
      <c r="C220" s="284" t="s">
        <v>694</v>
      </c>
      <c r="D220" s="56"/>
      <c r="E220" s="57"/>
      <c r="F220" s="218">
        <v>1139</v>
      </c>
      <c r="G220" s="226"/>
      <c r="H220" s="270" t="s">
        <v>688</v>
      </c>
      <c r="I220" s="48" t="str">
        <f t="shared" si="6"/>
        <v>Please enter a value</v>
      </c>
      <c r="J220" s="8"/>
      <c r="K220" s="38"/>
      <c r="L220" s="227"/>
      <c r="M220" s="8"/>
      <c r="N220" s="228"/>
      <c r="O220" s="82"/>
      <c r="P220" s="20"/>
      <c r="Q220" s="20"/>
    </row>
    <row r="221" spans="1:17" ht="15" customHeight="1">
      <c r="A221" s="316"/>
      <c r="B221" s="83"/>
      <c r="C221" s="266" t="s">
        <v>640</v>
      </c>
      <c r="D221" s="56"/>
      <c r="E221" s="57"/>
      <c r="F221" s="218">
        <v>1269</v>
      </c>
      <c r="G221" s="226"/>
      <c r="H221" s="270" t="s">
        <v>689</v>
      </c>
      <c r="I221" s="48" t="str">
        <f>IF(ISTEXT(G221),"No text please",IF(G221&lt;0,"No negatives please",IF(ISBLANK(G221),"Please enter a value",IF(AND(G221=0,ISERROR(FIND("zero",K221))),"Please confirm zero",IF(AND(G221&lt;&gt;0,K221="Confirmed zero"),"Value not zero",IF($G221&gt;$G220,"&gt; 18.e."," "))))))</f>
        <v>Please enter a value</v>
      </c>
      <c r="J221" s="8"/>
      <c r="K221" s="38"/>
      <c r="L221" s="227"/>
      <c r="M221" s="8"/>
      <c r="N221" s="228"/>
      <c r="O221" s="82"/>
      <c r="P221" s="20"/>
      <c r="Q221" s="20"/>
    </row>
    <row r="222" spans="1:17" ht="15" customHeight="1">
      <c r="A222" s="316"/>
      <c r="B222" s="83"/>
      <c r="C222" s="284" t="s">
        <v>695</v>
      </c>
      <c r="D222" s="56"/>
      <c r="E222" s="57"/>
      <c r="F222" s="218">
        <v>1140</v>
      </c>
      <c r="G222" s="226"/>
      <c r="H222" s="270" t="s">
        <v>690</v>
      </c>
      <c r="I222" s="48" t="str">
        <f t="shared" si="6"/>
        <v>Please enter a value</v>
      </c>
      <c r="J222" s="8"/>
      <c r="K222" s="38"/>
      <c r="L222" s="227"/>
      <c r="M222" s="8"/>
      <c r="N222" s="228"/>
      <c r="O222" s="82"/>
      <c r="P222" s="20"/>
      <c r="Q222" s="20"/>
    </row>
    <row r="223" spans="1:17" ht="15" customHeight="1">
      <c r="A223" s="316"/>
      <c r="B223" s="83"/>
      <c r="C223" s="266" t="s">
        <v>735</v>
      </c>
      <c r="D223" s="56"/>
      <c r="E223" s="57"/>
      <c r="F223" s="218">
        <v>1270</v>
      </c>
      <c r="G223" s="226"/>
      <c r="H223" s="270" t="s">
        <v>691</v>
      </c>
      <c r="I223" s="48" t="str">
        <f>IF(ISTEXT(G223),"No text please",IF(G223&lt;0,"No negatives please",IF(ISBLANK(G223),"Please enter a value",IF(AND(G223=0,ISERROR(FIND("zero",K223))),"Please confirm zero",IF(AND(G223&lt;&gt;0,K223="Confirmed zero"),"Value not zero",IF($G223&gt;$G222,"&gt; 18.f."," "))))))</f>
        <v>Please enter a value</v>
      </c>
      <c r="J223" s="8"/>
      <c r="K223" s="38"/>
      <c r="L223" s="227"/>
      <c r="M223" s="8"/>
      <c r="N223" s="228"/>
      <c r="O223" s="82"/>
      <c r="P223" s="20"/>
      <c r="Q223" s="20"/>
    </row>
    <row r="224" spans="1:17" ht="15" customHeight="1">
      <c r="A224" s="316"/>
      <c r="B224" s="83"/>
      <c r="C224" s="265" t="s">
        <v>328</v>
      </c>
      <c r="D224" s="267"/>
      <c r="E224" s="57"/>
      <c r="F224" s="218">
        <v>1141</v>
      </c>
      <c r="G224" s="226"/>
      <c r="H224" s="270" t="s">
        <v>294</v>
      </c>
      <c r="I224" s="311" t="str">
        <f t="shared" ref="I224:I228" si="7">IF(ISTEXT(G224),"No text please",IF(G224&lt;0,"No negatives please",IF(ISBLANK(G224),"Please enter a value",IF(AND(G224=0,ISERROR(FIND("zero",K224))),"Please confirm zero",IF(AND(G224&lt;&gt;0,K224="Confirmed zero"),"Value not zero"," ")))))</f>
        <v>Please enter a value</v>
      </c>
      <c r="J224" s="8"/>
      <c r="K224" s="38"/>
      <c r="L224" s="227"/>
      <c r="M224" s="8"/>
      <c r="N224" s="228"/>
      <c r="O224" s="82"/>
      <c r="P224" s="20"/>
      <c r="Q224" s="20"/>
    </row>
    <row r="225" spans="1:17" ht="15" customHeight="1">
      <c r="A225" s="316"/>
      <c r="B225" s="83"/>
      <c r="C225" s="265" t="s">
        <v>323</v>
      </c>
      <c r="D225" s="267"/>
      <c r="E225" s="57"/>
      <c r="F225" s="218">
        <v>1142</v>
      </c>
      <c r="G225" s="226"/>
      <c r="H225" s="270" t="s">
        <v>295</v>
      </c>
      <c r="I225" s="311" t="str">
        <f t="shared" si="7"/>
        <v>Please enter a value</v>
      </c>
      <c r="J225" s="8"/>
      <c r="K225" s="38"/>
      <c r="L225" s="227"/>
      <c r="M225" s="8"/>
      <c r="N225" s="228"/>
      <c r="O225" s="82"/>
      <c r="P225" s="20"/>
      <c r="Q225" s="20"/>
    </row>
    <row r="226" spans="1:17" ht="15" customHeight="1">
      <c r="A226" s="316"/>
      <c r="B226" s="83"/>
      <c r="C226" s="265" t="s">
        <v>324</v>
      </c>
      <c r="D226" s="267"/>
      <c r="E226" s="57"/>
      <c r="F226" s="218">
        <v>1143</v>
      </c>
      <c r="G226" s="226"/>
      <c r="H226" s="270" t="s">
        <v>296</v>
      </c>
      <c r="I226" s="311" t="str">
        <f t="shared" si="7"/>
        <v>Please enter a value</v>
      </c>
      <c r="J226" s="8"/>
      <c r="K226" s="38"/>
      <c r="L226" s="227"/>
      <c r="M226" s="8"/>
      <c r="N226" s="228"/>
      <c r="O226" s="82"/>
      <c r="P226" s="20"/>
      <c r="Q226" s="20"/>
    </row>
    <row r="227" spans="1:17" ht="15" customHeight="1">
      <c r="A227" s="316"/>
      <c r="B227" s="83"/>
      <c r="C227" s="265" t="s">
        <v>325</v>
      </c>
      <c r="D227" s="267"/>
      <c r="E227" s="57"/>
      <c r="F227" s="218">
        <v>1144</v>
      </c>
      <c r="G227" s="226"/>
      <c r="H227" s="270" t="s">
        <v>259</v>
      </c>
      <c r="I227" s="311" t="str">
        <f t="shared" si="7"/>
        <v>Please enter a value</v>
      </c>
      <c r="J227" s="8"/>
      <c r="K227" s="38"/>
      <c r="L227" s="227"/>
      <c r="M227" s="8"/>
      <c r="N227" s="228"/>
      <c r="O227" s="82"/>
      <c r="P227" s="20"/>
      <c r="Q227" s="20"/>
    </row>
    <row r="228" spans="1:17" ht="15" customHeight="1">
      <c r="A228" s="316"/>
      <c r="B228" s="83"/>
      <c r="C228" s="265" t="s">
        <v>326</v>
      </c>
      <c r="D228" s="267"/>
      <c r="E228" s="57"/>
      <c r="F228" s="218">
        <v>1145</v>
      </c>
      <c r="G228" s="226"/>
      <c r="H228" s="270" t="s">
        <v>260</v>
      </c>
      <c r="I228" s="311" t="str">
        <f t="shared" si="7"/>
        <v>Please enter a value</v>
      </c>
      <c r="J228" s="8"/>
      <c r="K228" s="38"/>
      <c r="L228" s="227"/>
      <c r="M228" s="8"/>
      <c r="N228" s="228"/>
      <c r="O228" s="82"/>
      <c r="P228" s="20"/>
      <c r="Q228" s="20"/>
    </row>
    <row r="229" spans="1:17" ht="15" customHeight="1">
      <c r="A229" s="315"/>
      <c r="B229" s="83"/>
      <c r="C229" s="21"/>
      <c r="D229" s="21"/>
      <c r="E229" s="21"/>
      <c r="F229" s="37"/>
      <c r="G229" s="231"/>
      <c r="H229" s="209"/>
      <c r="I229" s="30"/>
      <c r="J229" s="8"/>
      <c r="K229" s="30"/>
      <c r="L229" s="16"/>
      <c r="M229" s="8"/>
      <c r="N229" s="30"/>
      <c r="O229" s="82"/>
      <c r="P229" s="20"/>
      <c r="Q229" s="20"/>
    </row>
    <row r="230" spans="1:17" ht="15" customHeight="1">
      <c r="A230" s="315"/>
      <c r="B230" s="83"/>
      <c r="C230" s="52" t="s">
        <v>491</v>
      </c>
      <c r="D230" s="53"/>
      <c r="E230" s="54"/>
      <c r="F230" s="68" t="s">
        <v>217</v>
      </c>
      <c r="G230" s="231" t="str">
        <f>G$22</f>
        <v>Amount</v>
      </c>
      <c r="H230" s="30"/>
      <c r="I230" s="35" t="str">
        <f>I$22</f>
        <v>Checks</v>
      </c>
      <c r="J230" s="8"/>
      <c r="K230" s="35" t="str">
        <f>K$22</f>
        <v>Remarks</v>
      </c>
      <c r="L230" s="35" t="str">
        <f>$L$162</f>
        <v>Comments</v>
      </c>
      <c r="M230" s="8"/>
      <c r="N230" s="35" t="str">
        <f>N$22</f>
        <v>Supervisor Comments</v>
      </c>
      <c r="O230" s="82"/>
      <c r="P230" s="20"/>
      <c r="Q230" s="20"/>
    </row>
    <row r="231" spans="1:17" ht="15" customHeight="1">
      <c r="A231" s="315"/>
      <c r="B231" s="83"/>
      <c r="C231" s="265" t="s">
        <v>539</v>
      </c>
      <c r="D231" s="267"/>
      <c r="E231" s="57"/>
      <c r="F231" s="218">
        <v>1227</v>
      </c>
      <c r="G231" s="226"/>
      <c r="H231" s="270" t="s">
        <v>298</v>
      </c>
      <c r="I231" s="311" t="str">
        <f>IF(ISTEXT(G231),"No text please",IF(G231&lt;0,"No negatives please",IF(ISBLANK(G231),"Please enter a value",IF(AND(G231=0,ISERROR(FIND("zero",K231))),"Please confirm zero",IF(AND(G231&lt;&gt;0,K231="Confirmed zero",),"Value not zero",IF(AND(G231&lt;G113,ISERROR(FIND("Intragroups",K231))),"&lt;  9.c. please confirm due to intragroup"," "))))))</f>
        <v>Please enter a value</v>
      </c>
      <c r="J231" s="8"/>
      <c r="K231" s="38"/>
      <c r="L231" s="227"/>
      <c r="M231" s="8"/>
      <c r="N231" s="228"/>
      <c r="O231" s="82"/>
      <c r="P231" s="20"/>
      <c r="Q231" s="20"/>
    </row>
    <row r="232" spans="1:17" ht="15" customHeight="1">
      <c r="A232" s="315"/>
      <c r="B232" s="83"/>
      <c r="C232" s="265" t="s">
        <v>737</v>
      </c>
      <c r="D232" s="267"/>
      <c r="E232" s="57"/>
      <c r="F232" s="218">
        <v>1300</v>
      </c>
      <c r="G232" s="226"/>
      <c r="H232" s="270" t="s">
        <v>299</v>
      </c>
      <c r="I232" s="311" t="str">
        <f>IF(ISTEXT(G232),"No text please",IF(G232&lt;0,"No negatives please",IF(ISBLANK(G232),"Please enter a value",IF(AND(G232=0,ISERROR(FIND("zero",K232))),"Please confirm zero",IF(AND(G232&lt;&gt;0,K232="Confirmed zero",),"Value not zero",IF(AND(G232&lt;SUM(G116:G117),ISERROR(FIND("Intragroups",K232))),"&lt;  10.a.+10.b. please confirm due to intragroup"," "))))))</f>
        <v>Please enter a value</v>
      </c>
      <c r="J232" s="8"/>
      <c r="K232" s="38"/>
      <c r="L232" s="227"/>
      <c r="M232" s="8"/>
      <c r="N232" s="228"/>
      <c r="O232" s="82"/>
      <c r="P232" s="20"/>
      <c r="Q232" s="20"/>
    </row>
    <row r="233" spans="1:17" ht="15" customHeight="1">
      <c r="A233" s="316"/>
      <c r="B233" s="83"/>
      <c r="C233" s="265" t="s">
        <v>580</v>
      </c>
      <c r="D233" s="267"/>
      <c r="E233" s="57"/>
      <c r="F233" s="218">
        <v>1271</v>
      </c>
      <c r="G233" s="226"/>
      <c r="H233" s="270" t="s">
        <v>582</v>
      </c>
      <c r="I233" s="311" t="str">
        <f>IF(ISTEXT(G233),"No text please",IF(G233&lt;0,"No negatives please",IF(ISBLANK(G233),"Please enter a value",IF(AND(G233=0,ISERROR(FIND("zero",K233))),"Please confirm zero",IF(AND(G233&lt;&gt;0,K233="Confirmed zero",),"Value not zero",IF(AND(G233&lt;G118,ISERROR(FIND("Intragroups",K233))),"&lt;  10.c. please confirm due to intragroup"," "))))))</f>
        <v>Please enter a value</v>
      </c>
      <c r="J233" s="8"/>
      <c r="K233" s="38"/>
      <c r="L233" s="227"/>
      <c r="M233" s="8"/>
      <c r="N233" s="228"/>
      <c r="O233" s="82"/>
      <c r="P233" s="20"/>
      <c r="Q233" s="20"/>
    </row>
    <row r="234" spans="1:17" ht="15" customHeight="1">
      <c r="A234" s="316"/>
      <c r="B234" s="83"/>
      <c r="C234" s="284" t="s">
        <v>581</v>
      </c>
      <c r="D234" s="287"/>
      <c r="E234" s="57"/>
      <c r="F234" s="218">
        <v>1272</v>
      </c>
      <c r="G234" s="226"/>
      <c r="H234" s="270" t="s">
        <v>546</v>
      </c>
      <c r="I234" s="311" t="str">
        <f>IF(ISTEXT(G234),"No text please",IF(G234&lt;0,"No negatives please",IF(ISBLANK(G234),"Please enter a value",IF(AND(G234=0,ISERROR(FIND("zero",K234))),"Please confirm zero",IF(AND(G234&lt;&gt;0,K234="Confirmed zero",),"Value not zero",IF(AND(G234&lt;G119,ISERROR(FIND("Intragroups",K234))),"&lt;  10.d. please confirm due to intragroup"," "))))))</f>
        <v>Please enter a value</v>
      </c>
      <c r="J234" s="8"/>
      <c r="K234" s="38"/>
      <c r="L234" s="227"/>
      <c r="M234" s="8"/>
      <c r="N234" s="228"/>
      <c r="O234" s="82"/>
      <c r="P234" s="20"/>
      <c r="Q234" s="20"/>
    </row>
    <row r="235" spans="1:17">
      <c r="A235" s="315"/>
      <c r="B235" s="83"/>
      <c r="C235" s="265" t="s">
        <v>583</v>
      </c>
      <c r="D235" s="267"/>
      <c r="E235" s="57"/>
      <c r="F235" s="218">
        <v>1273</v>
      </c>
      <c r="G235" s="226"/>
      <c r="H235" s="270" t="s">
        <v>527</v>
      </c>
      <c r="I235" s="48" t="str">
        <f>IF(ISTEXT(G235),"No text please",IF(G235&lt;0,"No negatives please",IF(ISBLANK(G235),"Please enter a value",IF(AND(G235=0,ISERROR(FIND("zero",K235))),"Please confirm zero",IF(AND(G235&lt;&gt;0,K235="Confirmed zero"),"Value not zero",IF(G235&gt;(G233+G234),"&gt; (19.c.+19.d.)"," "))))))</f>
        <v>Please enter a value</v>
      </c>
      <c r="J235" s="8"/>
      <c r="K235" s="38"/>
      <c r="L235" s="227"/>
      <c r="M235" s="8"/>
      <c r="N235" s="228"/>
      <c r="O235" s="82"/>
      <c r="P235" s="20"/>
      <c r="Q235" s="20"/>
    </row>
    <row r="236" spans="1:17">
      <c r="A236" s="315"/>
      <c r="B236" s="83"/>
      <c r="C236" s="265" t="s">
        <v>584</v>
      </c>
      <c r="D236" s="267"/>
      <c r="E236" s="57"/>
      <c r="F236" s="218">
        <v>1274</v>
      </c>
      <c r="G236" s="226"/>
      <c r="H236" s="270" t="s">
        <v>732</v>
      </c>
      <c r="I236" s="48" t="str">
        <f>IF(ISTEXT(G236),"No text please",IF(G236&lt;0,"No negatives please",IF(ISBLANK(G236),"Please enter a value",IF(AND(G236=0,ISERROR(FIND("zero",K236))),"Please confirm zero",IF(AND(G236&lt;&gt;0,K236="Confirmed zero"),"Value not zero",IF(G236&gt;(G233+G234),"&gt; (19.c.+19.d.)"," "))))))</f>
        <v>Please enter a value</v>
      </c>
      <c r="J236" s="8"/>
      <c r="K236" s="38"/>
      <c r="L236" s="227"/>
      <c r="M236" s="8"/>
      <c r="N236" s="228"/>
      <c r="O236" s="82"/>
      <c r="P236" s="20"/>
      <c r="Q236" s="20"/>
    </row>
    <row r="237" spans="1:17">
      <c r="A237" s="315"/>
      <c r="B237" s="83"/>
      <c r="C237" s="265" t="s">
        <v>585</v>
      </c>
      <c r="D237" s="267"/>
      <c r="E237" s="57"/>
      <c r="F237" s="218">
        <v>1275</v>
      </c>
      <c r="G237" s="226"/>
      <c r="H237" s="270" t="s">
        <v>586</v>
      </c>
      <c r="I237" s="48" t="str">
        <f>IF(ISTEXT(G237),"No text please",IF(G237&lt;0,"No negatives please",IF(ISBLANK(G237),"Please enter a value",IF(AND(G237=0,ISERROR(FIND("zero",K237))),"Please confirm zero",IF(AND(G237&lt;&gt;0,K237="Confirmed zero"),"Value not zero",IF(G237&gt;G232,"&gt; 19.b."," "))))))</f>
        <v>Please enter a value</v>
      </c>
      <c r="J237" s="8"/>
      <c r="K237" s="38"/>
      <c r="L237" s="227"/>
      <c r="M237" s="8"/>
      <c r="N237" s="228"/>
      <c r="O237" s="82"/>
      <c r="P237" s="20"/>
      <c r="Q237" s="20"/>
    </row>
    <row r="238" spans="1:17">
      <c r="A238" s="315"/>
      <c r="B238" s="83"/>
      <c r="C238" s="266" t="s">
        <v>641</v>
      </c>
      <c r="D238" s="267"/>
      <c r="E238" s="57"/>
      <c r="F238" s="218">
        <v>1276</v>
      </c>
      <c r="G238" s="226"/>
      <c r="H238" s="270" t="s">
        <v>733</v>
      </c>
      <c r="I238" s="48" t="str">
        <f>IF(ISTEXT(G238),"No text please",IF(G238&lt;0,"No negatives please",IF(ISBLANK(G238),"Please enter a value",IF(AND(G238=0,ISERROR(FIND("zero",K238))),"Please confirm zero",IF(AND(G238&lt;&gt;0,K238="Confirmed zero"),"Value not zero",IF(G238&gt;G237,"&gt; 19.g."," "))))))</f>
        <v>Please enter a value</v>
      </c>
      <c r="J238" s="8"/>
      <c r="K238" s="38"/>
      <c r="L238" s="227"/>
      <c r="M238" s="8"/>
      <c r="N238" s="228"/>
      <c r="O238" s="82"/>
      <c r="P238" s="20"/>
      <c r="Q238" s="20"/>
    </row>
    <row r="239" spans="1:17">
      <c r="A239" s="315"/>
      <c r="B239" s="83"/>
      <c r="C239" s="266" t="s">
        <v>642</v>
      </c>
      <c r="D239" s="267"/>
      <c r="E239" s="57"/>
      <c r="F239" s="218">
        <v>1277</v>
      </c>
      <c r="G239" s="226"/>
      <c r="H239" s="270" t="s">
        <v>734</v>
      </c>
      <c r="I239" s="48" t="str">
        <f>IF(ISTEXT(G239),"No text please",IF(G239&lt;0,"No negatives please",IF(ISBLANK(G239),"Please enter a value",IF(AND(G239=0,ISERROR(FIND("zero",K239))),"Please confirm zero",IF(AND(G239&lt;&gt;0,K239="Confirmed zero"),"Value not zero",IF(G239&gt;G237,"&gt; 19.g."," "))))))</f>
        <v>Please enter a value</v>
      </c>
      <c r="J239" s="8"/>
      <c r="K239" s="38"/>
      <c r="L239" s="227"/>
      <c r="M239" s="8"/>
      <c r="N239" s="228"/>
      <c r="O239" s="82"/>
      <c r="P239" s="20"/>
      <c r="Q239" s="20"/>
    </row>
    <row r="240" spans="1:17" ht="15" customHeight="1">
      <c r="A240" s="315"/>
      <c r="B240" s="83"/>
      <c r="C240" s="265" t="s">
        <v>670</v>
      </c>
      <c r="D240" s="267"/>
      <c r="E240" s="57"/>
      <c r="F240" s="218">
        <v>1229</v>
      </c>
      <c r="G240" s="226"/>
      <c r="H240" s="312" t="s">
        <v>671</v>
      </c>
      <c r="I240" s="311" t="str">
        <f>IF(ISTEXT(G240),"No text please",IF(G240&lt;0,"No negatives please",IF(ISBLANK(G240),"Please enter a value",IF(AND(G240=0,ISERROR(FIND("zero",K240))),"Please confirm zero",IF(AND(G240&lt;&gt;0,K240="Confirmed zero",),"Value not zero",IF(AND(G240&lt;G123,ISERROR(FIND("Intragroups",K240))),"&lt;  11.a. please confirmdue to intragroup"," "))))))</f>
        <v>Please enter a value</v>
      </c>
      <c r="J240" s="8"/>
      <c r="K240" s="38"/>
      <c r="L240" s="227"/>
      <c r="M240" s="8"/>
      <c r="N240" s="228"/>
      <c r="O240" s="82"/>
      <c r="P240" s="20"/>
      <c r="Q240" s="20"/>
    </row>
    <row r="241" spans="1:17" ht="15" customHeight="1">
      <c r="A241" s="315"/>
      <c r="B241" s="83"/>
      <c r="C241" s="266" t="s">
        <v>587</v>
      </c>
      <c r="D241" s="267"/>
      <c r="E241" s="57"/>
      <c r="F241" s="218">
        <v>1278</v>
      </c>
      <c r="G241" s="226"/>
      <c r="H241" s="270" t="s">
        <v>588</v>
      </c>
      <c r="I241" s="48" t="str">
        <f>IF(ISTEXT(G241),"No text please",IF(G241&lt;0,"No negatives please",IF(ISBLANK(G241),"Please enter a value",IF(AND(G241=0,ISERROR(FIND("zero",K241))),"Please confirm zero",IF(AND(G241&lt;&gt;0,K241="Confirmed zero"),"Value not zero",IF($G241&gt;$G240,"&gt; 19.h."," "))))))</f>
        <v>Please enter a value</v>
      </c>
      <c r="J241" s="8"/>
      <c r="K241" s="38"/>
      <c r="L241" s="227"/>
      <c r="M241" s="8"/>
      <c r="N241" s="228"/>
      <c r="O241" s="82"/>
      <c r="P241" s="20"/>
      <c r="Q241" s="20"/>
    </row>
    <row r="242" spans="1:17" ht="15" customHeight="1">
      <c r="A242" s="315"/>
      <c r="B242" s="83"/>
      <c r="C242" s="21"/>
      <c r="D242" s="21"/>
      <c r="E242" s="21"/>
      <c r="F242" s="37"/>
      <c r="G242" s="231"/>
      <c r="H242" s="209"/>
      <c r="I242" s="30"/>
      <c r="J242" s="8"/>
      <c r="K242" s="30"/>
      <c r="L242" s="16"/>
      <c r="M242" s="8"/>
      <c r="N242" s="30"/>
      <c r="O242" s="82"/>
      <c r="P242" s="20"/>
      <c r="Q242" s="20"/>
    </row>
    <row r="243" spans="1:17" ht="15" customHeight="1">
      <c r="A243" s="315"/>
      <c r="B243" s="83"/>
      <c r="C243" s="52" t="s">
        <v>490</v>
      </c>
      <c r="D243" s="53"/>
      <c r="E243" s="54"/>
      <c r="F243" s="68" t="s">
        <v>217</v>
      </c>
      <c r="G243" s="231" t="str">
        <f>G$22</f>
        <v>Amount</v>
      </c>
      <c r="H243" s="30"/>
      <c r="I243" s="35" t="str">
        <f>I$22</f>
        <v>Checks</v>
      </c>
      <c r="J243" s="8"/>
      <c r="K243" s="35" t="str">
        <f>K$22</f>
        <v>Remarks</v>
      </c>
      <c r="L243" s="35" t="str">
        <f>$L$162</f>
        <v>Comments</v>
      </c>
      <c r="M243" s="8"/>
      <c r="N243" s="35" t="str">
        <f>N$22</f>
        <v>Supervisor Comments</v>
      </c>
      <c r="O243" s="82"/>
      <c r="P243" s="20"/>
      <c r="Q243" s="20"/>
    </row>
    <row r="244" spans="1:17" ht="15" customHeight="1">
      <c r="A244" s="315"/>
      <c r="B244" s="83"/>
      <c r="C244" s="265" t="s">
        <v>297</v>
      </c>
      <c r="D244" s="56"/>
      <c r="E244" s="57"/>
      <c r="F244" s="218">
        <v>1146</v>
      </c>
      <c r="G244" s="226"/>
      <c r="H244" s="270" t="s">
        <v>261</v>
      </c>
      <c r="I244" s="48" t="str">
        <f>IF(ISTEXT(G244),"No text please",IF(G244&lt;0,"No negatives please",IF(ISBLANK(G244),"Please enter a value",IF(AND(G244=0,ISERROR(FIND("zero",K244))),"Please confirm zero",IF(AND(G244&lt;&gt;0,K244="Confirmed zero"),"Value not zero"," ")))))</f>
        <v>Please enter a value</v>
      </c>
      <c r="J244" s="8"/>
      <c r="K244" s="38"/>
      <c r="L244" s="227"/>
      <c r="M244" s="8"/>
      <c r="N244" s="228"/>
      <c r="O244" s="82"/>
      <c r="P244" s="20"/>
      <c r="Q244" s="20"/>
    </row>
    <row r="245" spans="1:17" ht="15" customHeight="1">
      <c r="A245" s="315"/>
      <c r="B245" s="83"/>
      <c r="C245" s="265" t="s">
        <v>545</v>
      </c>
      <c r="D245" s="56"/>
      <c r="E245" s="57"/>
      <c r="F245" s="218">
        <v>1148</v>
      </c>
      <c r="G245" s="226"/>
      <c r="H245" s="270" t="s">
        <v>262</v>
      </c>
      <c r="I245" s="48" t="str">
        <f>IF(ISTEXT(G245),"No text please",IF(G245&lt;0,"No negatives please",IF(ISBLANK(G245),"Please enter a value",IF(AND(G245=0,ISERROR(FIND("zero",K245))),"Please confirm zero",IF(AND(G245&lt;&gt;0,K245="Confirmed zero"),"Value not zero",IF(G245&lt;G246,"&lt; 20.a."," "))))))</f>
        <v>Please enter a value</v>
      </c>
      <c r="J245" s="8"/>
      <c r="K245" s="38"/>
      <c r="L245" s="227"/>
      <c r="M245" s="8"/>
      <c r="N245" s="228"/>
      <c r="O245" s="82"/>
      <c r="P245" s="20"/>
      <c r="Q245" s="20"/>
    </row>
    <row r="246" spans="1:17" ht="15" customHeight="1">
      <c r="A246" s="315"/>
      <c r="B246" s="83"/>
      <c r="C246" s="266" t="s">
        <v>460</v>
      </c>
      <c r="D246" s="56"/>
      <c r="E246" s="57"/>
      <c r="F246" s="218">
        <v>1149</v>
      </c>
      <c r="G246" s="226"/>
      <c r="H246" s="270" t="s">
        <v>544</v>
      </c>
      <c r="I246" s="48" t="str">
        <f>IF(ISTEXT(G246),"No text please",IF(G246&lt;0,"No negatives please",IF(ISBLANK(G246),"Please enter a value",IF(AND(G246=0,ISERROR(FIND("zero",K246))),"Please confirm zero",IF(AND(G246&lt;&gt;0,K246="Confirmed zero"),"Value not zero",IF(G245&lt;G246,"&gt; 20.b."," "))))))</f>
        <v>Please enter a value</v>
      </c>
      <c r="J246" s="8"/>
      <c r="K246" s="38"/>
      <c r="L246" s="227"/>
      <c r="M246" s="8"/>
      <c r="N246" s="228"/>
      <c r="O246" s="82"/>
      <c r="P246" s="20"/>
      <c r="Q246" s="20"/>
    </row>
    <row r="247" spans="1:17" ht="15" customHeight="1">
      <c r="A247" s="315"/>
      <c r="B247" s="83"/>
      <c r="C247" s="265" t="s">
        <v>576</v>
      </c>
      <c r="D247" s="282"/>
      <c r="E247" s="283"/>
      <c r="F247" s="218">
        <v>1279</v>
      </c>
      <c r="G247" s="226"/>
      <c r="H247" s="270" t="s">
        <v>263</v>
      </c>
      <c r="I247" s="48" t="str">
        <f>IF(ISTEXT(G247),"No text please",IF(G247&lt;0,"No negatives please",IF(ISBLANK(G247),"Please enter a value",IF(AND(G247=0,ISERROR(FIND("zero",K247))),"Please confirm zero",IF(AND(G247&lt;&gt;0,K247="Confirmed zero"),"Value not zero",IF(G247&gt;G128,"&gt; 12.a."," "))))))</f>
        <v>Please enter a value</v>
      </c>
      <c r="J247" s="8"/>
      <c r="K247" s="38"/>
      <c r="L247" s="227"/>
      <c r="M247" s="8"/>
      <c r="N247" s="228"/>
      <c r="O247" s="82"/>
      <c r="P247" s="20"/>
      <c r="Q247" s="20"/>
    </row>
    <row r="248" spans="1:17" ht="15" customHeight="1">
      <c r="A248" s="315"/>
      <c r="B248" s="83"/>
      <c r="C248" s="265" t="s">
        <v>599</v>
      </c>
      <c r="D248" s="282"/>
      <c r="E248" s="283"/>
      <c r="F248" s="218">
        <v>1280</v>
      </c>
      <c r="G248" s="226"/>
      <c r="H248" s="270" t="s">
        <v>264</v>
      </c>
      <c r="I248" s="48" t="str">
        <f>IF(ISTEXT(G248),"No text please",IF(G248&lt;0,"No negatives please",IF(ISBLANK(G248),"Please enter a value",IF(AND(G248=0,ISERROR(FIND("zero",K248))),"Please confirm zero",IF(AND(G248&lt;&gt;0,K248="Confirmed zero"),"Value not zero",IF(G248&gt;G128,"&gt; 12.a."," "))))))</f>
        <v>Please enter a value</v>
      </c>
      <c r="J248" s="8"/>
      <c r="K248" s="38"/>
      <c r="L248" s="227"/>
      <c r="M248" s="8"/>
      <c r="N248" s="228"/>
      <c r="O248" s="82"/>
      <c r="P248" s="8"/>
      <c r="Q248" s="20"/>
    </row>
    <row r="249" spans="1:17" ht="15" customHeight="1">
      <c r="A249" s="315"/>
      <c r="B249" s="83"/>
      <c r="C249" s="265" t="s">
        <v>631</v>
      </c>
      <c r="D249" s="282"/>
      <c r="E249" s="283"/>
      <c r="F249" s="218">
        <v>1281</v>
      </c>
      <c r="G249" s="226"/>
      <c r="H249" s="270" t="s">
        <v>265</v>
      </c>
      <c r="I249" s="48" t="str">
        <f>IF(ISTEXT(G249),"No text please",IF(G249&lt;0,"No negatives please",IF(ISBLANK(G249),"Please enter a value",IF(AND(G249=0,ISERROR(FIND("zero",K249))),"Please confirm zero",IF(AND(G249&lt;&gt;0,K249="Confirmed zero"),"Value not zero",IF(G249&gt;G244,"&gt; 20.a."," "))))))</f>
        <v>Please enter a value</v>
      </c>
      <c r="J249" s="8"/>
      <c r="K249" s="38"/>
      <c r="L249" s="227"/>
      <c r="M249" s="8"/>
      <c r="N249" s="228"/>
      <c r="O249" s="82"/>
      <c r="P249" s="8"/>
      <c r="Q249" s="20"/>
    </row>
    <row r="250" spans="1:17" ht="15" customHeight="1">
      <c r="A250" s="315"/>
      <c r="B250" s="83"/>
      <c r="C250" s="265" t="s">
        <v>595</v>
      </c>
      <c r="D250" s="282"/>
      <c r="E250" s="283"/>
      <c r="F250" s="218">
        <v>1282</v>
      </c>
      <c r="G250" s="226"/>
      <c r="H250" s="270" t="s">
        <v>266</v>
      </c>
      <c r="I250" s="48" t="str">
        <f>IF(ISTEXT(G250),"No text please",IF(G250&lt;0,"No negatives please",IF(ISBLANK(G250),"Please enter a value",IF(AND(G250=0,ISERROR(FIND("zero",K250))),"Please confirm zero",IF(AND(G250&lt;&gt;0,K250="Confirmed zero"),"Value not zero",IF(G250&gt;G245,"&gt; 20.b."," "))))))</f>
        <v>Please enter a value</v>
      </c>
      <c r="J250" s="8"/>
      <c r="K250" s="38"/>
      <c r="L250" s="227"/>
      <c r="M250" s="8"/>
      <c r="N250" s="228"/>
      <c r="O250" s="82"/>
      <c r="P250" s="8"/>
      <c r="Q250" s="20"/>
    </row>
    <row r="251" spans="1:17" ht="15" customHeight="1">
      <c r="A251" s="315"/>
      <c r="B251" s="83"/>
      <c r="C251" s="266" t="s">
        <v>596</v>
      </c>
      <c r="D251" s="282"/>
      <c r="E251" s="283"/>
      <c r="F251" s="218">
        <v>1283</v>
      </c>
      <c r="G251" s="226"/>
      <c r="H251" s="270" t="s">
        <v>591</v>
      </c>
      <c r="I251" s="48" t="str">
        <f>IF(ISTEXT(G251),"No text please",IF(G251&lt;0,"No negatives please",IF(ISBLANK(G251),"Please enter a value",IF(AND(G251=0,ISERROR(FIND("zero",K251))),"Please confirm zero",IF(AND(G251&lt;&gt;0,K251="Confirmed zero"),"Value not zero",IF(G251&gt;G246,"&gt; 20.b.(1)"," "))))))</f>
        <v>Please enter a value</v>
      </c>
      <c r="J251" s="8"/>
      <c r="K251" s="38"/>
      <c r="L251" s="227"/>
      <c r="M251" s="8"/>
      <c r="N251" s="228"/>
      <c r="O251" s="82"/>
      <c r="P251" s="8"/>
      <c r="Q251" s="20"/>
    </row>
    <row r="252" spans="1:17" ht="15" customHeight="1">
      <c r="A252" s="315"/>
      <c r="B252" s="83"/>
      <c r="C252" s="265" t="s">
        <v>597</v>
      </c>
      <c r="D252" s="282"/>
      <c r="E252" s="283"/>
      <c r="F252" s="218">
        <v>1284</v>
      </c>
      <c r="G252" s="226"/>
      <c r="H252" s="270" t="s">
        <v>267</v>
      </c>
      <c r="I252" s="48" t="str">
        <f>IF(ISTEXT(G252),"No text please",IF(G252&lt;0,"No negatives please",IF(ISBLANK(G252),"Please enter a value",IF(AND(G252=0,ISERROR(FIND("zero",K252))),"Please confirm zero",IF(AND(G252&lt;&gt;0,K252="Confirmed zero"),"Value not zero",IF(G252&gt;G247,"&gt; 20.c."," "))))))</f>
        <v>Please enter a value</v>
      </c>
      <c r="J252" s="8"/>
      <c r="K252" s="38"/>
      <c r="L252" s="227"/>
      <c r="M252" s="8"/>
      <c r="N252" s="228"/>
      <c r="O252" s="82"/>
      <c r="P252" s="20"/>
      <c r="Q252" s="20"/>
    </row>
    <row r="253" spans="1:17" ht="15" customHeight="1">
      <c r="A253" s="315"/>
      <c r="B253" s="83"/>
      <c r="C253" s="265" t="s">
        <v>643</v>
      </c>
      <c r="D253" s="282"/>
      <c r="E253" s="283"/>
      <c r="F253" s="218">
        <v>1285</v>
      </c>
      <c r="G253" s="226"/>
      <c r="H253" s="270" t="s">
        <v>589</v>
      </c>
      <c r="I253" s="48" t="str">
        <f>IF(ISTEXT(G253),"No text please",IF(G253&lt;0,"No negatives please",IF(ISBLANK(G253),"Please enter a value",IF(AND(G253=0,ISERROR(FIND("zero",K253))),"Please confirm zero",IF(AND(G253&lt;&gt;0,K253="Confirmed zero"),"Value not zero",IF(G253&gt;G131,"&gt; 13.a."," "))))))</f>
        <v>Please enter a value</v>
      </c>
      <c r="J253" s="8"/>
      <c r="K253" s="38"/>
      <c r="L253" s="227"/>
      <c r="M253" s="8"/>
      <c r="N253" s="228"/>
      <c r="O253" s="82"/>
      <c r="P253" s="8"/>
      <c r="Q253" s="20"/>
    </row>
    <row r="254" spans="1:17" ht="15" customHeight="1">
      <c r="A254" s="315"/>
      <c r="B254" s="83"/>
      <c r="C254" s="266" t="s">
        <v>607</v>
      </c>
      <c r="D254" s="282"/>
      <c r="E254" s="283"/>
      <c r="F254" s="218">
        <v>1286</v>
      </c>
      <c r="G254" s="226"/>
      <c r="H254" s="270" t="s">
        <v>592</v>
      </c>
      <c r="I254" s="48" t="str">
        <f>IF(ISTEXT(G254),"No text please",IF(G254&lt;0,"No negatives please",IF(ISBLANK(G254),"Please enter a value",IF(AND(G254=0,ISERROR(FIND("zero",K254))),"Please confirm zero",IF(AND(G254&lt;&gt;0,K254="Confirmed zero"),"Value not zero",IF(G254&gt;G132,"&gt; 13.a.(1)"," "))))))</f>
        <v>Please enter a value</v>
      </c>
      <c r="J254" s="8"/>
      <c r="K254" s="38"/>
      <c r="L254" s="227"/>
      <c r="M254" s="8"/>
      <c r="N254" s="228"/>
      <c r="O254" s="82"/>
      <c r="P254" s="8"/>
      <c r="Q254" s="20"/>
    </row>
    <row r="255" spans="1:17" ht="15" customHeight="1">
      <c r="A255" s="315"/>
      <c r="B255" s="83"/>
      <c r="C255" s="265" t="s">
        <v>598</v>
      </c>
      <c r="D255" s="282"/>
      <c r="E255" s="283"/>
      <c r="F255" s="218">
        <v>1287</v>
      </c>
      <c r="G255" s="226"/>
      <c r="H255" s="270" t="s">
        <v>590</v>
      </c>
      <c r="I255" s="48" t="str">
        <f>IF(ISTEXT(G255),"No text please",IF(G255&lt;0,"No negatives please",IF(ISBLANK(G255),"Please enter a value",IF(AND(G255=0,ISERROR(FIND("zero",K255))),"Please confirm zero",IF(AND(G255&lt;&gt;0,K255="Confirmed zero"),"Value not zero",IF(G255&gt;G133,"&gt; 13.b."," "))))))</f>
        <v>Please enter a value</v>
      </c>
      <c r="J255" s="8"/>
      <c r="K255" s="38"/>
      <c r="L255" s="227"/>
      <c r="M255" s="8"/>
      <c r="N255" s="228"/>
      <c r="O255" s="82"/>
      <c r="P255" s="8"/>
      <c r="Q255" s="20"/>
    </row>
    <row r="256" spans="1:17" ht="15" customHeight="1">
      <c r="A256" s="315"/>
      <c r="B256" s="83"/>
      <c r="C256" s="265" t="s">
        <v>600</v>
      </c>
      <c r="D256" s="282"/>
      <c r="E256" s="283"/>
      <c r="F256" s="218">
        <v>1288</v>
      </c>
      <c r="G256" s="226"/>
      <c r="H256" s="270" t="s">
        <v>672</v>
      </c>
      <c r="I256" s="48" t="str">
        <f>IF(ISTEXT(G256),"No text please",IF(G256&lt;0,"No negatives please",IF(ISBLANK(G256),"Please enter a value",IF(AND(G256=0,ISERROR(FIND("zero",K256))),"Please confirm zero",IF(AND(G256&lt;&gt;0,K256="Confirmed zero"),"Value not zero",IF(G256&gt;G128,"&gt; 12.a."," "))))))</f>
        <v>Please enter a value</v>
      </c>
      <c r="J256" s="8"/>
      <c r="K256" s="38"/>
      <c r="L256" s="227"/>
      <c r="M256" s="8"/>
      <c r="N256" s="228"/>
      <c r="O256" s="82"/>
      <c r="P256" s="8"/>
      <c r="Q256" s="20"/>
    </row>
    <row r="257" spans="1:17" ht="15" customHeight="1">
      <c r="A257" s="315"/>
      <c r="B257" s="83"/>
      <c r="C257" s="265" t="s">
        <v>646</v>
      </c>
      <c r="D257" s="282"/>
      <c r="E257" s="283"/>
      <c r="F257" s="218">
        <v>1289</v>
      </c>
      <c r="G257" s="226"/>
      <c r="H257" s="270" t="s">
        <v>673</v>
      </c>
      <c r="I257" s="48" t="str">
        <f>IF(ISTEXT(G257),"No text please",IF(G257&lt;0,"No negatives please",IF(ISBLANK(G257),"Please enter a value",IF(AND(G257=0,ISERROR(FIND("zero",K257))),"Please confirm zero",IF(AND(G257&lt;&gt;0,K257="Confirmed zero"),"Value not zero",IF(G257&gt;G244,"&gt; 20.a."," "))))))</f>
        <v>Please enter a value</v>
      </c>
      <c r="J257" s="8"/>
      <c r="K257" s="38"/>
      <c r="L257" s="227"/>
      <c r="M257" s="8"/>
      <c r="N257" s="228"/>
      <c r="O257" s="82"/>
      <c r="P257" s="8"/>
      <c r="Q257" s="20"/>
    </row>
    <row r="258" spans="1:17" ht="15" customHeight="1">
      <c r="A258" s="315"/>
      <c r="B258" s="83"/>
      <c r="C258" s="265" t="s">
        <v>647</v>
      </c>
      <c r="D258" s="282"/>
      <c r="E258" s="283"/>
      <c r="F258" s="218">
        <v>1290</v>
      </c>
      <c r="G258" s="226"/>
      <c r="H258" s="270" t="s">
        <v>674</v>
      </c>
      <c r="I258" s="48" t="str">
        <f>IF(ISTEXT(G258),"No text please",IF(G258&lt;0,"No negatives please",IF(ISBLANK(G258),"Please enter a value",IF(AND(G258=0,ISERROR(FIND("zero",K258))),"Please confirm zero",IF(AND(G258&lt;&gt;0,K258="Confirmed zero"),"Value not zero",IF(G258&gt;G245,"&gt; 20.b."," "))))))</f>
        <v>Please enter a value</v>
      </c>
      <c r="J258" s="8"/>
      <c r="K258" s="38"/>
      <c r="L258" s="227"/>
      <c r="M258" s="8"/>
      <c r="N258" s="228"/>
      <c r="O258" s="82"/>
      <c r="P258" s="8"/>
      <c r="Q258" s="20"/>
    </row>
    <row r="259" spans="1:17" ht="15" customHeight="1">
      <c r="A259" s="315"/>
      <c r="B259" s="83"/>
      <c r="C259" s="266" t="s">
        <v>594</v>
      </c>
      <c r="D259" s="282"/>
      <c r="E259" s="283"/>
      <c r="F259" s="218">
        <v>1291</v>
      </c>
      <c r="G259" s="226"/>
      <c r="H259" s="270" t="s">
        <v>645</v>
      </c>
      <c r="I259" s="48" t="str">
        <f>IF(ISTEXT(G259),"No text please",IF(G259&lt;0,"No negatives please",IF(ISBLANK(G259),"Please enter a value",IF(AND(G259=0,ISERROR(FIND("zero",K259))),"Please confirm zero",IF(AND(G259&lt;&gt;0,K259="Confirmed zero"),"Value not zero",IF(G259&gt;G246,"&gt; 20.b.(1)"," "))))))</f>
        <v>Please enter a value</v>
      </c>
      <c r="J259" s="8"/>
      <c r="K259" s="38"/>
      <c r="L259" s="227"/>
      <c r="M259" s="8"/>
      <c r="N259" s="228"/>
      <c r="O259" s="82"/>
      <c r="P259" s="8"/>
      <c r="Q259" s="20"/>
    </row>
    <row r="260" spans="1:17" ht="15" customHeight="1">
      <c r="A260" s="315"/>
      <c r="B260" s="83"/>
      <c r="C260" s="265" t="s">
        <v>648</v>
      </c>
      <c r="D260" s="282"/>
      <c r="E260" s="283"/>
      <c r="F260" s="218">
        <v>1292</v>
      </c>
      <c r="G260" s="226"/>
      <c r="H260" s="270" t="s">
        <v>675</v>
      </c>
      <c r="I260" s="48" t="str">
        <f>IF(ISTEXT(G260),"No text please",IF(G260&lt;0,"No negatives please",IF(ISBLANK(G260),"Please enter a value",IF(AND(G260=0,ISERROR(FIND("zero",K260))),"Please confirm zero",IF(AND(G260&lt;&gt;0,K260="Confirmed zero"),"Value not zero",IF(G260&gt;G247,"&gt; 20.c."," "))))))</f>
        <v>Please enter a value</v>
      </c>
      <c r="J260" s="8"/>
      <c r="K260" s="38"/>
      <c r="L260" s="227"/>
      <c r="M260" s="8"/>
      <c r="N260" s="228"/>
      <c r="O260" s="82"/>
      <c r="P260" s="8"/>
      <c r="Q260" s="20"/>
    </row>
    <row r="261" spans="1:17" ht="15" customHeight="1">
      <c r="A261" s="315"/>
      <c r="B261" s="83"/>
      <c r="C261" s="265" t="s">
        <v>756</v>
      </c>
      <c r="D261" s="282"/>
      <c r="E261" s="283"/>
      <c r="F261" s="218">
        <v>1293</v>
      </c>
      <c r="G261" s="226"/>
      <c r="H261" s="270" t="s">
        <v>676</v>
      </c>
      <c r="I261" s="48" t="str">
        <f>IF(ISTEXT(G261),"No text please",IF(G261&lt;0,"No negatives please",IF(ISBLANK(G261),"Please enter a value",IF(AND(G261=0,ISERROR(FIND("zero",K261))),"Please confirm zero",IF(AND(G261&lt;&gt;0,K261="Confirmed zero"),"Value not zero",IF(G261&gt;G131,"&gt; 13.a."," "))))))</f>
        <v>Please enter a value</v>
      </c>
      <c r="J261" s="8"/>
      <c r="K261" s="38"/>
      <c r="L261" s="227"/>
      <c r="M261" s="8"/>
      <c r="N261" s="228"/>
      <c r="O261" s="82"/>
      <c r="P261" s="8"/>
      <c r="Q261" s="20"/>
    </row>
    <row r="262" spans="1:17" ht="15" customHeight="1">
      <c r="A262" s="315"/>
      <c r="B262" s="83"/>
      <c r="C262" s="266" t="s">
        <v>743</v>
      </c>
      <c r="D262" s="282"/>
      <c r="E262" s="283"/>
      <c r="F262" s="218">
        <v>1294</v>
      </c>
      <c r="G262" s="226"/>
      <c r="H262" s="270" t="s">
        <v>593</v>
      </c>
      <c r="I262" s="48" t="str">
        <f>IF(ISTEXT(G262),"No text please",IF(G262&lt;0,"No negatives please",IF(ISBLANK(G262),"Please enter a value",IF(AND(G262=0,ISERROR(FIND("zero",K262))),"Please confirm zero",IF(AND(G262&lt;&gt;0,K262="Confirmed zero"),"Value not zero",IF(G262&gt;G132,"&gt; 13.a.(1)"," "))))))</f>
        <v>Please enter a value</v>
      </c>
      <c r="J262" s="8"/>
      <c r="K262" s="38"/>
      <c r="L262" s="227"/>
      <c r="M262" s="8"/>
      <c r="N262" s="228"/>
      <c r="O262" s="82"/>
      <c r="P262" s="8"/>
      <c r="Q262" s="20"/>
    </row>
    <row r="263" spans="1:17" ht="15" customHeight="1">
      <c r="A263" s="315"/>
      <c r="B263" s="83"/>
      <c r="C263" s="265" t="s">
        <v>649</v>
      </c>
      <c r="D263" s="282"/>
      <c r="E263" s="283"/>
      <c r="F263" s="218">
        <v>1295</v>
      </c>
      <c r="G263" s="226"/>
      <c r="H263" s="270" t="s">
        <v>677</v>
      </c>
      <c r="I263" s="48" t="str">
        <f>IF(ISTEXT(G263),"No text please",IF(G263&lt;0,"No negatives please",IF(ISBLANK(G263),"Please enter a value",IF(AND(G263=0,ISERROR(FIND("zero",K263))),"Please confirm zero",IF(AND(G263&lt;&gt;0,K263="Confirmed zero"),"Value not zero",IF(G263&gt;G133,"&gt; 13.b."," "))))))</f>
        <v>Please enter a value</v>
      </c>
      <c r="J263" s="8"/>
      <c r="K263" s="38"/>
      <c r="L263" s="227"/>
      <c r="M263" s="8"/>
      <c r="N263" s="228"/>
      <c r="O263" s="82"/>
      <c r="P263" s="8"/>
      <c r="Q263" s="20"/>
    </row>
    <row r="264" spans="1:17" ht="15" customHeight="1">
      <c r="A264" s="315"/>
      <c r="B264" s="83"/>
      <c r="C264" s="21"/>
      <c r="D264" s="21"/>
      <c r="E264" s="21"/>
      <c r="F264" s="37"/>
      <c r="G264" s="231"/>
      <c r="H264" s="209"/>
      <c r="I264" s="30"/>
      <c r="J264" s="8"/>
      <c r="K264" s="30"/>
      <c r="L264" s="16"/>
      <c r="M264" s="8"/>
      <c r="N264" s="30"/>
      <c r="O264" s="82"/>
      <c r="P264" s="20"/>
      <c r="Q264" s="20"/>
    </row>
    <row r="265" spans="1:17" ht="15" customHeight="1">
      <c r="A265" s="315"/>
      <c r="B265" s="83"/>
      <c r="C265" s="52" t="s">
        <v>492</v>
      </c>
      <c r="D265" s="53"/>
      <c r="E265" s="54"/>
      <c r="F265" s="68" t="s">
        <v>217</v>
      </c>
      <c r="G265" s="231" t="str">
        <f>G$22</f>
        <v>Amount</v>
      </c>
      <c r="H265" s="30"/>
      <c r="I265" s="35" t="str">
        <f>I$22</f>
        <v>Checks</v>
      </c>
      <c r="J265" s="8"/>
      <c r="K265" s="35" t="str">
        <f>K$22</f>
        <v>Remarks</v>
      </c>
      <c r="L265" s="35" t="str">
        <f>$L$162</f>
        <v>Comments</v>
      </c>
      <c r="M265" s="8"/>
      <c r="N265" s="35" t="str">
        <f>N$22</f>
        <v>Supervisor Comments</v>
      </c>
      <c r="O265" s="82"/>
      <c r="P265" s="20"/>
      <c r="Q265" s="20"/>
    </row>
    <row r="266" spans="1:17" s="275" customFormat="1" ht="15" customHeight="1">
      <c r="A266" s="318"/>
      <c r="B266" s="261"/>
      <c r="C266" s="265" t="s">
        <v>461</v>
      </c>
      <c r="D266" s="267"/>
      <c r="E266" s="57"/>
      <c r="F266" s="268"/>
      <c r="G266" s="269"/>
      <c r="H266" s="270"/>
      <c r="I266" s="269"/>
      <c r="J266" s="271"/>
      <c r="K266" s="269"/>
      <c r="L266" s="269"/>
      <c r="M266" s="272"/>
      <c r="N266" s="269"/>
      <c r="O266" s="273"/>
      <c r="P266" s="274"/>
      <c r="Q266" s="274"/>
    </row>
    <row r="267" spans="1:17" s="275" customFormat="1" ht="15" customHeight="1">
      <c r="A267" s="318"/>
      <c r="B267" s="261"/>
      <c r="C267" s="266" t="s">
        <v>462</v>
      </c>
      <c r="D267" s="267"/>
      <c r="E267" s="57"/>
      <c r="F267" s="45">
        <v>1178</v>
      </c>
      <c r="G267" s="276"/>
      <c r="H267" s="270" t="s">
        <v>493</v>
      </c>
      <c r="I267" s="48" t="str">
        <f t="shared" ref="I267:I272" si="8">IF(ISTEXT(G267),"No text please",IF(G267&lt;0,"No negatives please",IF(ISBLANK(G267),"Please enter a value",IF(AND(G267=0,ISERROR(FIND("zero",K267))),"Please confirm zero",IF(AND(G267&lt;&gt;0,K267="Confirmed zero"),"Value not zero"," ")))))</f>
        <v>Please enter a value</v>
      </c>
      <c r="J267" s="271"/>
      <c r="K267" s="38"/>
      <c r="L267" s="227"/>
      <c r="M267" s="271"/>
      <c r="N267" s="277"/>
      <c r="O267" s="273"/>
      <c r="P267" s="274"/>
      <c r="Q267" s="274"/>
    </row>
    <row r="268" spans="1:17" s="275" customFormat="1" ht="15" customHeight="1">
      <c r="A268" s="318"/>
      <c r="B268" s="261"/>
      <c r="C268" s="266" t="s">
        <v>463</v>
      </c>
      <c r="D268" s="267"/>
      <c r="E268" s="57"/>
      <c r="F268" s="45">
        <v>1179</v>
      </c>
      <c r="G268" s="276"/>
      <c r="H268" s="270" t="s">
        <v>494</v>
      </c>
      <c r="I268" s="48" t="str">
        <f t="shared" si="8"/>
        <v>Please enter a value</v>
      </c>
      <c r="J268" s="271"/>
      <c r="K268" s="38"/>
      <c r="L268" s="227"/>
      <c r="M268" s="271"/>
      <c r="N268" s="277"/>
      <c r="O268" s="273"/>
      <c r="P268" s="274"/>
      <c r="Q268" s="274"/>
    </row>
    <row r="269" spans="1:17" s="275" customFormat="1" ht="15" customHeight="1">
      <c r="A269" s="318"/>
      <c r="B269" s="261"/>
      <c r="C269" s="266" t="s">
        <v>464</v>
      </c>
      <c r="D269" s="267"/>
      <c r="E269" s="57"/>
      <c r="F269" s="45">
        <v>1180</v>
      </c>
      <c r="G269" s="276"/>
      <c r="H269" s="270" t="s">
        <v>495</v>
      </c>
      <c r="I269" s="48" t="str">
        <f t="shared" si="8"/>
        <v>Please enter a value</v>
      </c>
      <c r="J269" s="271"/>
      <c r="K269" s="38"/>
      <c r="L269" s="227"/>
      <c r="M269" s="271"/>
      <c r="N269" s="277"/>
      <c r="O269" s="273"/>
      <c r="P269" s="274"/>
      <c r="Q269" s="274"/>
    </row>
    <row r="270" spans="1:17" s="275" customFormat="1" ht="15" customHeight="1">
      <c r="A270" s="318"/>
      <c r="B270" s="261"/>
      <c r="C270" s="266" t="s">
        <v>465</v>
      </c>
      <c r="D270" s="267"/>
      <c r="E270" s="57"/>
      <c r="F270" s="45">
        <v>1181</v>
      </c>
      <c r="G270" s="276"/>
      <c r="H270" s="270" t="s">
        <v>496</v>
      </c>
      <c r="I270" s="48" t="str">
        <f t="shared" si="8"/>
        <v>Please enter a value</v>
      </c>
      <c r="J270" s="271"/>
      <c r="K270" s="38"/>
      <c r="L270" s="227"/>
      <c r="M270" s="271"/>
      <c r="N270" s="277"/>
      <c r="O270" s="273"/>
      <c r="P270" s="274"/>
      <c r="Q270" s="274"/>
    </row>
    <row r="271" spans="1:17" s="275" customFormat="1" ht="15" customHeight="1">
      <c r="A271" s="318"/>
      <c r="B271" s="261"/>
      <c r="C271" s="266" t="s">
        <v>466</v>
      </c>
      <c r="D271" s="267"/>
      <c r="E271" s="57"/>
      <c r="F271" s="45">
        <v>1182</v>
      </c>
      <c r="G271" s="276"/>
      <c r="H271" s="270" t="s">
        <v>497</v>
      </c>
      <c r="I271" s="48" t="str">
        <f t="shared" si="8"/>
        <v>Please enter a value</v>
      </c>
      <c r="J271" s="271"/>
      <c r="K271" s="38"/>
      <c r="L271" s="227"/>
      <c r="M271" s="271"/>
      <c r="N271" s="277"/>
      <c r="O271" s="273"/>
      <c r="P271" s="274"/>
      <c r="Q271" s="274"/>
    </row>
    <row r="272" spans="1:17" s="275" customFormat="1" ht="15" customHeight="1">
      <c r="A272" s="318"/>
      <c r="B272" s="261"/>
      <c r="C272" s="266" t="s">
        <v>541</v>
      </c>
      <c r="D272" s="267"/>
      <c r="E272" s="57"/>
      <c r="F272" s="45">
        <v>1183</v>
      </c>
      <c r="G272" s="276"/>
      <c r="H272" s="270" t="s">
        <v>498</v>
      </c>
      <c r="I272" s="48" t="str">
        <f t="shared" si="8"/>
        <v>Please enter a value</v>
      </c>
      <c r="J272" s="271"/>
      <c r="K272" s="38"/>
      <c r="L272" s="227"/>
      <c r="M272" s="271"/>
      <c r="N272" s="277"/>
      <c r="O272" s="273"/>
      <c r="P272" s="274"/>
      <c r="Q272" s="274"/>
    </row>
    <row r="273" spans="1:17" s="275" customFormat="1" ht="15" customHeight="1">
      <c r="A273" s="318"/>
      <c r="B273" s="261"/>
      <c r="C273" s="265" t="s">
        <v>467</v>
      </c>
      <c r="D273" s="267"/>
      <c r="E273" s="57"/>
      <c r="F273" s="268"/>
      <c r="G273" s="269"/>
      <c r="H273" s="270"/>
      <c r="I273" s="269"/>
      <c r="J273" s="271"/>
      <c r="K273" s="269"/>
      <c r="L273" s="269"/>
      <c r="M273" s="272"/>
      <c r="N273" s="269"/>
      <c r="O273" s="273"/>
      <c r="P273" s="274"/>
      <c r="Q273" s="274"/>
    </row>
    <row r="274" spans="1:17" s="275" customFormat="1" ht="15" customHeight="1">
      <c r="A274" s="318"/>
      <c r="B274" s="261"/>
      <c r="C274" s="266" t="s">
        <v>468</v>
      </c>
      <c r="D274" s="267"/>
      <c r="E274" s="57"/>
      <c r="F274" s="45">
        <v>1184</v>
      </c>
      <c r="G274" s="276"/>
      <c r="H274" s="270" t="s">
        <v>499</v>
      </c>
      <c r="I274" s="48" t="str">
        <f t="shared" ref="I274:I277" si="9">IF(ISTEXT(G274),"No text please",IF(G274&lt;0,"No negatives please",IF(ISBLANK(G274),"Please enter a value",IF(AND(G274=0,ISERROR(FIND("zero",K274))),"Please confirm zero",IF(AND(G274&lt;&gt;0,K274="Confirmed zero"),"Value not zero"," ")))))</f>
        <v>Please enter a value</v>
      </c>
      <c r="J274" s="271"/>
      <c r="K274" s="38"/>
      <c r="L274" s="227"/>
      <c r="M274" s="271"/>
      <c r="N274" s="277"/>
      <c r="O274" s="273"/>
      <c r="P274" s="274"/>
      <c r="Q274" s="274"/>
    </row>
    <row r="275" spans="1:17" s="275" customFormat="1" ht="15" customHeight="1">
      <c r="A275" s="318"/>
      <c r="B275" s="261"/>
      <c r="C275" s="266" t="s">
        <v>469</v>
      </c>
      <c r="D275" s="267"/>
      <c r="E275" s="57"/>
      <c r="F275" s="45">
        <v>1185</v>
      </c>
      <c r="G275" s="276"/>
      <c r="H275" s="270" t="s">
        <v>500</v>
      </c>
      <c r="I275" s="48" t="str">
        <f>IF(ISTEXT(G275),"No text please",IF(G275&lt;0,"No negatives please",IF(ISBLANK(G275),"Please enter a value",IF(AND(G275=0,ISERROR(FIND("zero",K275))),"Please confirm zero",IF(AND(G275&lt;&gt;0,K275="Confirmed zero"),"Value not zero"," ")))))</f>
        <v>Please enter a value</v>
      </c>
      <c r="J275" s="271"/>
      <c r="K275" s="38"/>
      <c r="L275" s="227"/>
      <c r="M275" s="271"/>
      <c r="N275" s="277"/>
      <c r="O275" s="273"/>
      <c r="P275" s="274"/>
      <c r="Q275" s="274"/>
    </row>
    <row r="276" spans="1:17" s="275" customFormat="1" ht="15" customHeight="1">
      <c r="A276" s="318"/>
      <c r="B276" s="261"/>
      <c r="C276" s="266" t="s">
        <v>470</v>
      </c>
      <c r="D276" s="267"/>
      <c r="E276" s="57"/>
      <c r="F276" s="45">
        <v>1186</v>
      </c>
      <c r="G276" s="276"/>
      <c r="H276" s="270" t="s">
        <v>501</v>
      </c>
      <c r="I276" s="48" t="str">
        <f t="shared" si="9"/>
        <v>Please enter a value</v>
      </c>
      <c r="J276" s="271"/>
      <c r="K276" s="38"/>
      <c r="L276" s="227"/>
      <c r="M276" s="271"/>
      <c r="N276" s="277"/>
      <c r="O276" s="273"/>
      <c r="P276" s="274"/>
      <c r="Q276" s="274"/>
    </row>
    <row r="277" spans="1:17" s="275" customFormat="1" ht="15" customHeight="1">
      <c r="A277" s="318"/>
      <c r="B277" s="261"/>
      <c r="C277" s="266" t="s">
        <v>471</v>
      </c>
      <c r="D277" s="267"/>
      <c r="E277" s="57"/>
      <c r="F277" s="45">
        <v>1187</v>
      </c>
      <c r="G277" s="276"/>
      <c r="H277" s="270" t="s">
        <v>502</v>
      </c>
      <c r="I277" s="48" t="str">
        <f t="shared" si="9"/>
        <v>Please enter a value</v>
      </c>
      <c r="J277" s="271"/>
      <c r="K277" s="38"/>
      <c r="L277" s="227"/>
      <c r="M277" s="271"/>
      <c r="N277" s="277"/>
      <c r="O277" s="273"/>
      <c r="P277" s="274"/>
      <c r="Q277" s="274"/>
    </row>
    <row r="278" spans="1:17" ht="15" customHeight="1">
      <c r="A278" s="315"/>
      <c r="B278" s="83"/>
      <c r="C278" s="55" t="s">
        <v>472</v>
      </c>
      <c r="D278" s="56"/>
      <c r="E278" s="57"/>
      <c r="F278" s="40"/>
      <c r="G278" s="39"/>
      <c r="H278" s="30"/>
      <c r="I278" s="39"/>
      <c r="J278" s="8"/>
      <c r="K278" s="39"/>
      <c r="L278" s="39"/>
      <c r="M278" s="32"/>
      <c r="N278" s="39"/>
      <c r="O278" s="82"/>
      <c r="P278" s="20"/>
      <c r="Q278" s="20"/>
    </row>
    <row r="279" spans="1:17" ht="15" customHeight="1">
      <c r="A279" s="315"/>
      <c r="B279" s="83"/>
      <c r="C279" s="219" t="s">
        <v>473</v>
      </c>
      <c r="D279" s="56"/>
      <c r="E279" s="57"/>
      <c r="F279" s="45">
        <v>1188</v>
      </c>
      <c r="G279" s="226"/>
      <c r="H279" s="30" t="s">
        <v>503</v>
      </c>
      <c r="I279" s="48" t="str">
        <f t="shared" ref="I279:I280" si="10">IF(ISTEXT(G279),"No text please",IF(G279&lt;0,"No negatives please",IF(ISBLANK(G279),"Please enter a value",IF(AND(G279=0,ISERROR(FIND("zero",K279))),"Please confirm zero",IF(AND(G279&lt;&gt;0,K279="Confirmed zero"),"Value not zero"," ")))))</f>
        <v>Please enter a value</v>
      </c>
      <c r="J279" s="8"/>
      <c r="K279" s="38"/>
      <c r="L279" s="227"/>
      <c r="M279" s="8"/>
      <c r="N279" s="228"/>
      <c r="O279" s="82"/>
      <c r="P279" s="20"/>
      <c r="Q279" s="20"/>
    </row>
    <row r="280" spans="1:17" ht="15" customHeight="1">
      <c r="A280" s="315"/>
      <c r="B280" s="83"/>
      <c r="C280" s="219" t="s">
        <v>474</v>
      </c>
      <c r="D280" s="56"/>
      <c r="E280" s="57"/>
      <c r="F280" s="45">
        <v>1189</v>
      </c>
      <c r="G280" s="226"/>
      <c r="H280" s="30" t="s">
        <v>504</v>
      </c>
      <c r="I280" s="48" t="str">
        <f t="shared" si="10"/>
        <v>Please enter a value</v>
      </c>
      <c r="J280" s="8"/>
      <c r="K280" s="38"/>
      <c r="L280" s="227"/>
      <c r="M280" s="8"/>
      <c r="N280" s="228"/>
      <c r="O280" s="82"/>
      <c r="P280" s="20"/>
      <c r="Q280" s="20"/>
    </row>
    <row r="281" spans="1:17" ht="15" customHeight="1">
      <c r="A281" s="315"/>
      <c r="B281" s="83"/>
      <c r="C281" s="238" t="s">
        <v>475</v>
      </c>
      <c r="D281" s="239"/>
      <c r="E281" s="240"/>
      <c r="F281" s="40"/>
      <c r="G281" s="39"/>
      <c r="H281" s="30"/>
      <c r="I281" s="39"/>
      <c r="J281" s="8"/>
      <c r="K281" s="39"/>
      <c r="L281" s="39"/>
      <c r="M281" s="32"/>
      <c r="N281" s="39"/>
      <c r="O281" s="82"/>
      <c r="P281" s="20"/>
      <c r="Q281" s="20"/>
    </row>
    <row r="282" spans="1:17" ht="15" customHeight="1">
      <c r="A282" s="315"/>
      <c r="B282" s="83"/>
      <c r="C282" s="219" t="s">
        <v>468</v>
      </c>
      <c r="D282" s="56"/>
      <c r="E282" s="57"/>
      <c r="F282" s="45">
        <v>1190</v>
      </c>
      <c r="G282" s="226"/>
      <c r="H282" s="30" t="s">
        <v>505</v>
      </c>
      <c r="I282" s="48" t="str">
        <f t="shared" ref="I282:I285" si="11">IF(ISTEXT(G282),"No text please",IF(G282&lt;0,"No negatives please",IF(ISBLANK(G282),"Please enter a value",IF(AND(G282=0,ISERROR(FIND("zero",K282))),"Please confirm zero",IF(AND(G282&lt;&gt;0,K282="Confirmed zero"),"Value not zero"," ")))))</f>
        <v>Please enter a value</v>
      </c>
      <c r="J282" s="8"/>
      <c r="K282" s="38"/>
      <c r="L282" s="227"/>
      <c r="M282" s="8"/>
      <c r="N282" s="228"/>
      <c r="O282" s="82"/>
      <c r="P282" s="20"/>
      <c r="Q282" s="20"/>
    </row>
    <row r="283" spans="1:17" ht="15" customHeight="1">
      <c r="A283" s="315"/>
      <c r="B283" s="83"/>
      <c r="C283" s="219" t="s">
        <v>469</v>
      </c>
      <c r="D283" s="56"/>
      <c r="E283" s="57"/>
      <c r="F283" s="45">
        <v>1191</v>
      </c>
      <c r="G283" s="226"/>
      <c r="H283" s="30" t="s">
        <v>506</v>
      </c>
      <c r="I283" s="48" t="str">
        <f t="shared" si="11"/>
        <v>Please enter a value</v>
      </c>
      <c r="J283" s="8"/>
      <c r="K283" s="38"/>
      <c r="L283" s="227"/>
      <c r="M283" s="8"/>
      <c r="N283" s="228"/>
      <c r="O283" s="82"/>
      <c r="P283" s="20"/>
      <c r="Q283" s="20"/>
    </row>
    <row r="284" spans="1:17" ht="15" customHeight="1">
      <c r="A284" s="315"/>
      <c r="B284" s="83"/>
      <c r="C284" s="219" t="s">
        <v>476</v>
      </c>
      <c r="D284" s="56"/>
      <c r="E284" s="57"/>
      <c r="F284" s="45">
        <v>1192</v>
      </c>
      <c r="G284" s="226"/>
      <c r="H284" s="30" t="s">
        <v>507</v>
      </c>
      <c r="I284" s="48" t="str">
        <f t="shared" si="11"/>
        <v>Please enter a value</v>
      </c>
      <c r="J284" s="8"/>
      <c r="K284" s="38"/>
      <c r="L284" s="227"/>
      <c r="M284" s="8"/>
      <c r="N284" s="228"/>
      <c r="O284" s="82"/>
      <c r="P284" s="20"/>
      <c r="Q284" s="20"/>
    </row>
    <row r="285" spans="1:17" ht="15" customHeight="1">
      <c r="A285" s="315"/>
      <c r="B285" s="83"/>
      <c r="C285" s="219" t="s">
        <v>477</v>
      </c>
      <c r="D285" s="56"/>
      <c r="E285" s="57"/>
      <c r="F285" s="45">
        <v>1193</v>
      </c>
      <c r="G285" s="226"/>
      <c r="H285" s="30" t="s">
        <v>508</v>
      </c>
      <c r="I285" s="48" t="str">
        <f t="shared" si="11"/>
        <v>Please enter a value</v>
      </c>
      <c r="J285" s="8"/>
      <c r="K285" s="38"/>
      <c r="L285" s="227"/>
      <c r="M285" s="8"/>
      <c r="N285" s="228"/>
      <c r="O285" s="82"/>
      <c r="P285" s="20"/>
      <c r="Q285" s="20"/>
    </row>
    <row r="286" spans="1:17" ht="15" customHeight="1">
      <c r="A286" s="315"/>
      <c r="B286" s="83"/>
      <c r="C286" s="55" t="s">
        <v>742</v>
      </c>
      <c r="D286" s="56"/>
      <c r="E286" s="57"/>
      <c r="F286" s="40"/>
      <c r="G286" s="39"/>
      <c r="H286" s="30"/>
      <c r="I286" s="39"/>
      <c r="J286" s="8"/>
      <c r="K286" s="39"/>
      <c r="L286" s="39"/>
      <c r="M286" s="32"/>
      <c r="N286" s="39"/>
      <c r="O286" s="82"/>
      <c r="P286" s="20"/>
      <c r="Q286" s="20"/>
    </row>
    <row r="287" spans="1:17" ht="15" customHeight="1">
      <c r="A287" s="315"/>
      <c r="B287" s="83"/>
      <c r="C287" s="219" t="s">
        <v>468</v>
      </c>
      <c r="D287" s="56"/>
      <c r="E287" s="57"/>
      <c r="F287" s="45">
        <v>1194</v>
      </c>
      <c r="G287" s="226"/>
      <c r="H287" s="30" t="s">
        <v>738</v>
      </c>
      <c r="I287" s="48" t="str">
        <f t="shared" ref="I287:I290" si="12">IF(ISTEXT(G287),"No text please",IF(G287&lt;0,"No negatives please",IF(ISBLANK(G287),"Please enter a value",IF(AND(G287=0,ISERROR(FIND("zero",K287))),"Please confirm zero",IF(AND(G287&lt;&gt;0,K287="Confirmed zero"),"Value not zero"," ")))))</f>
        <v>Please enter a value</v>
      </c>
      <c r="J287" s="8"/>
      <c r="K287" s="38"/>
      <c r="L287" s="227"/>
      <c r="M287" s="8"/>
      <c r="N287" s="228"/>
      <c r="O287" s="82"/>
      <c r="P287" s="20"/>
      <c r="Q287" s="20"/>
    </row>
    <row r="288" spans="1:17" ht="15" customHeight="1">
      <c r="A288" s="315"/>
      <c r="B288" s="83"/>
      <c r="C288" s="219" t="s">
        <v>469</v>
      </c>
      <c r="D288" s="56"/>
      <c r="E288" s="57"/>
      <c r="F288" s="45">
        <v>1195</v>
      </c>
      <c r="G288" s="226"/>
      <c r="H288" s="30" t="s">
        <v>739</v>
      </c>
      <c r="I288" s="48" t="str">
        <f t="shared" si="12"/>
        <v>Please enter a value</v>
      </c>
      <c r="J288" s="8"/>
      <c r="K288" s="38"/>
      <c r="L288" s="227"/>
      <c r="M288" s="8"/>
      <c r="N288" s="228"/>
      <c r="O288" s="82"/>
      <c r="P288" s="20"/>
      <c r="Q288" s="20"/>
    </row>
    <row r="289" spans="1:17" ht="15" customHeight="1">
      <c r="A289" s="315"/>
      <c r="B289" s="83"/>
      <c r="C289" s="219" t="s">
        <v>476</v>
      </c>
      <c r="D289" s="56"/>
      <c r="E289" s="57"/>
      <c r="F289" s="45">
        <v>1196</v>
      </c>
      <c r="G289" s="226"/>
      <c r="H289" s="30" t="s">
        <v>740</v>
      </c>
      <c r="I289" s="48" t="str">
        <f t="shared" si="12"/>
        <v>Please enter a value</v>
      </c>
      <c r="J289" s="8"/>
      <c r="K289" s="38"/>
      <c r="L289" s="227"/>
      <c r="M289" s="8"/>
      <c r="N289" s="228"/>
      <c r="O289" s="82"/>
      <c r="P289" s="20"/>
      <c r="Q289" s="20"/>
    </row>
    <row r="290" spans="1:17" ht="15" customHeight="1">
      <c r="A290" s="315"/>
      <c r="B290" s="83"/>
      <c r="C290" s="219" t="s">
        <v>477</v>
      </c>
      <c r="D290" s="56"/>
      <c r="E290" s="57"/>
      <c r="F290" s="45">
        <v>1197</v>
      </c>
      <c r="G290" s="226"/>
      <c r="H290" s="30" t="s">
        <v>741</v>
      </c>
      <c r="I290" s="48" t="str">
        <f t="shared" si="12"/>
        <v>Please enter a value</v>
      </c>
      <c r="J290" s="8"/>
      <c r="K290" s="38"/>
      <c r="L290" s="227"/>
      <c r="M290" s="8"/>
      <c r="N290" s="228"/>
      <c r="O290" s="82"/>
      <c r="P290" s="20"/>
      <c r="Q290" s="20"/>
    </row>
    <row r="291" spans="1:17" ht="15" customHeight="1">
      <c r="A291" s="315"/>
      <c r="B291" s="83"/>
      <c r="C291" s="21"/>
      <c r="D291" s="21"/>
      <c r="E291" s="21"/>
      <c r="F291" s="37"/>
      <c r="G291" s="231"/>
      <c r="H291" s="209"/>
      <c r="I291" s="30"/>
      <c r="J291" s="8"/>
      <c r="K291" s="30"/>
      <c r="L291" s="16"/>
      <c r="M291" s="8"/>
      <c r="N291" s="30"/>
      <c r="O291" s="82"/>
      <c r="P291" s="20"/>
      <c r="Q291" s="20"/>
    </row>
    <row r="292" spans="1:17" ht="15" customHeight="1">
      <c r="A292" s="315"/>
      <c r="B292" s="83"/>
      <c r="C292" s="52" t="s">
        <v>662</v>
      </c>
      <c r="D292" s="53"/>
      <c r="E292" s="54"/>
      <c r="F292" s="68" t="s">
        <v>217</v>
      </c>
      <c r="G292" s="231" t="str">
        <f>G$22</f>
        <v>Amount</v>
      </c>
      <c r="H292" s="30"/>
      <c r="I292" s="35" t="str">
        <f>I$22</f>
        <v>Checks</v>
      </c>
      <c r="J292" s="8"/>
      <c r="K292" s="35" t="str">
        <f>K$22</f>
        <v>Remarks</v>
      </c>
      <c r="L292" s="35" t="str">
        <f>$L$162</f>
        <v>Comments</v>
      </c>
      <c r="M292" s="8"/>
      <c r="N292" s="35" t="str">
        <f>N$22</f>
        <v>Supervisor Comments</v>
      </c>
      <c r="O292" s="82"/>
      <c r="P292" s="20"/>
      <c r="Q292" s="20"/>
    </row>
    <row r="293" spans="1:17" ht="15" customHeight="1">
      <c r="A293" s="315"/>
      <c r="B293" s="83"/>
      <c r="C293" s="265" t="s">
        <v>601</v>
      </c>
      <c r="D293" s="282"/>
      <c r="E293" s="283"/>
      <c r="F293" s="45">
        <v>1296</v>
      </c>
      <c r="G293" s="226"/>
      <c r="H293" s="270" t="s">
        <v>509</v>
      </c>
      <c r="I293" s="48" t="str">
        <f>IF(ISTEXT(G293),"No text please",IF(ISBLANK(G293),"Please enter a value",IF(AND(G293=0,ISERROR(FIND("zero",K293))),"Please confirm zero",IF(AND(G293&lt;&gt;0,K293="Confirmed zero"),"Value not zero"," "))))</f>
        <v>Please enter a value</v>
      </c>
      <c r="J293" s="271"/>
      <c r="K293" s="38"/>
      <c r="L293" s="227"/>
      <c r="M293" s="271"/>
      <c r="N293" s="277"/>
      <c r="O293" s="82"/>
      <c r="P293" s="20"/>
      <c r="Q293" s="20"/>
    </row>
    <row r="294" spans="1:17" ht="15" customHeight="1">
      <c r="A294" s="315"/>
      <c r="B294" s="83"/>
      <c r="C294" s="265" t="s">
        <v>602</v>
      </c>
      <c r="D294" s="282"/>
      <c r="E294" s="283"/>
      <c r="F294" s="45">
        <v>1297</v>
      </c>
      <c r="G294" s="226"/>
      <c r="H294" s="270" t="s">
        <v>510</v>
      </c>
      <c r="I294" s="48" t="str">
        <f t="shared" ref="I294" si="13">IF(ISTEXT(G294),"No text please",IF(ISBLANK(G294),"Please enter a value",IF(AND(G294=0,ISERROR(FIND("zero",K294))),"Please confirm zero",IF(AND(G294&lt;&gt;0,K294="Confirmed zero"),"Value not zero"," "))))</f>
        <v>Please enter a value</v>
      </c>
      <c r="J294" s="271"/>
      <c r="K294" s="38"/>
      <c r="L294" s="227"/>
      <c r="M294" s="271"/>
      <c r="N294" s="277"/>
      <c r="O294" s="82"/>
      <c r="P294" s="20"/>
      <c r="Q294" s="20"/>
    </row>
    <row r="295" spans="1:17" ht="15" customHeight="1">
      <c r="A295" s="315"/>
      <c r="B295" s="83"/>
      <c r="C295" s="265" t="s">
        <v>603</v>
      </c>
      <c r="D295" s="282"/>
      <c r="E295" s="283"/>
      <c r="F295" s="45">
        <v>1298</v>
      </c>
      <c r="G295" s="226"/>
      <c r="H295" s="270" t="s">
        <v>511</v>
      </c>
      <c r="I295" s="48" t="str">
        <f>IF(ISTEXT(G295),"No text please",IF(G295&lt;0,"No negatives please",IF(ISBLANK(G295),"Please enter a value",IF(AND(G295=0,ISERROR(FIND("zero",K295))),"Please confirm zero",IF(AND(G295&lt;&gt;0,K295="Confirmed zero"),"Value not zero"," ")))))</f>
        <v>Please enter a value</v>
      </c>
      <c r="J295" s="271"/>
      <c r="K295" s="38"/>
      <c r="L295" s="227"/>
      <c r="M295" s="271"/>
      <c r="N295" s="277"/>
      <c r="O295" s="82"/>
      <c r="P295" s="20"/>
      <c r="Q295" s="20"/>
    </row>
    <row r="296" spans="1:17" ht="15" customHeight="1">
      <c r="A296" s="315"/>
      <c r="B296" s="83"/>
      <c r="C296" s="265" t="s">
        <v>604</v>
      </c>
      <c r="D296" s="282"/>
      <c r="E296" s="283"/>
      <c r="F296" s="45">
        <v>1299</v>
      </c>
      <c r="G296" s="226"/>
      <c r="H296" s="270" t="s">
        <v>512</v>
      </c>
      <c r="I296" s="48" t="str">
        <f>IF(ISTEXT(G296),"No text please",IF(G296&lt;0,"No negatives please",IF(ISBLANK(G296),"Please enter a value",IF(AND(G296=0,ISERROR(FIND("zero",K296))),"Please confirm zero",IF(AND(G296&lt;&gt;0,K296="Confirmed zero"),"Value not zero"," ")))))</f>
        <v>Please enter a value</v>
      </c>
      <c r="J296" s="271"/>
      <c r="K296" s="38"/>
      <c r="L296" s="227"/>
      <c r="M296" s="271"/>
      <c r="N296" s="277"/>
      <c r="O296" s="82"/>
      <c r="P296" s="20"/>
      <c r="Q296" s="20"/>
    </row>
    <row r="297" spans="1:17" ht="20.100000000000001" customHeight="1">
      <c r="A297" s="315"/>
      <c r="B297" s="199"/>
      <c r="C297" s="111"/>
      <c r="D297" s="111"/>
      <c r="E297" s="111"/>
      <c r="F297" s="200"/>
      <c r="G297" s="111"/>
      <c r="H297" s="211"/>
      <c r="I297" s="111"/>
      <c r="J297" s="113"/>
      <c r="K297" s="113"/>
      <c r="L297" s="111"/>
      <c r="M297" s="113"/>
      <c r="N297" s="111"/>
      <c r="O297" s="192"/>
      <c r="P297" s="20"/>
      <c r="Q297" s="20"/>
    </row>
    <row r="298" spans="1:17" customFormat="1" ht="20.100000000000001" customHeight="1">
      <c r="A298" s="315"/>
      <c r="B298" s="60" t="s">
        <v>186</v>
      </c>
      <c r="C298" s="61"/>
      <c r="D298" s="61"/>
      <c r="E298" s="61"/>
      <c r="F298" s="61"/>
      <c r="G298" s="61"/>
      <c r="H298" s="78"/>
      <c r="I298" s="61"/>
      <c r="J298" s="61"/>
      <c r="K298" s="61"/>
      <c r="L298" s="61"/>
      <c r="M298" s="61"/>
      <c r="N298" s="61"/>
      <c r="O298" s="62"/>
      <c r="P298" s="224"/>
    </row>
    <row r="299" spans="1:17" customFormat="1" ht="20.100000000000001" customHeight="1">
      <c r="A299" s="315"/>
      <c r="B299" s="212"/>
      <c r="C299" s="213"/>
      <c r="D299" s="213"/>
      <c r="E299" s="215"/>
      <c r="F299" s="214"/>
      <c r="G299" s="215"/>
      <c r="H299" s="216"/>
      <c r="I299" s="215"/>
      <c r="J299" s="215"/>
      <c r="K299" s="215"/>
      <c r="L299" s="215"/>
      <c r="M299" s="215"/>
      <c r="N299" s="215"/>
      <c r="O299" s="217"/>
      <c r="P299" s="224"/>
    </row>
    <row r="300" spans="1:17" customFormat="1" ht="15" customHeight="1">
      <c r="A300" s="315"/>
      <c r="B300" s="91"/>
      <c r="C300" s="9"/>
      <c r="D300" s="9"/>
      <c r="E300" s="231" t="s">
        <v>198</v>
      </c>
      <c r="F300" s="231"/>
      <c r="G300" s="33" t="s">
        <v>198</v>
      </c>
      <c r="H300" s="79"/>
      <c r="I300" s="35"/>
      <c r="J300" s="6"/>
      <c r="K300" s="6"/>
      <c r="L300" s="9"/>
      <c r="M300" s="6"/>
      <c r="N300" s="6"/>
      <c r="O300" s="92"/>
      <c r="P300" s="224"/>
    </row>
    <row r="301" spans="1:17" customFormat="1" ht="15" customHeight="1">
      <c r="A301" s="315"/>
      <c r="B301" s="91"/>
      <c r="C301" s="70" t="s">
        <v>678</v>
      </c>
      <c r="D301" s="71"/>
      <c r="E301" s="231" t="str">
        <f>IF(OR($G$10="&lt;select&gt;",ISBLANK($G$10)),"in reporting currency","in "&amp;VLOOKUP($G$14,Parameters!$E$70:$F$73,2,FALSE)&amp;$G$10)</f>
        <v>in reporting currency</v>
      </c>
      <c r="F301" s="51" t="s">
        <v>217</v>
      </c>
      <c r="G301" s="33" t="s">
        <v>197</v>
      </c>
      <c r="H301" s="79"/>
      <c r="I301" s="35" t="str">
        <f>I$22</f>
        <v>Checks</v>
      </c>
      <c r="J301" s="6"/>
      <c r="K301" s="6"/>
      <c r="L301" s="231" t="s">
        <v>218</v>
      </c>
      <c r="M301" s="6"/>
      <c r="N301" s="35" t="str">
        <f>N$22</f>
        <v>Supervisor Comments</v>
      </c>
      <c r="O301" s="92"/>
      <c r="P301" s="224"/>
    </row>
    <row r="302" spans="1:17" customFormat="1" ht="15" customHeight="1">
      <c r="A302" s="315"/>
      <c r="B302" s="91"/>
      <c r="C302" s="108" t="s">
        <v>222</v>
      </c>
      <c r="D302" s="157"/>
      <c r="E302" s="225" t="str">
        <f>IF(AND(ISNUMBER(Data!$G$38),ISNUMBER(Data!$G$11),ISNUMBER(Data!$G$14)),Data!$G$38," ")</f>
        <v xml:space="preserve"> </v>
      </c>
      <c r="F302" s="218">
        <v>1166</v>
      </c>
      <c r="G302" s="69" t="str">
        <f>IF(ISNUMBER(E302),(E302*Data!$G$14*Data!$G$11/1000000),"")</f>
        <v/>
      </c>
      <c r="H302" s="288" t="s">
        <v>608</v>
      </c>
      <c r="I302" s="48" t="str">
        <f>IF(COUNTIF(I24:I26,"&lt;&gt; ")+COUNTIF(I28:I30,"&lt;&gt; ")+COUNTIF(I32:I36,"&lt;&gt; ")=0," ","Errors detected: "&amp;COUNTIF(I24:I26,"&lt;&gt; ")+COUNTIF(I28:I30,"&lt;&gt; ")+COUNTIF(I32:I36,"&lt;&gt; "))</f>
        <v>Errors detected: 11</v>
      </c>
      <c r="J302" s="6"/>
      <c r="K302" s="6"/>
      <c r="L302" s="227"/>
      <c r="M302" s="6"/>
      <c r="N302" s="228"/>
      <c r="O302" s="92"/>
      <c r="P302" s="224"/>
    </row>
    <row r="303" spans="1:17" customFormat="1" ht="15" customHeight="1">
      <c r="A303" s="315"/>
      <c r="B303" s="91"/>
      <c r="C303" s="108" t="s">
        <v>223</v>
      </c>
      <c r="D303" s="157"/>
      <c r="E303" s="225" t="str">
        <f>IF(AND(ISNUMBER(Data!$G$58),ISNUMBER(Data!$G$11),ISNUMBER(Data!$G$14)),Data!$G$58," ")</f>
        <v xml:space="preserve"> </v>
      </c>
      <c r="F303" s="218">
        <v>1167</v>
      </c>
      <c r="G303" s="69" t="str">
        <f>IF(ISNUMBER(E303),(E303*Data!$G$14*Data!$G$11/1000000),"")</f>
        <v/>
      </c>
      <c r="H303" s="270" t="s">
        <v>609</v>
      </c>
      <c r="I303" s="48" t="str">
        <f>IF(COUNTIF(I43:I45,"&lt;&gt; ")+COUNTIF(I47:I53,"&lt;&gt; ")+COUNTIF(I55:I56,"&lt;&gt; ")=0," ","Errors detected: "&amp;COUNTIF(I43:I45,"&lt;&gt; ")+COUNTIF(I47:I53,"&lt;&gt; ")+COUNTIF(I55:I56,"&lt;&gt; "))</f>
        <v>Errors detected: 12</v>
      </c>
      <c r="J303" s="6"/>
      <c r="K303" s="6"/>
      <c r="L303" s="227"/>
      <c r="M303" s="6"/>
      <c r="N303" s="228"/>
      <c r="O303" s="92"/>
      <c r="P303" s="224"/>
    </row>
    <row r="304" spans="1:17" customFormat="1" ht="15" customHeight="1">
      <c r="A304" s="315"/>
      <c r="B304" s="91"/>
      <c r="C304" s="108" t="s">
        <v>224</v>
      </c>
      <c r="D304" s="157"/>
      <c r="E304" s="225" t="str">
        <f>IF(AND(ISNUMBER(Data!$G$70),ISNUMBER(Data!$G$11),ISNUMBER(Data!$G$14)),Data!$G$70," ")</f>
        <v xml:space="preserve"> </v>
      </c>
      <c r="F304" s="218">
        <v>1168</v>
      </c>
      <c r="G304" s="69" t="str">
        <f>IF(ISNUMBER(E304),(E304*Data!$G$14*Data!$G$11/1000000),"")</f>
        <v/>
      </c>
      <c r="H304" s="270" t="s">
        <v>610</v>
      </c>
      <c r="I304" s="48" t="str">
        <f>IF(COUNTIF(I62:I66,"&lt;&gt; ")+COUNTIF(I68:I69,"&lt;&gt; ")=0," ","Errors detected: "&amp;COUNTIF(I62:I66,"&lt;&gt; ")+COUNTIF(I68:I69,"&lt;&gt; "))</f>
        <v>Errors detected: 7</v>
      </c>
      <c r="J304" s="6"/>
      <c r="K304" s="6"/>
      <c r="L304" s="227"/>
      <c r="M304" s="6"/>
      <c r="N304" s="228"/>
      <c r="O304" s="92"/>
      <c r="P304" s="224"/>
    </row>
    <row r="305" spans="1:16" customFormat="1" ht="15" customHeight="1">
      <c r="A305" s="315"/>
      <c r="B305" s="91"/>
      <c r="C305" s="108" t="s">
        <v>225</v>
      </c>
      <c r="D305" s="157"/>
      <c r="E305" s="225" t="str">
        <f>IF(AND(ISNUMBER(Data!$G$80),ISNUMBER(Data!$G$11),ISNUMBER(Data!$G$14)),Data!$G$80," ")</f>
        <v xml:space="preserve"> </v>
      </c>
      <c r="F305" s="218">
        <v>1169</v>
      </c>
      <c r="G305" s="69" t="str">
        <f>IF(ISNUMBER(E305),(E305*Data!$G$14*Data!$G$11/1000000),"")</f>
        <v/>
      </c>
      <c r="H305" s="270" t="s">
        <v>611</v>
      </c>
      <c r="I305" s="48" t="str">
        <f>IF(COUNTIF(I73:I79,"&lt;&gt; ")=0," ","Errors detected: "&amp;COUNTIF(I73:I79,"&lt;&gt; "))</f>
        <v>Errors detected: 7</v>
      </c>
      <c r="J305" s="6"/>
      <c r="K305" s="6"/>
      <c r="L305" s="227"/>
      <c r="M305" s="6"/>
      <c r="N305" s="228"/>
      <c r="O305" s="92"/>
      <c r="P305" s="224"/>
    </row>
    <row r="306" spans="1:16" customFormat="1" ht="15" customHeight="1">
      <c r="A306" s="315"/>
      <c r="B306" s="91"/>
      <c r="C306" s="108" t="s">
        <v>226</v>
      </c>
      <c r="D306" s="157"/>
      <c r="E306" s="225" t="str">
        <f>IF(AND(ISNUMBER(Data!$G$97),ISNUMBER(Data!$G$11),ISNUMBER(Data!$G$14)),Data!$G$97," ")</f>
        <v xml:space="preserve"> </v>
      </c>
      <c r="F306" s="218">
        <v>1170</v>
      </c>
      <c r="G306" s="69" t="str">
        <f>IF(ISNUMBER(E306),(E306*Data!$G$14*Data!$G$11/1000000),"")</f>
        <v/>
      </c>
      <c r="H306" s="270" t="s">
        <v>612</v>
      </c>
      <c r="I306" s="48" t="str">
        <f>IF(COUNTIF(I85:I96,"&lt;&gt; ")=0," ","Errors detected: "&amp;COUNTIF(I85:I96,"&lt;&gt; "))</f>
        <v>Errors detected: 12</v>
      </c>
      <c r="J306" s="6"/>
      <c r="K306" s="6"/>
      <c r="L306" s="227"/>
      <c r="M306" s="6"/>
      <c r="N306" s="228"/>
      <c r="O306" s="92"/>
      <c r="P306" s="224"/>
    </row>
    <row r="307" spans="1:16" customFormat="1" ht="15" customHeight="1">
      <c r="A307" s="315"/>
      <c r="B307" s="91"/>
      <c r="C307" s="108" t="s">
        <v>227</v>
      </c>
      <c r="D307" s="157"/>
      <c r="E307" s="225" t="str">
        <f>IF(AND(Data!$I$101=" ",ISNUMBER(Data!$G$11),ISNUMBER(Data!$G$14)),Data!$G$101," ")</f>
        <v xml:space="preserve"> </v>
      </c>
      <c r="F307" s="218">
        <v>1171</v>
      </c>
      <c r="G307" s="69" t="str">
        <f>IF(ISNUMBER(E307),(E307*Data!$G$14*Data!$G$11/1000000),"")</f>
        <v/>
      </c>
      <c r="H307" s="270" t="s">
        <v>613</v>
      </c>
      <c r="I307" s="48" t="str">
        <f>IF(COUNTIF(I101,"&lt;&gt; ")=0," ","Errors detected: "&amp;COUNTIF(I101,"&lt;&gt; "))</f>
        <v>Errors detected: 1</v>
      </c>
      <c r="J307" s="6"/>
      <c r="K307" s="6"/>
      <c r="L307" s="227"/>
      <c r="M307" s="6"/>
      <c r="N307" s="228"/>
      <c r="O307" s="92"/>
      <c r="P307" s="224"/>
    </row>
    <row r="308" spans="1:16" customFormat="1" ht="15" customHeight="1">
      <c r="A308" s="315"/>
      <c r="B308" s="91"/>
      <c r="C308" s="108" t="s">
        <v>228</v>
      </c>
      <c r="D308" s="157"/>
      <c r="E308" s="225" t="str">
        <f>IF(AND(ISNUMBER(Data!$G$106),ISNUMBER(Data!$G$11),ISNUMBER(Data!$G$14)),Data!$G$106," ")</f>
        <v xml:space="preserve"> </v>
      </c>
      <c r="F308" s="218">
        <v>1172</v>
      </c>
      <c r="G308" s="69" t="str">
        <f>IF(ISNUMBER(E308),(E308*Data!$G$14*Data!$G$11/1000000),"")</f>
        <v/>
      </c>
      <c r="H308" s="270" t="s">
        <v>614</v>
      </c>
      <c r="I308" s="48" t="str">
        <f>IF(COUNTIF(I104:I105,"&lt;&gt; ")=0," ","Errors detected: "&amp;COUNTIF(I104:I105,"&lt;&gt; "))</f>
        <v>Errors detected: 2</v>
      </c>
      <c r="J308" s="6"/>
      <c r="K308" s="6"/>
      <c r="L308" s="227"/>
      <c r="M308" s="6"/>
      <c r="N308" s="228"/>
      <c r="O308" s="92"/>
      <c r="P308" s="224"/>
    </row>
    <row r="309" spans="1:16" customFormat="1" ht="15" customHeight="1">
      <c r="A309" s="315"/>
      <c r="B309" s="91"/>
      <c r="C309" s="108" t="s">
        <v>229</v>
      </c>
      <c r="D309" s="157"/>
      <c r="E309" s="225" t="str">
        <f>IF(AND(ISNUMBER(Data!$G$113),ISNUMBER(Data!$G$11),ISNUMBER(Data!$G$14)),Data!$G$113," ")</f>
        <v xml:space="preserve"> </v>
      </c>
      <c r="F309" s="218">
        <v>1173</v>
      </c>
      <c r="G309" s="69" t="str">
        <f>IF(ISNUMBER(E309),(E309*Data!$G$14*Data!$G$11/1000000),"")</f>
        <v/>
      </c>
      <c r="H309" s="270" t="s">
        <v>615</v>
      </c>
      <c r="I309" s="48" t="str">
        <f>IF(COUNTIF(I111:I112,"&lt;&gt; ")=0," ","Errors detected: "&amp;COUNTIF(I111:I112,"&lt;&gt; "))</f>
        <v>Errors detected: 2</v>
      </c>
      <c r="J309" s="6"/>
      <c r="K309" s="6"/>
      <c r="L309" s="227"/>
      <c r="M309" s="6"/>
      <c r="N309" s="228"/>
      <c r="O309" s="92"/>
      <c r="P309" s="224"/>
    </row>
    <row r="310" spans="1:16" customFormat="1" ht="15" customHeight="1">
      <c r="A310" s="315"/>
      <c r="B310" s="91"/>
      <c r="C310" s="108" t="s">
        <v>230</v>
      </c>
      <c r="D310" s="157"/>
      <c r="E310" s="225" t="str">
        <f>IF(AND(ISNUMBER(Data!$G$120),ISNUMBER(Data!$G$11),ISNUMBER(Data!$G$14)),Data!$G$120," ")</f>
        <v xml:space="preserve"> </v>
      </c>
      <c r="F310" s="218">
        <v>1174</v>
      </c>
      <c r="G310" s="69" t="str">
        <f>IF(ISNUMBER(E310),(E310*Data!$G$14*Data!$G$11/1000000),"")</f>
        <v/>
      </c>
      <c r="H310" s="270" t="s">
        <v>616</v>
      </c>
      <c r="I310" s="48" t="str">
        <f>IF(COUNTIF(I116:I119,"&lt;&gt; ")=0," ","Errors detected: "&amp;COUNTIF(I116:I119,"&lt;&gt; "))</f>
        <v>Errors detected: 4</v>
      </c>
      <c r="J310" s="6"/>
      <c r="K310" s="6"/>
      <c r="L310" s="227"/>
      <c r="M310" s="6"/>
      <c r="N310" s="228"/>
      <c r="O310" s="92"/>
      <c r="P310" s="224"/>
    </row>
    <row r="311" spans="1:16" customFormat="1" ht="15" customHeight="1">
      <c r="A311" s="315"/>
      <c r="B311" s="91"/>
      <c r="C311" s="108" t="s">
        <v>231</v>
      </c>
      <c r="D311" s="157"/>
      <c r="E311" s="225" t="str">
        <f>IF(AND(Data!$I$123=" ",ISNUMBER(Data!$G$11),ISNUMBER(Data!$G$14)),Data!$G$123," ")</f>
        <v xml:space="preserve"> </v>
      </c>
      <c r="F311" s="218">
        <v>1175</v>
      </c>
      <c r="G311" s="69" t="str">
        <f>IF(ISNUMBER(E311),(E311*Data!$G$14*Data!$G$11/1000000),"")</f>
        <v/>
      </c>
      <c r="H311" s="270" t="s">
        <v>617</v>
      </c>
      <c r="I311" s="48" t="str">
        <f>IF(COUNTIF(I123,"&lt;&gt; ")=0," ","Errors detected: "&amp;COUNTIF(I123,"&lt;&gt; "))</f>
        <v>Errors detected: 1</v>
      </c>
      <c r="J311" s="6"/>
      <c r="K311" s="6"/>
      <c r="L311" s="227"/>
      <c r="M311" s="6"/>
      <c r="N311" s="228"/>
      <c r="O311" s="92"/>
      <c r="P311" s="224"/>
    </row>
    <row r="312" spans="1:16" customFormat="1" ht="15" customHeight="1">
      <c r="A312" s="315"/>
      <c r="B312" s="91"/>
      <c r="C312" s="108" t="s">
        <v>232</v>
      </c>
      <c r="D312" s="157"/>
      <c r="E312" s="225" t="str">
        <f>IF(AND(Data!$I$128=" ",ISNUMBER(Data!$G$11),ISNUMBER(Data!$G$14)),$G$128," ")</f>
        <v xml:space="preserve"> </v>
      </c>
      <c r="F312" s="218">
        <v>1176</v>
      </c>
      <c r="G312" s="69" t="str">
        <f>IF(ISNUMBER(E312),(E312*Data!$G$14*Data!$G$11/1000000),"")</f>
        <v/>
      </c>
      <c r="H312" s="270" t="s">
        <v>618</v>
      </c>
      <c r="I312" s="48" t="str">
        <f>IF(COUNTIF(I128,"&lt;&gt; ")=0," ","Errors detected: "&amp;COUNTIF(I128,"&lt;&gt; "))</f>
        <v>Errors detected: 1</v>
      </c>
      <c r="J312" s="6"/>
      <c r="K312" s="6"/>
      <c r="L312" s="227"/>
      <c r="M312" s="6"/>
      <c r="N312" s="228"/>
      <c r="O312" s="92"/>
      <c r="P312" s="224"/>
    </row>
    <row r="313" spans="1:16" customFormat="1" ht="15" customHeight="1">
      <c r="A313" s="315"/>
      <c r="B313" s="91"/>
      <c r="C313" s="108" t="s">
        <v>233</v>
      </c>
      <c r="D313" s="157"/>
      <c r="E313" s="225" t="str">
        <f>IF(AND(ISNUMBER(Data!$G$134),ISNUMBER(Data!$G$11),ISNUMBER(Data!$G$14)),Data!$G$134," ")</f>
        <v xml:space="preserve"> </v>
      </c>
      <c r="F313" s="218">
        <v>1177</v>
      </c>
      <c r="G313" s="69" t="str">
        <f>IF(ISNUMBER(E313),(E313*Data!$G$14*Data!$G$11/1000000),"")</f>
        <v/>
      </c>
      <c r="H313" s="270" t="s">
        <v>619</v>
      </c>
      <c r="I313" s="48" t="str">
        <f>IF(COUNTIF(I131:I133,"&lt;&gt; ")=0," ","Errors detected: "&amp;COUNTIF(I131:I133,"&lt;&gt; "))</f>
        <v>Errors detected: 3</v>
      </c>
      <c r="J313" s="6"/>
      <c r="K313" s="6"/>
      <c r="L313" s="227"/>
      <c r="M313" s="6"/>
      <c r="N313" s="228"/>
      <c r="O313" s="92"/>
      <c r="P313" s="224"/>
    </row>
    <row r="314" spans="1:16" customFormat="1" ht="15" customHeight="1">
      <c r="A314" s="315"/>
      <c r="B314" s="91"/>
      <c r="C314" s="55" t="s">
        <v>220</v>
      </c>
      <c r="D314" s="110"/>
      <c r="E314" s="39"/>
      <c r="F314" s="39"/>
      <c r="G314" s="39"/>
      <c r="H314" s="270"/>
      <c r="I314" s="39"/>
      <c r="J314" s="6"/>
      <c r="K314" s="6"/>
      <c r="L314" s="6"/>
      <c r="M314" s="6"/>
      <c r="N314" s="6"/>
      <c r="O314" s="92"/>
      <c r="P314" s="224"/>
    </row>
    <row r="315" spans="1:16" customFormat="1" ht="15" customHeight="1">
      <c r="A315" s="315"/>
      <c r="B315" s="91"/>
      <c r="C315" s="219" t="s">
        <v>560</v>
      </c>
      <c r="D315" s="110"/>
      <c r="E315" s="39"/>
      <c r="F315" s="39"/>
      <c r="G315" s="39"/>
      <c r="H315" s="270" t="s">
        <v>620</v>
      </c>
      <c r="I315" s="48" t="str">
        <f>IF(COUNTIF(I7:I10,"&lt;&gt; ")+COUNTIF(I12,"&lt;&gt; ")=0," ","Errors detected: "&amp;COUNTIF(I7:I10,"&lt;&gt; ")+COUNTIF(I12,"&lt;&gt; "))</f>
        <v>Errors detected: 5</v>
      </c>
      <c r="J315" s="6"/>
      <c r="K315" s="6"/>
      <c r="L315" s="6"/>
      <c r="M315" s="6"/>
      <c r="N315" s="6"/>
      <c r="O315" s="92"/>
      <c r="P315" s="224"/>
    </row>
    <row r="316" spans="1:16" customFormat="1" ht="15" customHeight="1">
      <c r="A316" s="315"/>
      <c r="B316" s="91"/>
      <c r="C316" s="219" t="s">
        <v>235</v>
      </c>
      <c r="D316" s="110"/>
      <c r="E316" s="39"/>
      <c r="F316" s="39"/>
      <c r="G316" s="39"/>
      <c r="H316" s="270" t="s">
        <v>621</v>
      </c>
      <c r="I316" s="48" t="str">
        <f>IF(COUNTIF(I14:I18,"&lt;&gt; ")=0," ","Errors detected: "&amp;COUNTIF(I14:I18,"&lt;&gt; "))</f>
        <v>Errors detected: 5</v>
      </c>
      <c r="J316" s="6"/>
      <c r="K316" s="6"/>
      <c r="L316" s="6"/>
      <c r="M316" s="6"/>
      <c r="N316" s="6"/>
      <c r="O316" s="92"/>
      <c r="P316" s="224"/>
    </row>
    <row r="317" spans="1:16" customFormat="1" ht="15" customHeight="1">
      <c r="A317" s="315"/>
      <c r="B317" s="91"/>
      <c r="C317" s="219" t="s">
        <v>234</v>
      </c>
      <c r="D317" s="110"/>
      <c r="E317" s="39"/>
      <c r="F317" s="39"/>
      <c r="G317" s="39"/>
      <c r="H317" s="270" t="s">
        <v>622</v>
      </c>
      <c r="I317" s="48" t="str">
        <f>IF(COUNTIF(I139:I140,"&lt;&gt; ")+COUNTIF(I142:I148,"&lt;&gt; ")+COUNTIF(I151,"&lt;&gt; ")=0," ","Errors detected: "&amp;COUNTIF(I139:I140,"&lt;&gt; ")+COUNTIF(I142:I148,"&lt;&gt; ")+COUNTIF(I151,"&lt;&gt; "))</f>
        <v>Errors detected: 10</v>
      </c>
      <c r="J317" s="6"/>
      <c r="K317" s="6"/>
      <c r="L317" s="6"/>
      <c r="M317" s="6"/>
      <c r="N317" s="6"/>
      <c r="O317" s="92"/>
      <c r="P317" s="224"/>
    </row>
    <row r="318" spans="1:16" customFormat="1" ht="15" customHeight="1">
      <c r="A318" s="315"/>
      <c r="B318" s="91"/>
      <c r="C318" s="219" t="s">
        <v>300</v>
      </c>
      <c r="D318" s="110"/>
      <c r="E318" s="39"/>
      <c r="F318" s="39"/>
      <c r="G318" s="39"/>
      <c r="H318" s="270" t="s">
        <v>623</v>
      </c>
      <c r="I318" s="48" t="str">
        <f>IF(COUNTIF(I154:I154,"&lt;&gt; ")+COUNTIF(I156:I158,"&lt;&gt; ")=0," ","Errors detected: "&amp;COUNTIF(I154:I154,"&lt;&gt; ")+COUNTIF(I156:I158,"&lt;&gt; "))</f>
        <v>Errors detected: 4</v>
      </c>
      <c r="J318" s="6"/>
      <c r="K318" s="6"/>
      <c r="L318" s="6"/>
      <c r="M318" s="6"/>
      <c r="N318" s="6"/>
      <c r="O318" s="92"/>
      <c r="P318" s="224"/>
    </row>
    <row r="319" spans="1:16" customFormat="1" ht="15" customHeight="1">
      <c r="A319" s="315"/>
      <c r="B319" s="91"/>
      <c r="C319" s="219" t="s">
        <v>301</v>
      </c>
      <c r="D319" s="110"/>
      <c r="E319" s="39"/>
      <c r="F319" s="39"/>
      <c r="G319" s="39"/>
      <c r="H319" s="270" t="s">
        <v>624</v>
      </c>
      <c r="I319" s="48" t="str">
        <f>IF(COUNTIF(I163:I169,"&lt;&gt; ")+COUNTIF(I171:I175,"&lt;&gt; ")=0," ","Errors detected: "&amp;COUNTIF(I163:I169,"&lt;&gt; ")+COUNTIF(I171:I175,"&lt;&gt; "))</f>
        <v>Errors detected: 12</v>
      </c>
      <c r="J319" s="6"/>
      <c r="K319" s="6"/>
      <c r="L319" s="6"/>
      <c r="M319" s="6"/>
      <c r="N319" s="6"/>
      <c r="O319" s="92"/>
      <c r="P319" s="224"/>
    </row>
    <row r="320" spans="1:16" customFormat="1" ht="15" customHeight="1">
      <c r="A320" s="315"/>
      <c r="B320" s="91"/>
      <c r="C320" s="219" t="s">
        <v>302</v>
      </c>
      <c r="D320" s="110"/>
      <c r="E320" s="39"/>
      <c r="F320" s="39"/>
      <c r="G320" s="39"/>
      <c r="H320" s="270" t="s">
        <v>625</v>
      </c>
      <c r="I320" s="48" t="str">
        <f>IF(COUNTIF(I178:I195,"&lt;&gt; ")=0," ","Errors detected: "&amp;COUNTIF(I178:I195,"&lt;&gt; "))</f>
        <v>Errors detected: 18</v>
      </c>
      <c r="J320" s="6"/>
      <c r="K320" s="6"/>
      <c r="L320" s="6"/>
      <c r="M320" s="6"/>
      <c r="N320" s="6"/>
      <c r="O320" s="92"/>
      <c r="P320" s="224"/>
    </row>
    <row r="321" spans="1:16" customFormat="1" ht="15" customHeight="1">
      <c r="A321" s="315"/>
      <c r="B321" s="91"/>
      <c r="C321" s="219" t="s">
        <v>303</v>
      </c>
      <c r="D321" s="110"/>
      <c r="E321" s="39"/>
      <c r="F321" s="39"/>
      <c r="G321" s="39"/>
      <c r="H321" s="270" t="s">
        <v>626</v>
      </c>
      <c r="I321" s="48" t="str">
        <f>IF(COUNTIF(I199:I228,"&lt;&gt; ")=0," ","Errors detected: "&amp;COUNTIF(I199:I228,"&lt;&gt; "))</f>
        <v>Errors detected: 30</v>
      </c>
      <c r="J321" s="6"/>
      <c r="K321" s="6"/>
      <c r="L321" s="6"/>
      <c r="M321" s="6"/>
      <c r="N321" s="6"/>
      <c r="O321" s="92"/>
      <c r="P321" s="224"/>
    </row>
    <row r="322" spans="1:16" customFormat="1" ht="15" customHeight="1">
      <c r="A322" s="315"/>
      <c r="B322" s="91"/>
      <c r="C322" s="219" t="s">
        <v>513</v>
      </c>
      <c r="D322" s="110"/>
      <c r="E322" s="39"/>
      <c r="F322" s="39"/>
      <c r="G322" s="39"/>
      <c r="H322" s="270" t="s">
        <v>627</v>
      </c>
      <c r="I322" s="48" t="str">
        <f>IF(COUNTIF(I231:I241,"&lt;&gt; ")=0," ","Errors detected: "&amp;COUNTIF(I231:I241,"&lt;&gt; "))</f>
        <v>Errors detected: 11</v>
      </c>
      <c r="J322" s="6"/>
      <c r="K322" s="6"/>
      <c r="L322" s="6"/>
      <c r="M322" s="6"/>
      <c r="N322" s="6"/>
      <c r="O322" s="92"/>
      <c r="P322" s="224"/>
    </row>
    <row r="323" spans="1:16" customFormat="1" ht="15" customHeight="1">
      <c r="A323" s="315"/>
      <c r="B323" s="91"/>
      <c r="C323" s="219" t="s">
        <v>514</v>
      </c>
      <c r="D323" s="110"/>
      <c r="E323" s="39"/>
      <c r="F323" s="39"/>
      <c r="G323" s="39"/>
      <c r="H323" s="270" t="s">
        <v>628</v>
      </c>
      <c r="I323" s="48" t="str">
        <f>IF(COUNTIF(I244:I263,"&lt;&gt; ")=0," ","Errors detected: "&amp;COUNTIF(I244:I263,"&lt;&gt; "))</f>
        <v>Errors detected: 20</v>
      </c>
      <c r="J323" s="6"/>
      <c r="K323" s="6"/>
      <c r="L323" s="6"/>
      <c r="M323" s="6"/>
      <c r="N323" s="6"/>
      <c r="O323" s="92"/>
      <c r="P323" s="224"/>
    </row>
    <row r="324" spans="1:16" customFormat="1" ht="15" customHeight="1">
      <c r="A324" s="315"/>
      <c r="B324" s="91"/>
      <c r="C324" s="219" t="s">
        <v>515</v>
      </c>
      <c r="D324" s="110"/>
      <c r="E324" s="39"/>
      <c r="F324" s="39"/>
      <c r="G324" s="39"/>
      <c r="H324" s="270" t="s">
        <v>629</v>
      </c>
      <c r="I324" s="48" t="str">
        <f>IF(COUNTIF(I267:I272,"&lt;&gt; ")+COUNTIF(I274:I277,"&lt;&gt; ")+COUNTIF(I279:I280,"&lt;&gt; ")+COUNTIF(I282:I285,"&lt;&gt; ")+COUNTIF(I287:I290,"&lt;&gt; ")=0," ","Errors detected: "&amp;COUNTIF(I267:I272,"&lt;&gt; ")+COUNTIF(I274:I277,"&lt;&gt; ")+COUNTIF(I279:I280,"&lt;&gt; ")+COUNTIF(I282:I285,"&lt;&gt; ")+COUNTIF(I287:I290,"&lt;&gt; "))</f>
        <v>Errors detected: 20</v>
      </c>
      <c r="J324" s="6"/>
      <c r="K324" s="6"/>
      <c r="L324" s="6"/>
      <c r="M324" s="6"/>
      <c r="N324" s="6"/>
      <c r="O324" s="92"/>
      <c r="P324" s="224"/>
    </row>
    <row r="325" spans="1:16" customFormat="1" ht="15" customHeight="1">
      <c r="A325" s="315"/>
      <c r="B325" s="91"/>
      <c r="C325" s="266" t="s">
        <v>644</v>
      </c>
      <c r="D325" s="110"/>
      <c r="E325" s="269"/>
      <c r="F325" s="269"/>
      <c r="G325" s="269"/>
      <c r="H325" s="285" t="s">
        <v>630</v>
      </c>
      <c r="I325" s="48" t="str">
        <f>IF(COUNTIF(I293:I296,"&lt;&gt; ")=0," ","Errors detected: "&amp;COUNTIF(I293:I296,"&lt;&gt; "))</f>
        <v>Errors detected: 4</v>
      </c>
      <c r="J325" s="6"/>
      <c r="K325" s="6"/>
      <c r="L325" s="6"/>
      <c r="M325" s="6"/>
      <c r="N325" s="6"/>
      <c r="O325" s="92"/>
      <c r="P325" s="224"/>
    </row>
    <row r="326" spans="1:16" customFormat="1" ht="20.100000000000001" customHeight="1">
      <c r="A326" s="315"/>
      <c r="B326" s="93"/>
      <c r="C326" s="94"/>
      <c r="D326" s="94"/>
      <c r="E326" s="94"/>
      <c r="F326" s="94"/>
      <c r="G326" s="94"/>
      <c r="H326" s="95"/>
      <c r="I326" s="94"/>
      <c r="J326" s="94"/>
      <c r="K326" s="94"/>
      <c r="L326" s="94"/>
      <c r="M326" s="94"/>
      <c r="N326" s="94"/>
      <c r="O326" s="96"/>
      <c r="P326" s="224"/>
    </row>
    <row r="327" spans="1:16" ht="15" customHeight="1">
      <c r="A327" s="289"/>
      <c r="B327" s="222"/>
      <c r="C327" s="9"/>
      <c r="D327" s="9"/>
      <c r="E327" s="224"/>
      <c r="F327" s="224"/>
      <c r="G327" s="9"/>
      <c r="H327" s="155"/>
      <c r="I327" s="9"/>
      <c r="J327" s="20"/>
      <c r="K327" s="8"/>
      <c r="L327" s="9"/>
      <c r="M327" s="20"/>
      <c r="N327" s="9"/>
      <c r="O327" s="8"/>
      <c r="P327" s="20"/>
    </row>
  </sheetData>
  <sheetProtection password="D9BE" sheet="1" objects="1" scenarios="1"/>
  <mergeCells count="3">
    <mergeCell ref="C2:E2"/>
    <mergeCell ref="C37:E38"/>
    <mergeCell ref="C57:E58"/>
  </mergeCells>
  <conditionalFormatting sqref="G7:G8 G12">
    <cfRule type="containsText" priority="433" stopIfTrue="1" operator="containsText" text="&lt;select&gt;">
      <formula>NOT(ISERROR(SEARCH("&lt;select&gt;",G7)))</formula>
    </cfRule>
  </conditionalFormatting>
  <conditionalFormatting sqref="G7:G8 G12">
    <cfRule type="containsBlanks" priority="434" stopIfTrue="1">
      <formula>LEN(TRIM(G7))=0</formula>
    </cfRule>
  </conditionalFormatting>
  <conditionalFormatting sqref="I7:I10 I12 I154 I64 I24 I26 I28:I30 I32:I36 I248 I188:I189 I214:I223 I235:I239">
    <cfRule type="cellIs" dxfId="129" priority="418" stopIfTrue="1" operator="notEqual">
      <formula>" "</formula>
    </cfRule>
  </conditionalFormatting>
  <conditionalFormatting sqref="I43:I45 I47:I52 I55:I56">
    <cfRule type="cellIs" dxfId="128" priority="419" stopIfTrue="1" operator="notEqual">
      <formula>" "</formula>
    </cfRule>
  </conditionalFormatting>
  <conditionalFormatting sqref="I68:I69 I62:I63 I65">
    <cfRule type="cellIs" dxfId="127" priority="420" stopIfTrue="1" operator="notEqual">
      <formula>" "</formula>
    </cfRule>
  </conditionalFormatting>
  <conditionalFormatting sqref="I73:I79">
    <cfRule type="cellIs" dxfId="126" priority="421" stopIfTrue="1" operator="notEqual">
      <formula>" "</formula>
    </cfRule>
  </conditionalFormatting>
  <conditionalFormatting sqref="I86:I94">
    <cfRule type="cellIs" dxfId="125" priority="422" stopIfTrue="1" operator="notEqual">
      <formula>" "</formula>
    </cfRule>
  </conditionalFormatting>
  <conditionalFormatting sqref="I104:I105">
    <cfRule type="cellIs" dxfId="124" priority="424" stopIfTrue="1" operator="notEqual">
      <formula>" "</formula>
    </cfRule>
  </conditionalFormatting>
  <conditionalFormatting sqref="I111:I112">
    <cfRule type="cellIs" dxfId="123" priority="425" stopIfTrue="1" operator="notEqual">
      <formula>" "</formula>
    </cfRule>
  </conditionalFormatting>
  <conditionalFormatting sqref="I116:I119">
    <cfRule type="cellIs" dxfId="122" priority="426" stopIfTrue="1" operator="notEqual">
      <formula>" "</formula>
    </cfRule>
  </conditionalFormatting>
  <conditionalFormatting sqref="I123">
    <cfRule type="cellIs" dxfId="121" priority="427" stopIfTrue="1" operator="notEqual">
      <formula>" "</formula>
    </cfRule>
  </conditionalFormatting>
  <conditionalFormatting sqref="I131:I133">
    <cfRule type="cellIs" dxfId="120" priority="429" stopIfTrue="1" operator="notEqual">
      <formula>" "</formula>
    </cfRule>
  </conditionalFormatting>
  <conditionalFormatting sqref="I139:I140 I142:I147">
    <cfRule type="cellIs" dxfId="119" priority="430" stopIfTrue="1" operator="notEqual">
      <formula>" "</formula>
    </cfRule>
  </conditionalFormatting>
  <conditionalFormatting sqref="I151">
    <cfRule type="cellIs" dxfId="118" priority="431" stopIfTrue="1" operator="notEqual">
      <formula>" "</formula>
    </cfRule>
  </conditionalFormatting>
  <conditionalFormatting sqref="G16">
    <cfRule type="containsText" priority="435" stopIfTrue="1" operator="containsText" text="&lt;select&gt;">
      <formula>NOT(ISERROR(SEARCH("&lt;select&gt;",G16)))</formula>
    </cfRule>
  </conditionalFormatting>
  <conditionalFormatting sqref="G16">
    <cfRule type="containsBlanks" priority="436" stopIfTrue="1">
      <formula>LEN(TRIM(G16))=0</formula>
    </cfRule>
  </conditionalFormatting>
  <conditionalFormatting sqref="I14:I18">
    <cfRule type="cellIs" dxfId="117" priority="417" stopIfTrue="1" operator="notEqual">
      <formula>" "</formula>
    </cfRule>
  </conditionalFormatting>
  <conditionalFormatting sqref="I128">
    <cfRule type="cellIs" dxfId="116" priority="428" stopIfTrue="1" operator="notEqual">
      <formula>" "</formula>
    </cfRule>
  </conditionalFormatting>
  <conditionalFormatting sqref="I101">
    <cfRule type="cellIs" dxfId="115" priority="423" stopIfTrue="1" operator="notEqual">
      <formula>" "</formula>
    </cfRule>
  </conditionalFormatting>
  <conditionalFormatting sqref="I302:I313 I315:I323">
    <cfRule type="cellIs" dxfId="114" priority="432" stopIfTrue="1" operator="notEqual">
      <formula>" "</formula>
    </cfRule>
  </conditionalFormatting>
  <conditionalFormatting sqref="I319:I323">
    <cfRule type="containsText" dxfId="113" priority="416" stopIfTrue="1" operator="containsText" text="Warnings detected">
      <formula>NOT(ISERROR(SEARCH("Warnings detected",I319)))</formula>
    </cfRule>
  </conditionalFormatting>
  <conditionalFormatting sqref="N111:N112 N104:N105 N101 N73:N79 N68:N69 N55:N56 N47:N52 N43:N45 N16:N18 N154 N24 N26 N28:N30 N32:N36 N62:N65 N231:N232 N163:N169 N171 N244:N263 N157:N158 N183:N189 N214:N223 N85:N96 N235:N241">
    <cfRule type="expression" dxfId="112" priority="413" stopIfTrue="1">
      <formula>LEN(N16)&gt;30</formula>
    </cfRule>
  </conditionalFormatting>
  <conditionalFormatting sqref="N302:N313 N151 N142:N147 N139:N140 N131:N133 N128 N123 N116:N119 N174:N175">
    <cfRule type="expression" dxfId="111" priority="412" stopIfTrue="1">
      <formula>LEN(N116)&gt;30</formula>
    </cfRule>
  </conditionalFormatting>
  <conditionalFormatting sqref="N9:N10">
    <cfRule type="expression" dxfId="110" priority="411" stopIfTrue="1">
      <formula>LEN(N9)&gt;30</formula>
    </cfRule>
  </conditionalFormatting>
  <conditionalFormatting sqref="I85:I94">
    <cfRule type="cellIs" dxfId="109" priority="410" stopIfTrue="1" operator="notEqual">
      <formula>" "</formula>
    </cfRule>
  </conditionalFormatting>
  <conditionalFormatting sqref="I157">
    <cfRule type="cellIs" dxfId="108" priority="408" stopIfTrue="1" operator="notEqual">
      <formula>" "</formula>
    </cfRule>
  </conditionalFormatting>
  <conditionalFormatting sqref="I158">
    <cfRule type="cellIs" dxfId="107" priority="407" stopIfTrue="1" operator="notEqual">
      <formula>" "</formula>
    </cfRule>
  </conditionalFormatting>
  <conditionalFormatting sqref="N25">
    <cfRule type="expression" dxfId="106" priority="405" stopIfTrue="1">
      <formula>LEN(N25)&gt;30</formula>
    </cfRule>
  </conditionalFormatting>
  <conditionalFormatting sqref="I25">
    <cfRule type="cellIs" dxfId="105" priority="404" stopIfTrue="1" operator="notEqual">
      <formula>" "</formula>
    </cfRule>
  </conditionalFormatting>
  <conditionalFormatting sqref="N290">
    <cfRule type="expression" dxfId="104" priority="402" stopIfTrue="1">
      <formula>LEN(N290)&gt;30</formula>
    </cfRule>
  </conditionalFormatting>
  <conditionalFormatting sqref="N289">
    <cfRule type="expression" dxfId="103" priority="400" stopIfTrue="1">
      <formula>LEN(N289)&gt;30</formula>
    </cfRule>
  </conditionalFormatting>
  <conditionalFormatting sqref="N288">
    <cfRule type="expression" dxfId="102" priority="398" stopIfTrue="1">
      <formula>LEN(N288)&gt;30</formula>
    </cfRule>
  </conditionalFormatting>
  <conditionalFormatting sqref="N287">
    <cfRule type="expression" dxfId="101" priority="396" stopIfTrue="1">
      <formula>LEN(N287)&gt;30</formula>
    </cfRule>
  </conditionalFormatting>
  <conditionalFormatting sqref="N285">
    <cfRule type="expression" dxfId="100" priority="394" stopIfTrue="1">
      <formula>LEN(N285)&gt;30</formula>
    </cfRule>
  </conditionalFormatting>
  <conditionalFormatting sqref="N284">
    <cfRule type="expression" dxfId="99" priority="392" stopIfTrue="1">
      <formula>LEN(N284)&gt;30</formula>
    </cfRule>
  </conditionalFormatting>
  <conditionalFormatting sqref="N283">
    <cfRule type="expression" dxfId="98" priority="390" stopIfTrue="1">
      <formula>LEN(N283)&gt;30</formula>
    </cfRule>
  </conditionalFormatting>
  <conditionalFormatting sqref="N282">
    <cfRule type="expression" dxfId="97" priority="388" stopIfTrue="1">
      <formula>LEN(N282)&gt;30</formula>
    </cfRule>
  </conditionalFormatting>
  <conditionalFormatting sqref="N280">
    <cfRule type="expression" dxfId="96" priority="386" stopIfTrue="1">
      <formula>LEN(N280)&gt;30</formula>
    </cfRule>
  </conditionalFormatting>
  <conditionalFormatting sqref="N279">
    <cfRule type="expression" dxfId="95" priority="384" stopIfTrue="1">
      <formula>LEN(N279)&gt;30</formula>
    </cfRule>
  </conditionalFormatting>
  <conditionalFormatting sqref="N277">
    <cfRule type="expression" dxfId="94" priority="382" stopIfTrue="1">
      <formula>LEN(N277)&gt;30</formula>
    </cfRule>
  </conditionalFormatting>
  <conditionalFormatting sqref="N276">
    <cfRule type="expression" dxfId="93" priority="380" stopIfTrue="1">
      <formula>LEN(N276)&gt;30</formula>
    </cfRule>
  </conditionalFormatting>
  <conditionalFormatting sqref="N275">
    <cfRule type="expression" dxfId="92" priority="378" stopIfTrue="1">
      <formula>LEN(N275)&gt;30</formula>
    </cfRule>
  </conditionalFormatting>
  <conditionalFormatting sqref="N274">
    <cfRule type="expression" dxfId="91" priority="376" stopIfTrue="1">
      <formula>LEN(N274)&gt;30</formula>
    </cfRule>
  </conditionalFormatting>
  <conditionalFormatting sqref="N272">
    <cfRule type="expression" dxfId="90" priority="374" stopIfTrue="1">
      <formula>LEN(N272)&gt;30</formula>
    </cfRule>
  </conditionalFormatting>
  <conditionalFormatting sqref="N271">
    <cfRule type="expression" dxfId="89" priority="372" stopIfTrue="1">
      <formula>LEN(N271)&gt;30</formula>
    </cfRule>
  </conditionalFormatting>
  <conditionalFormatting sqref="N270">
    <cfRule type="expression" dxfId="88" priority="370" stopIfTrue="1">
      <formula>LEN(N270)&gt;30</formula>
    </cfRule>
  </conditionalFormatting>
  <conditionalFormatting sqref="N269">
    <cfRule type="expression" dxfId="87" priority="368" stopIfTrue="1">
      <formula>LEN(N269)&gt;30</formula>
    </cfRule>
  </conditionalFormatting>
  <conditionalFormatting sqref="N268">
    <cfRule type="expression" dxfId="86" priority="366" stopIfTrue="1">
      <formula>LEN(N268)&gt;30</formula>
    </cfRule>
  </conditionalFormatting>
  <conditionalFormatting sqref="N267">
    <cfRule type="expression" dxfId="85" priority="364" stopIfTrue="1">
      <formula>LEN(N267)&gt;30</formula>
    </cfRule>
  </conditionalFormatting>
  <conditionalFormatting sqref="I169">
    <cfRule type="cellIs" dxfId="84" priority="362" stopIfTrue="1" operator="notEqual">
      <formula>" "</formula>
    </cfRule>
  </conditionalFormatting>
  <conditionalFormatting sqref="I171:I172">
    <cfRule type="cellIs" dxfId="83" priority="361" stopIfTrue="1" operator="notEqual">
      <formula>" "</formula>
    </cfRule>
  </conditionalFormatting>
  <conditionalFormatting sqref="I175">
    <cfRule type="cellIs" dxfId="82" priority="360" stopIfTrue="1" operator="notEqual">
      <formula>" "</formula>
    </cfRule>
  </conditionalFormatting>
  <conditionalFormatting sqref="I244">
    <cfRule type="cellIs" dxfId="81" priority="342" stopIfTrue="1" operator="notEqual">
      <formula>" "</formula>
    </cfRule>
  </conditionalFormatting>
  <conditionalFormatting sqref="I267:I272">
    <cfRule type="cellIs" dxfId="80" priority="341" stopIfTrue="1" operator="notEqual">
      <formula>" "</formula>
    </cfRule>
  </conditionalFormatting>
  <conditionalFormatting sqref="I274:I277">
    <cfRule type="cellIs" dxfId="79" priority="340" stopIfTrue="1" operator="notEqual">
      <formula>" "</formula>
    </cfRule>
  </conditionalFormatting>
  <conditionalFormatting sqref="I279:I280">
    <cfRule type="cellIs" dxfId="78" priority="339" stopIfTrue="1" operator="notEqual">
      <formula>" "</formula>
    </cfRule>
  </conditionalFormatting>
  <conditionalFormatting sqref="I282:I285">
    <cfRule type="cellIs" dxfId="77" priority="338" stopIfTrue="1" operator="notEqual">
      <formula>" "</formula>
    </cfRule>
  </conditionalFormatting>
  <conditionalFormatting sqref="I287:I290">
    <cfRule type="cellIs" dxfId="76" priority="337" stopIfTrue="1" operator="notEqual">
      <formula>" "</formula>
    </cfRule>
  </conditionalFormatting>
  <conditionalFormatting sqref="I163:I165">
    <cfRule type="cellIs" dxfId="75" priority="336" stopIfTrue="1" operator="notEqual">
      <formula>" "</formula>
    </cfRule>
  </conditionalFormatting>
  <conditionalFormatting sqref="I245">
    <cfRule type="cellIs" dxfId="74" priority="335" stopIfTrue="1" operator="notEqual">
      <formula>" "</formula>
    </cfRule>
  </conditionalFormatting>
  <conditionalFormatting sqref="I246">
    <cfRule type="cellIs" dxfId="73" priority="334" stopIfTrue="1" operator="notEqual">
      <formula>" "</formula>
    </cfRule>
  </conditionalFormatting>
  <conditionalFormatting sqref="I325">
    <cfRule type="cellIs" dxfId="72" priority="333" stopIfTrue="1" operator="notEqual">
      <formula>" "</formula>
    </cfRule>
  </conditionalFormatting>
  <conditionalFormatting sqref="I325">
    <cfRule type="containsText" dxfId="71" priority="332" stopIfTrue="1" operator="containsText" text="Warnings detected">
      <formula>NOT(ISERROR(SEARCH("Warnings detected",I325)))</formula>
    </cfRule>
  </conditionalFormatting>
  <conditionalFormatting sqref="N172:N173">
    <cfRule type="expression" dxfId="70" priority="313" stopIfTrue="1">
      <formula>LEN(N172)&gt;30</formula>
    </cfRule>
  </conditionalFormatting>
  <conditionalFormatting sqref="N195">
    <cfRule type="expression" dxfId="69" priority="311" stopIfTrue="1">
      <formula>LEN(N195)&gt;30</formula>
    </cfRule>
  </conditionalFormatting>
  <conditionalFormatting sqref="I173">
    <cfRule type="cellIs" dxfId="68" priority="308" stopIfTrue="1" operator="notEqual">
      <formula>" "</formula>
    </cfRule>
  </conditionalFormatting>
  <conditionalFormatting sqref="I174">
    <cfRule type="cellIs" dxfId="67" priority="307" stopIfTrue="1" operator="notEqual">
      <formula>" "</formula>
    </cfRule>
  </conditionalFormatting>
  <conditionalFormatting sqref="I183:I185">
    <cfRule type="cellIs" dxfId="66" priority="305" stopIfTrue="1" operator="notEqual">
      <formula>" "</formula>
    </cfRule>
  </conditionalFormatting>
  <conditionalFormatting sqref="N191:N194">
    <cfRule type="expression" dxfId="65" priority="303" stopIfTrue="1">
      <formula>LEN(N191)&gt;30</formula>
    </cfRule>
  </conditionalFormatting>
  <conditionalFormatting sqref="I191:I194">
    <cfRule type="cellIs" dxfId="64" priority="302" stopIfTrue="1" operator="notEqual">
      <formula>" "</formula>
    </cfRule>
  </conditionalFormatting>
  <conditionalFormatting sqref="L111:L112 L104:L105 L101 L73:L79 L68:L69 L55:L56 L47:L52 L43:L45 L16:L18 L154 L24 L26 L28:L30 L32:L36 L62:L65 L157:L158 L85:L96">
    <cfRule type="expression" dxfId="63" priority="295" stopIfTrue="1">
      <formula>LEN(L16)&gt;56</formula>
    </cfRule>
  </conditionalFormatting>
  <conditionalFormatting sqref="L302:L313 L151 L142:L147 L139:L140 L131:L133 L128 L123 L116:L119">
    <cfRule type="expression" dxfId="62" priority="294" stopIfTrue="1">
      <formula>LEN(L116)&gt;56</formula>
    </cfRule>
  </conditionalFormatting>
  <conditionalFormatting sqref="L25">
    <cfRule type="expression" dxfId="61" priority="293" stopIfTrue="1">
      <formula>LEN(L25)&gt;56</formula>
    </cfRule>
  </conditionalFormatting>
  <conditionalFormatting sqref="I166:I168">
    <cfRule type="cellIs" dxfId="60" priority="243" stopIfTrue="1" operator="notEqual">
      <formula>" "</formula>
    </cfRule>
  </conditionalFormatting>
  <conditionalFormatting sqref="I186:I187">
    <cfRule type="cellIs" dxfId="59" priority="242" stopIfTrue="1" operator="notEqual">
      <formula>" "</formula>
    </cfRule>
  </conditionalFormatting>
  <conditionalFormatting sqref="I241">
    <cfRule type="cellIs" dxfId="58" priority="239" stopIfTrue="1" operator="notEqual">
      <formula>" "</formula>
    </cfRule>
  </conditionalFormatting>
  <conditionalFormatting sqref="L148">
    <cfRule type="expression" dxfId="57" priority="227" stopIfTrue="1">
      <formula>LEN(L148)&gt;56</formula>
    </cfRule>
  </conditionalFormatting>
  <conditionalFormatting sqref="I148">
    <cfRule type="cellIs" dxfId="56" priority="229" stopIfTrue="1" operator="notEqual">
      <formula>" "</formula>
    </cfRule>
  </conditionalFormatting>
  <conditionalFormatting sqref="N148">
    <cfRule type="expression" dxfId="55" priority="228" stopIfTrue="1">
      <formula>LEN(N148)&gt;30</formula>
    </cfRule>
  </conditionalFormatting>
  <conditionalFormatting sqref="N248:N251">
    <cfRule type="expression" dxfId="54" priority="204" stopIfTrue="1">
      <formula>LEN(N248)&gt;30</formula>
    </cfRule>
  </conditionalFormatting>
  <conditionalFormatting sqref="N233:N234">
    <cfRule type="expression" dxfId="53" priority="172" stopIfTrue="1">
      <formula>LEN(N233)&gt;30</formula>
    </cfRule>
  </conditionalFormatting>
  <conditionalFormatting sqref="N252">
    <cfRule type="expression" dxfId="52" priority="170" stopIfTrue="1">
      <formula>LEN(N252)&gt;30</formula>
    </cfRule>
  </conditionalFormatting>
  <conditionalFormatting sqref="I249:I263">
    <cfRule type="cellIs" dxfId="51" priority="168" stopIfTrue="1" operator="notEqual">
      <formula>" "</formula>
    </cfRule>
  </conditionalFormatting>
  <conditionalFormatting sqref="N293">
    <cfRule type="expression" dxfId="50" priority="156" stopIfTrue="1">
      <formula>LEN(N293)&gt;30</formula>
    </cfRule>
  </conditionalFormatting>
  <conditionalFormatting sqref="N296">
    <cfRule type="expression" dxfId="49" priority="165" stopIfTrue="1">
      <formula>LEN(N296)&gt;30</formula>
    </cfRule>
  </conditionalFormatting>
  <conditionalFormatting sqref="N295">
    <cfRule type="expression" dxfId="48" priority="164" stopIfTrue="1">
      <formula>LEN(N295)&gt;30</formula>
    </cfRule>
  </conditionalFormatting>
  <conditionalFormatting sqref="N294">
    <cfRule type="expression" dxfId="47" priority="163" stopIfTrue="1">
      <formula>LEN(N294)&gt;30</formula>
    </cfRule>
  </conditionalFormatting>
  <conditionalFormatting sqref="I293:I294">
    <cfRule type="cellIs" dxfId="46" priority="153" stopIfTrue="1" operator="notEqual">
      <formula>" "</formula>
    </cfRule>
  </conditionalFormatting>
  <conditionalFormatting sqref="I324">
    <cfRule type="cellIs" dxfId="45" priority="143" stopIfTrue="1" operator="notEqual">
      <formula>" "</formula>
    </cfRule>
  </conditionalFormatting>
  <conditionalFormatting sqref="I324">
    <cfRule type="containsText" dxfId="44" priority="142" stopIfTrue="1" operator="containsText" text="Warnings detected">
      <formula>NOT(ISERROR(SEARCH("Warnings detected",I324)))</formula>
    </cfRule>
  </conditionalFormatting>
  <conditionalFormatting sqref="I247">
    <cfRule type="cellIs" dxfId="43" priority="112" stopIfTrue="1" operator="notEqual">
      <formula>" "</formula>
    </cfRule>
  </conditionalFormatting>
  <conditionalFormatting sqref="L163:L169">
    <cfRule type="expression" dxfId="42" priority="111" stopIfTrue="1">
      <formula>LEN(L163)&gt;56</formula>
    </cfRule>
  </conditionalFormatting>
  <conditionalFormatting sqref="L244:L263">
    <cfRule type="expression" dxfId="41" priority="104" stopIfTrue="1">
      <formula>LEN(L244)&gt;56</formula>
    </cfRule>
  </conditionalFormatting>
  <conditionalFormatting sqref="I156">
    <cfRule type="cellIs" dxfId="40" priority="69" stopIfTrue="1" operator="notEqual">
      <formula>" "</formula>
    </cfRule>
  </conditionalFormatting>
  <conditionalFormatting sqref="I178">
    <cfRule type="cellIs" dxfId="39" priority="51" stopIfTrue="1" operator="notEqual">
      <formula>" "</formula>
    </cfRule>
  </conditionalFormatting>
  <conditionalFormatting sqref="I179">
    <cfRule type="cellIs" dxfId="38" priority="49" stopIfTrue="1" operator="notEqual">
      <formula>" "</formula>
    </cfRule>
  </conditionalFormatting>
  <conditionalFormatting sqref="I295:I296">
    <cfRule type="cellIs" dxfId="37" priority="44" stopIfTrue="1" operator="notEqual">
      <formula>" "</formula>
    </cfRule>
  </conditionalFormatting>
  <conditionalFormatting sqref="I182">
    <cfRule type="cellIs" dxfId="36" priority="37" stopIfTrue="1" operator="notEqual">
      <formula>" "</formula>
    </cfRule>
  </conditionalFormatting>
  <conditionalFormatting sqref="I190">
    <cfRule type="cellIs" dxfId="35" priority="36" stopIfTrue="1" operator="notEqual">
      <formula>" "</formula>
    </cfRule>
  </conditionalFormatting>
  <conditionalFormatting sqref="I195">
    <cfRule type="cellIs" dxfId="34" priority="35" stopIfTrue="1" operator="notEqual">
      <formula>" "</formula>
    </cfRule>
  </conditionalFormatting>
  <conditionalFormatting sqref="I240">
    <cfRule type="cellIs" dxfId="33" priority="28" stopIfTrue="1" operator="notEqual">
      <formula>" "</formula>
    </cfRule>
  </conditionalFormatting>
  <conditionalFormatting sqref="I231">
    <cfRule type="cellIs" dxfId="32" priority="27" stopIfTrue="1" operator="notEqual">
      <formula>" "</formula>
    </cfRule>
  </conditionalFormatting>
  <conditionalFormatting sqref="I232:I234">
    <cfRule type="cellIs" dxfId="31" priority="26" stopIfTrue="1" operator="notEqual">
      <formula>" "</formula>
    </cfRule>
  </conditionalFormatting>
  <conditionalFormatting sqref="I53">
    <cfRule type="cellIs" dxfId="30" priority="25" stopIfTrue="1" operator="notEqual">
      <formula>" "</formula>
    </cfRule>
  </conditionalFormatting>
  <conditionalFormatting sqref="I66">
    <cfRule type="cellIs" dxfId="29" priority="24" stopIfTrue="1" operator="notEqual">
      <formula>" "</formula>
    </cfRule>
  </conditionalFormatting>
  <conditionalFormatting sqref="I95">
    <cfRule type="cellIs" dxfId="28" priority="23" stopIfTrue="1" operator="notEqual">
      <formula>" "</formula>
    </cfRule>
  </conditionalFormatting>
  <conditionalFormatting sqref="I96">
    <cfRule type="cellIs" dxfId="27" priority="22" stopIfTrue="1" operator="notEqual">
      <formula>" "</formula>
    </cfRule>
  </conditionalFormatting>
  <conditionalFormatting sqref="I180:I181">
    <cfRule type="cellIs" dxfId="26" priority="21" stopIfTrue="1" operator="notEqual">
      <formula>" "</formula>
    </cfRule>
  </conditionalFormatting>
  <conditionalFormatting sqref="I199:I213">
    <cfRule type="cellIs" dxfId="25" priority="20" stopIfTrue="1" operator="notEqual">
      <formula>" "</formula>
    </cfRule>
  </conditionalFormatting>
  <conditionalFormatting sqref="I224:I228">
    <cfRule type="cellIs" dxfId="24" priority="19" stopIfTrue="1" operator="notEqual">
      <formula>" "</formula>
    </cfRule>
  </conditionalFormatting>
  <conditionalFormatting sqref="L183:L189">
    <cfRule type="expression" dxfId="23" priority="18" stopIfTrue="1">
      <formula>LEN(L183)&gt;56</formula>
    </cfRule>
  </conditionalFormatting>
  <conditionalFormatting sqref="L191:L195">
    <cfRule type="expression" dxfId="22" priority="16" stopIfTrue="1">
      <formula>LEN(L191)&gt;56</formula>
    </cfRule>
  </conditionalFormatting>
  <conditionalFormatting sqref="L171">
    <cfRule type="expression" dxfId="21" priority="15" stopIfTrue="1">
      <formula>LEN(L171)&gt;56</formula>
    </cfRule>
  </conditionalFormatting>
  <conditionalFormatting sqref="L173:L175">
    <cfRule type="expression" dxfId="20" priority="14" stopIfTrue="1">
      <formula>LEN(L173)&gt;56</formula>
    </cfRule>
  </conditionalFormatting>
  <conditionalFormatting sqref="L180">
    <cfRule type="expression" dxfId="19" priority="13" stopIfTrue="1">
      <formula>LEN(L180)&gt;56</formula>
    </cfRule>
  </conditionalFormatting>
  <conditionalFormatting sqref="L181">
    <cfRule type="expression" dxfId="18" priority="12" stopIfTrue="1">
      <formula>LEN(L181)&gt;56</formula>
    </cfRule>
  </conditionalFormatting>
  <conditionalFormatting sqref="L199:L228">
    <cfRule type="expression" dxfId="17" priority="11" stopIfTrue="1">
      <formula>LEN(L199)&gt;56</formula>
    </cfRule>
  </conditionalFormatting>
  <conditionalFormatting sqref="L231:L241">
    <cfRule type="expression" dxfId="16" priority="10" stopIfTrue="1">
      <formula>LEN(L231)&gt;56</formula>
    </cfRule>
  </conditionalFormatting>
  <conditionalFormatting sqref="L267:L272">
    <cfRule type="expression" dxfId="15" priority="9" stopIfTrue="1">
      <formula>LEN(L267)&gt;56</formula>
    </cfRule>
  </conditionalFormatting>
  <conditionalFormatting sqref="L274:L277">
    <cfRule type="expression" dxfId="14" priority="8" stopIfTrue="1">
      <formula>LEN(L274)&gt;56</formula>
    </cfRule>
  </conditionalFormatting>
  <conditionalFormatting sqref="L279">
    <cfRule type="expression" dxfId="13" priority="7" stopIfTrue="1">
      <formula>LEN(L279)&gt;56</formula>
    </cfRule>
  </conditionalFormatting>
  <conditionalFormatting sqref="L280">
    <cfRule type="expression" dxfId="12" priority="6" stopIfTrue="1">
      <formula>LEN(L280)&gt;56</formula>
    </cfRule>
  </conditionalFormatting>
  <conditionalFormatting sqref="L282:L285">
    <cfRule type="expression" dxfId="11" priority="5" stopIfTrue="1">
      <formula>LEN(L282)&gt;56</formula>
    </cfRule>
  </conditionalFormatting>
  <conditionalFormatting sqref="L287:L290">
    <cfRule type="expression" dxfId="10" priority="4" stopIfTrue="1">
      <formula>LEN(L287)&gt;56</formula>
    </cfRule>
  </conditionalFormatting>
  <conditionalFormatting sqref="L293:L296">
    <cfRule type="expression" dxfId="9" priority="3" stopIfTrue="1">
      <formula>LEN(L293)&gt;56</formula>
    </cfRule>
  </conditionalFormatting>
  <conditionalFormatting sqref="N199:N213 N224:N228">
    <cfRule type="expression" dxfId="8" priority="90" stopIfTrue="1">
      <formula>LEN(#REF!)&gt;30</formula>
    </cfRule>
  </conditionalFormatting>
  <conditionalFormatting sqref="N156">
    <cfRule type="expression" dxfId="7" priority="70" stopIfTrue="1">
      <formula>LEN(#REF!)&gt;30</formula>
    </cfRule>
  </conditionalFormatting>
  <conditionalFormatting sqref="L156">
    <cfRule type="expression" dxfId="6" priority="68" stopIfTrue="1">
      <formula>LEN(#REF!)&gt;56</formula>
    </cfRule>
  </conditionalFormatting>
  <conditionalFormatting sqref="N66">
    <cfRule type="expression" dxfId="5" priority="66" stopIfTrue="1">
      <formula>LEN(#REF!)&gt;30</formula>
    </cfRule>
  </conditionalFormatting>
  <conditionalFormatting sqref="L66">
    <cfRule type="expression" dxfId="4" priority="65" stopIfTrue="1">
      <formula>LEN(#REF!)&gt;56</formula>
    </cfRule>
  </conditionalFormatting>
  <conditionalFormatting sqref="N178:N179">
    <cfRule type="expression" dxfId="3" priority="59" stopIfTrue="1">
      <formula>LEN(#REF!)&gt;30</formula>
    </cfRule>
  </conditionalFormatting>
  <conditionalFormatting sqref="N180:N181">
    <cfRule type="expression" dxfId="2" priority="441" stopIfTrue="1">
      <formula>LEN(#REF!)&gt;30</formula>
    </cfRule>
  </conditionalFormatting>
  <conditionalFormatting sqref="L53">
    <cfRule type="expression" dxfId="1" priority="2" stopIfTrue="1">
      <formula>LEN(L53)&gt;56</formula>
    </cfRule>
  </conditionalFormatting>
  <conditionalFormatting sqref="N53">
    <cfRule type="expression" dxfId="0" priority="1" stopIfTrue="1">
      <formula>LEN(N53)&gt;30</formula>
    </cfRule>
  </conditionalFormatting>
  <dataValidations count="6">
    <dataValidation type="list" allowBlank="1" showInputMessage="1" showErrorMessage="1" sqref="G9">
      <formula1>ReportingDate</formula1>
    </dataValidation>
    <dataValidation type="list" showInputMessage="1" showErrorMessage="1" sqref="K139:K140 K55:K56 K73:K79 K241 K111:K112 K116:K119 K123 K131:K133 K101 K151 K68:K69 K43:K45 K104:K105 K128 K191:K194 K32:K36 K154 K24:K26 K28:K30 K267:K272 K274:K277 K279:K280 K282:K285 K163:K175 K142:K148 K287:K290 K293:K296 K199:K228 K47:K53 K156:K158 K183:K189 K244:K263 K178:K181 K85:K96 K62:K66 K235:K239">
      <formula1>ChecksResponses</formula1>
    </dataValidation>
    <dataValidation type="list" allowBlank="1" showInputMessage="1" showErrorMessage="1" sqref="G7">
      <formula1>CountryCode</formula1>
    </dataValidation>
    <dataValidation type="list" allowBlank="1" showInputMessage="1" showErrorMessage="1" sqref="G15">
      <formula1>AccountingStandard</formula1>
    </dataValidation>
    <dataValidation type="list" allowBlank="1" showInputMessage="1" showErrorMessage="1" sqref="G14">
      <formula1>ReportingUnit</formula1>
    </dataValidation>
    <dataValidation type="list" allowBlank="1" showInputMessage="1" showErrorMessage="1" sqref="G10">
      <formula1>ReportingCurrency</formula1>
    </dataValidation>
  </dataValidations>
  <pageMargins left="0.25" right="0.25" top="0.75" bottom="0.75" header="0.3" footer="0.3"/>
  <pageSetup paperSize="9" scale="48" fitToHeight="0" orientation="landscape" r:id="rId1"/>
  <rowBreaks count="7" manualBreakCount="7">
    <brk id="39" max="16383" man="1"/>
    <brk id="81" max="16383" man="1"/>
    <brk id="124" max="16383" man="1"/>
    <brk id="159" max="16383" man="1"/>
    <brk id="196" max="14" man="1"/>
    <brk id="242" max="14" man="1"/>
    <brk id="297" max="14" man="1"/>
  </rowBreaks>
  <colBreaks count="1" manualBreakCount="1">
    <brk id="15" max="1048575" man="1"/>
  </colBreaks>
  <ignoredErrors>
    <ignoredError sqref="I215 I217 I219 I221 I223 I182 I190" formula="1"/>
    <ignoredError sqref="I232" formulaRange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Parameters!$E$80:$E$84</xm:f>
          </x14:formula1>
          <xm:sqref>K190 K195 K182 K231:K234</xm:sqref>
        </x14:dataValidation>
        <x14:dataValidation type="list" showInputMessage="1" showErrorMessage="1">
          <x14:formula1>
            <xm:f>Parameters!$E$80:$E$84</xm:f>
          </x14:formula1>
          <xm:sqref>K240</xm:sqref>
        </x14:dataValidation>
        <x14:dataValidation type="list" showInputMessage="1">
          <x14:formula1>
            <xm:f>Parameters!$E$107:$E$115</xm:f>
          </x14:formula1>
          <xm:sqref>L191:L195 L183:L189 L163:L169 L171 L173:L175 L231:L241</xm:sqref>
        </x14:dataValidation>
        <x14:dataValidation type="list" showInputMessage="1">
          <x14:formula1>
            <xm:f>Parameters!$E$120:$E$126</xm:f>
          </x14:formula1>
          <xm:sqref>L244:L263 L180:L181 L199:L228 L267:L272 L274:L277 L279:L280 L282:L285 L287:L290 L293:L296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theme="5" tint="0.59999389629810485"/>
  </sheetPr>
  <dimension ref="B1:P155"/>
  <sheetViews>
    <sheetView zoomScale="85" zoomScaleNormal="85" workbookViewId="0">
      <selection activeCell="P11" sqref="P11"/>
    </sheetView>
  </sheetViews>
  <sheetFormatPr defaultColWidth="11.42578125" defaultRowHeight="12.75"/>
  <cols>
    <col min="1" max="2" width="5.7109375" style="1" customWidth="1"/>
    <col min="3" max="3" width="40.7109375" style="1" customWidth="1"/>
    <col min="4" max="4" width="10.7109375" style="1" customWidth="1"/>
    <col min="5" max="9" width="12.7109375" style="1" customWidth="1"/>
    <col min="10" max="10" width="5.7109375" style="1" customWidth="1"/>
    <col min="11" max="11" width="11.42578125" style="1"/>
    <col min="12" max="12" width="11.42578125" style="1" customWidth="1"/>
    <col min="13" max="16384" width="11.42578125" style="1"/>
  </cols>
  <sheetData>
    <row r="1" spans="2:11" s="3" customFormat="1" ht="26.25">
      <c r="C1" s="114" t="s">
        <v>0</v>
      </c>
      <c r="D1" s="115"/>
      <c r="E1" s="115"/>
      <c r="F1" s="115"/>
      <c r="G1" s="115"/>
      <c r="H1" s="115"/>
      <c r="I1" s="115"/>
      <c r="J1" s="115"/>
    </row>
    <row r="2" spans="2:11" s="4" customFormat="1" ht="20.100000000000001" customHeight="1">
      <c r="B2" s="116" t="s">
        <v>1</v>
      </c>
      <c r="C2" s="61"/>
      <c r="D2" s="117"/>
      <c r="E2" s="117"/>
      <c r="F2" s="117"/>
      <c r="G2" s="117"/>
      <c r="H2" s="117"/>
      <c r="I2" s="117"/>
      <c r="J2" s="118"/>
    </row>
    <row r="3" spans="2:11" ht="20.100000000000001" customHeight="1">
      <c r="B3" s="119"/>
      <c r="C3" s="21"/>
      <c r="D3" s="21"/>
      <c r="E3" s="21"/>
      <c r="F3" s="21"/>
      <c r="G3" s="21"/>
      <c r="H3" s="21"/>
      <c r="I3" s="21"/>
      <c r="J3" s="120"/>
    </row>
    <row r="4" spans="2:11" ht="15" customHeight="1">
      <c r="B4" s="119"/>
      <c r="C4" s="123" t="s">
        <v>2</v>
      </c>
      <c r="D4" s="124" t="s">
        <v>48</v>
      </c>
      <c r="E4" s="124">
        <v>4</v>
      </c>
      <c r="F4" s="264">
        <v>3</v>
      </c>
      <c r="G4" s="125">
        <v>1</v>
      </c>
      <c r="H4" s="124">
        <v>0</v>
      </c>
      <c r="I4" s="263" t="s">
        <v>562</v>
      </c>
      <c r="J4" s="121" t="s">
        <v>562</v>
      </c>
      <c r="K4" s="5"/>
    </row>
    <row r="5" spans="2:11" ht="20.100000000000001" customHeight="1">
      <c r="B5" s="119"/>
      <c r="C5" s="19"/>
      <c r="D5" s="19"/>
      <c r="E5" s="19"/>
      <c r="F5" s="19"/>
      <c r="G5" s="19"/>
      <c r="H5" s="19"/>
      <c r="I5" s="8"/>
      <c r="J5" s="120"/>
    </row>
    <row r="6" spans="2:11" s="4" customFormat="1" ht="20.100000000000001" customHeight="1">
      <c r="B6" s="116" t="s">
        <v>3</v>
      </c>
      <c r="C6" s="61"/>
      <c r="D6" s="117"/>
      <c r="E6" s="117"/>
      <c r="F6" s="117"/>
      <c r="G6" s="117"/>
      <c r="H6" s="117"/>
      <c r="I6" s="117"/>
      <c r="J6" s="118"/>
      <c r="K6" s="1"/>
    </row>
    <row r="7" spans="2:11" ht="20.100000000000001" customHeight="1">
      <c r="B7" s="119"/>
      <c r="C7" s="9"/>
      <c r="D7" s="9"/>
      <c r="E7" s="9"/>
      <c r="F7" s="9"/>
      <c r="G7" s="9"/>
      <c r="H7" s="9"/>
      <c r="I7" s="9"/>
      <c r="J7" s="122"/>
    </row>
    <row r="8" spans="2:11" ht="15" customHeight="1">
      <c r="B8" s="119"/>
      <c r="C8" s="123" t="s">
        <v>4</v>
      </c>
      <c r="D8" s="126" t="s">
        <v>5</v>
      </c>
      <c r="E8" s="123" t="s">
        <v>6</v>
      </c>
      <c r="F8" s="127"/>
      <c r="G8" s="127"/>
      <c r="H8" s="126" t="s">
        <v>7</v>
      </c>
      <c r="I8" s="126" t="s">
        <v>8</v>
      </c>
      <c r="J8" s="122"/>
    </row>
    <row r="9" spans="2:11" ht="15" customHeight="1">
      <c r="B9" s="119"/>
      <c r="C9" s="128" t="s">
        <v>52</v>
      </c>
      <c r="D9" s="124">
        <v>1</v>
      </c>
      <c r="E9" s="129" t="str">
        <f>C9</f>
        <v>Data</v>
      </c>
      <c r="F9" s="130"/>
      <c r="G9" s="130"/>
      <c r="H9" s="133"/>
      <c r="I9" s="134"/>
      <c r="J9" s="122"/>
    </row>
    <row r="10" spans="2:11" ht="15" customHeight="1">
      <c r="B10" s="119"/>
      <c r="C10" s="131"/>
      <c r="D10" s="124">
        <f>D9+1</f>
        <v>2</v>
      </c>
      <c r="E10" s="132"/>
      <c r="F10" s="132"/>
      <c r="G10" s="132"/>
      <c r="H10" s="135"/>
      <c r="I10" s="136"/>
      <c r="J10" s="122"/>
    </row>
    <row r="11" spans="2:11" ht="15" customHeight="1">
      <c r="B11" s="119"/>
      <c r="C11" s="131"/>
      <c r="D11" s="124">
        <f>D10+1</f>
        <v>3</v>
      </c>
      <c r="E11" s="132"/>
      <c r="F11" s="132"/>
      <c r="G11" s="132"/>
      <c r="H11" s="137"/>
      <c r="I11" s="138"/>
      <c r="J11" s="122"/>
    </row>
    <row r="12" spans="2:11" ht="20.100000000000001" customHeight="1">
      <c r="B12" s="119"/>
      <c r="C12" s="9"/>
      <c r="D12" s="9"/>
      <c r="E12" s="9"/>
      <c r="F12" s="9"/>
      <c r="G12" s="9"/>
      <c r="H12" s="9"/>
      <c r="I12" s="9"/>
      <c r="J12" s="122"/>
    </row>
    <row r="13" spans="2:11" s="4" customFormat="1" ht="20.100000000000001" customHeight="1">
      <c r="B13" s="116" t="s">
        <v>9</v>
      </c>
      <c r="C13" s="61"/>
      <c r="D13" s="117"/>
      <c r="E13" s="117"/>
      <c r="F13" s="117"/>
      <c r="G13" s="117"/>
      <c r="H13" s="117"/>
      <c r="I13" s="117"/>
      <c r="J13" s="118"/>
    </row>
    <row r="14" spans="2:11" ht="20.100000000000001" customHeight="1">
      <c r="B14" s="119"/>
      <c r="C14" s="9"/>
      <c r="D14" s="9"/>
      <c r="E14" s="9"/>
      <c r="F14" s="9"/>
      <c r="G14" s="9"/>
      <c r="H14" s="8"/>
      <c r="I14" s="8"/>
      <c r="J14" s="122"/>
    </row>
    <row r="15" spans="2:11" ht="15" customHeight="1">
      <c r="B15" s="119"/>
      <c r="C15" s="139" t="s">
        <v>194</v>
      </c>
      <c r="D15" s="124">
        <v>0</v>
      </c>
      <c r="E15" s="141" t="s">
        <v>51</v>
      </c>
      <c r="F15" s="142"/>
      <c r="G15" s="22"/>
      <c r="H15" s="8"/>
      <c r="I15" s="8"/>
      <c r="J15" s="122"/>
    </row>
    <row r="16" spans="2:11" ht="15" customHeight="1">
      <c r="B16" s="119"/>
      <c r="C16" s="34"/>
      <c r="D16" s="124">
        <v>1</v>
      </c>
      <c r="E16" s="329">
        <v>42643</v>
      </c>
      <c r="F16" s="330"/>
      <c r="G16" s="22"/>
      <c r="H16" s="8"/>
      <c r="I16" s="8" t="s">
        <v>561</v>
      </c>
      <c r="J16" s="122"/>
    </row>
    <row r="17" spans="2:11" ht="15" customHeight="1">
      <c r="B17" s="119"/>
      <c r="C17" s="34"/>
      <c r="D17" s="124">
        <v>2</v>
      </c>
      <c r="E17" s="329">
        <v>42674</v>
      </c>
      <c r="F17" s="330"/>
      <c r="G17" s="22"/>
      <c r="H17" s="8"/>
      <c r="I17" s="8"/>
      <c r="J17" s="122"/>
    </row>
    <row r="18" spans="2:11" ht="15" customHeight="1">
      <c r="B18" s="119"/>
      <c r="C18" s="34"/>
      <c r="D18" s="124">
        <v>3</v>
      </c>
      <c r="E18" s="329">
        <v>42704</v>
      </c>
      <c r="F18" s="330"/>
      <c r="G18" s="22"/>
      <c r="H18" s="8"/>
      <c r="I18" s="8"/>
      <c r="J18" s="122"/>
    </row>
    <row r="19" spans="2:11" ht="15" customHeight="1">
      <c r="B19" s="119"/>
      <c r="C19" s="34"/>
      <c r="D19" s="124">
        <v>4</v>
      </c>
      <c r="E19" s="329">
        <v>42735</v>
      </c>
      <c r="F19" s="330"/>
      <c r="G19" s="22"/>
      <c r="H19" s="8"/>
      <c r="I19" s="8"/>
      <c r="J19" s="122"/>
    </row>
    <row r="20" spans="2:11" ht="15" customHeight="1">
      <c r="B20" s="119"/>
      <c r="C20" s="34"/>
      <c r="D20" s="124">
        <v>5</v>
      </c>
      <c r="E20" s="329">
        <v>42766</v>
      </c>
      <c r="F20" s="330"/>
      <c r="G20" s="22"/>
      <c r="H20" s="8"/>
      <c r="I20" s="8"/>
      <c r="J20" s="122"/>
    </row>
    <row r="21" spans="2:11" ht="15" customHeight="1">
      <c r="B21" s="119"/>
      <c r="C21" s="34"/>
      <c r="D21" s="124">
        <v>6</v>
      </c>
      <c r="E21" s="329">
        <v>42794</v>
      </c>
      <c r="F21" s="330"/>
      <c r="G21" s="22"/>
      <c r="H21" s="8"/>
      <c r="I21" s="8"/>
      <c r="J21" s="122"/>
    </row>
    <row r="22" spans="2:11" ht="15" customHeight="1">
      <c r="B22" s="119"/>
      <c r="C22" s="34"/>
      <c r="D22" s="124">
        <v>7</v>
      </c>
      <c r="E22" s="329">
        <v>42825</v>
      </c>
      <c r="F22" s="330"/>
      <c r="G22" s="22"/>
      <c r="H22" s="8"/>
      <c r="I22" s="8"/>
      <c r="J22" s="122"/>
      <c r="K22" s="2"/>
    </row>
    <row r="23" spans="2:11" ht="15" customHeight="1">
      <c r="B23" s="119"/>
      <c r="C23" s="34"/>
      <c r="D23" s="23"/>
      <c r="E23" s="22"/>
      <c r="F23" s="22"/>
      <c r="G23" s="22"/>
      <c r="H23" s="8"/>
      <c r="I23" s="8"/>
      <c r="J23" s="122"/>
      <c r="K23" s="2"/>
    </row>
    <row r="24" spans="2:11" ht="15" customHeight="1">
      <c r="B24" s="119"/>
      <c r="C24" s="139" t="s">
        <v>45</v>
      </c>
      <c r="D24" s="124">
        <v>0</v>
      </c>
      <c r="E24" s="128" t="s">
        <v>51</v>
      </c>
      <c r="F24" s="22"/>
      <c r="G24" s="22"/>
      <c r="H24" s="8"/>
      <c r="I24" s="8"/>
      <c r="J24" s="122"/>
      <c r="K24" s="2"/>
    </row>
    <row r="25" spans="2:11" ht="15" customHeight="1">
      <c r="B25" s="119"/>
      <c r="C25" s="320"/>
      <c r="D25" s="124">
        <v>1</v>
      </c>
      <c r="E25" s="128" t="s">
        <v>749</v>
      </c>
      <c r="F25" s="22"/>
      <c r="G25" s="22"/>
      <c r="H25" s="8"/>
      <c r="I25" s="321" t="s">
        <v>750</v>
      </c>
      <c r="J25" s="122"/>
      <c r="K25" s="2"/>
    </row>
    <row r="26" spans="2:11" ht="15" customHeight="1">
      <c r="B26" s="119"/>
      <c r="C26" s="9"/>
      <c r="D26" s="124">
        <v>2</v>
      </c>
      <c r="E26" s="140" t="s">
        <v>22</v>
      </c>
      <c r="F26" s="22"/>
      <c r="G26" s="22"/>
      <c r="H26" s="8"/>
      <c r="I26" s="8"/>
      <c r="J26" s="122"/>
      <c r="K26" s="2"/>
    </row>
    <row r="27" spans="2:11" ht="15" customHeight="1">
      <c r="B27" s="119"/>
      <c r="C27" s="9"/>
      <c r="D27" s="124">
        <v>3</v>
      </c>
      <c r="E27" s="140" t="s">
        <v>23</v>
      </c>
      <c r="F27" s="22"/>
      <c r="G27" s="22"/>
      <c r="H27" s="8"/>
      <c r="I27" s="8"/>
      <c r="J27" s="122"/>
      <c r="K27" s="2"/>
    </row>
    <row r="28" spans="2:11" ht="15" customHeight="1">
      <c r="B28" s="119"/>
      <c r="C28" s="9"/>
      <c r="D28" s="124">
        <v>4</v>
      </c>
      <c r="E28" s="140" t="s">
        <v>24</v>
      </c>
      <c r="F28" s="22"/>
      <c r="G28" s="22"/>
      <c r="H28" s="8"/>
      <c r="I28" s="8"/>
      <c r="J28" s="122"/>
      <c r="K28" s="2"/>
    </row>
    <row r="29" spans="2:11" ht="15" customHeight="1">
      <c r="B29" s="119"/>
      <c r="C29" s="9"/>
      <c r="D29" s="124">
        <v>5</v>
      </c>
      <c r="E29" s="140" t="s">
        <v>25</v>
      </c>
      <c r="F29" s="22"/>
      <c r="G29" s="22"/>
      <c r="H29" s="8"/>
      <c r="I29" s="8"/>
      <c r="J29" s="122"/>
      <c r="K29" s="2"/>
    </row>
    <row r="30" spans="2:11" ht="15" customHeight="1">
      <c r="B30" s="119"/>
      <c r="C30" s="8"/>
      <c r="D30" s="124">
        <v>6</v>
      </c>
      <c r="E30" s="128" t="s">
        <v>26</v>
      </c>
      <c r="F30" s="8"/>
      <c r="G30" s="8"/>
      <c r="H30" s="8"/>
      <c r="I30" s="8"/>
      <c r="J30" s="122"/>
      <c r="K30" s="2"/>
    </row>
    <row r="31" spans="2:11" ht="15" customHeight="1">
      <c r="B31" s="119"/>
      <c r="C31" s="9"/>
      <c r="D31" s="124">
        <v>7</v>
      </c>
      <c r="E31" s="140" t="s">
        <v>27</v>
      </c>
      <c r="F31" s="9"/>
      <c r="G31" s="9"/>
      <c r="H31" s="9"/>
      <c r="I31" s="9"/>
      <c r="J31" s="122"/>
      <c r="K31" s="2"/>
    </row>
    <row r="32" spans="2:11" ht="15" customHeight="1">
      <c r="B32" s="119"/>
      <c r="C32" s="9"/>
      <c r="D32" s="124">
        <v>8</v>
      </c>
      <c r="E32" s="140" t="s">
        <v>28</v>
      </c>
      <c r="F32" s="9"/>
      <c r="G32" s="9"/>
      <c r="H32" s="9"/>
      <c r="I32" s="9"/>
      <c r="J32" s="122"/>
      <c r="K32" s="2"/>
    </row>
    <row r="33" spans="2:11" ht="15" customHeight="1">
      <c r="B33" s="119"/>
      <c r="C33" s="9"/>
      <c r="D33" s="124">
        <v>9</v>
      </c>
      <c r="E33" s="140" t="s">
        <v>29</v>
      </c>
      <c r="F33" s="9"/>
      <c r="G33" s="9"/>
      <c r="H33" s="9"/>
      <c r="I33" s="9"/>
      <c r="J33" s="122"/>
      <c r="K33" s="2"/>
    </row>
    <row r="34" spans="2:11" ht="15" customHeight="1">
      <c r="B34" s="119"/>
      <c r="C34" s="9"/>
      <c r="D34" s="124">
        <v>10</v>
      </c>
      <c r="E34" s="140" t="s">
        <v>30</v>
      </c>
      <c r="F34" s="9"/>
      <c r="G34" s="9"/>
      <c r="H34" s="9"/>
      <c r="I34" s="9"/>
      <c r="J34" s="122"/>
      <c r="K34" s="2"/>
    </row>
    <row r="35" spans="2:11" ht="15" customHeight="1">
      <c r="B35" s="119"/>
      <c r="C35" s="9"/>
      <c r="D35" s="124">
        <v>11</v>
      </c>
      <c r="E35" s="140" t="s">
        <v>31</v>
      </c>
      <c r="F35" s="9"/>
      <c r="G35" s="9"/>
      <c r="H35" s="9"/>
      <c r="I35" s="9"/>
      <c r="J35" s="122"/>
      <c r="K35" s="2"/>
    </row>
    <row r="36" spans="2:11" ht="15" customHeight="1">
      <c r="B36" s="119"/>
      <c r="C36" s="9"/>
      <c r="D36" s="124">
        <v>12</v>
      </c>
      <c r="E36" s="140" t="s">
        <v>32</v>
      </c>
      <c r="F36" s="9"/>
      <c r="G36" s="9"/>
      <c r="H36" s="9"/>
      <c r="I36" s="9"/>
      <c r="J36" s="122"/>
      <c r="K36" s="2"/>
    </row>
    <row r="37" spans="2:11" ht="15" customHeight="1">
      <c r="B37" s="119"/>
      <c r="C37" s="9"/>
      <c r="D37" s="124">
        <v>13</v>
      </c>
      <c r="E37" s="140" t="s">
        <v>55</v>
      </c>
      <c r="F37" s="9"/>
      <c r="G37" s="9"/>
      <c r="H37" s="9"/>
      <c r="I37" s="9"/>
      <c r="J37" s="122"/>
      <c r="K37" s="2"/>
    </row>
    <row r="38" spans="2:11" ht="15" customHeight="1">
      <c r="B38" s="119"/>
      <c r="C38" s="9"/>
      <c r="D38" s="124">
        <v>14</v>
      </c>
      <c r="E38" s="140" t="s">
        <v>33</v>
      </c>
      <c r="F38" s="9"/>
      <c r="G38" s="9"/>
      <c r="H38" s="9"/>
      <c r="I38" s="9"/>
      <c r="J38" s="122"/>
      <c r="K38" s="2"/>
    </row>
    <row r="39" spans="2:11" ht="15" customHeight="1">
      <c r="B39" s="119"/>
      <c r="C39" s="9"/>
      <c r="D39" s="124">
        <v>15</v>
      </c>
      <c r="E39" s="140" t="s">
        <v>34</v>
      </c>
      <c r="F39" s="9"/>
      <c r="G39" s="9"/>
      <c r="H39" s="9"/>
      <c r="I39" s="9"/>
      <c r="J39" s="122"/>
      <c r="K39" s="2"/>
    </row>
    <row r="40" spans="2:11" ht="15" customHeight="1">
      <c r="B40" s="119"/>
      <c r="C40" s="9"/>
      <c r="D40" s="124">
        <v>16</v>
      </c>
      <c r="E40" s="140" t="s">
        <v>35</v>
      </c>
      <c r="F40" s="9"/>
      <c r="G40" s="9"/>
      <c r="H40" s="9"/>
      <c r="I40" s="9"/>
      <c r="J40" s="122"/>
      <c r="K40" s="2"/>
    </row>
    <row r="41" spans="2:11" ht="15" customHeight="1">
      <c r="B41" s="119"/>
      <c r="C41" s="9"/>
      <c r="D41" s="124">
        <v>17</v>
      </c>
      <c r="E41" s="140" t="s">
        <v>36</v>
      </c>
      <c r="F41" s="9"/>
      <c r="G41" s="9"/>
      <c r="H41" s="9"/>
      <c r="I41" s="9"/>
      <c r="J41" s="122"/>
      <c r="K41" s="2"/>
    </row>
    <row r="42" spans="2:11" ht="15" customHeight="1">
      <c r="B42" s="119"/>
      <c r="C42" s="9"/>
      <c r="D42" s="124">
        <v>18</v>
      </c>
      <c r="E42" s="140" t="s">
        <v>37</v>
      </c>
      <c r="F42" s="9"/>
      <c r="G42" s="9"/>
      <c r="H42" s="9"/>
      <c r="I42" s="9"/>
      <c r="J42" s="122"/>
      <c r="K42" s="2"/>
    </row>
    <row r="43" spans="2:11" ht="15" customHeight="1">
      <c r="B43" s="119"/>
      <c r="C43" s="9"/>
      <c r="D43" s="124">
        <v>19</v>
      </c>
      <c r="E43" s="128" t="s">
        <v>54</v>
      </c>
      <c r="F43" s="9"/>
      <c r="G43" s="9"/>
      <c r="H43" s="9"/>
      <c r="I43" s="9"/>
      <c r="J43" s="122"/>
      <c r="K43" s="2"/>
    </row>
    <row r="44" spans="2:11" ht="15" customHeight="1">
      <c r="B44" s="119"/>
      <c r="C44" s="9"/>
      <c r="D44" s="124">
        <v>20</v>
      </c>
      <c r="E44" s="128" t="s">
        <v>38</v>
      </c>
      <c r="F44" s="9"/>
      <c r="G44" s="9"/>
      <c r="H44" s="9"/>
      <c r="I44" s="9"/>
      <c r="J44" s="122"/>
      <c r="K44" s="2"/>
    </row>
    <row r="45" spans="2:11" ht="15" customHeight="1">
      <c r="B45" s="119"/>
      <c r="C45" s="9"/>
      <c r="D45" s="124">
        <v>21</v>
      </c>
      <c r="E45" s="128" t="s">
        <v>53</v>
      </c>
      <c r="F45" s="9"/>
      <c r="G45" s="9"/>
      <c r="H45" s="9"/>
      <c r="I45" s="9"/>
      <c r="J45" s="122"/>
      <c r="K45" s="2"/>
    </row>
    <row r="46" spans="2:11" ht="15" customHeight="1">
      <c r="B46" s="119"/>
      <c r="C46" s="9"/>
      <c r="D46" s="124">
        <v>22</v>
      </c>
      <c r="E46" s="140" t="s">
        <v>39</v>
      </c>
      <c r="F46" s="9"/>
      <c r="G46" s="9"/>
      <c r="H46" s="9"/>
      <c r="I46" s="9"/>
      <c r="J46" s="122"/>
      <c r="K46" s="2"/>
    </row>
    <row r="47" spans="2:11" ht="15" customHeight="1">
      <c r="B47" s="119"/>
      <c r="C47" s="9"/>
      <c r="D47" s="9"/>
      <c r="E47" s="9"/>
      <c r="F47" s="9"/>
      <c r="G47" s="9"/>
      <c r="H47" s="9"/>
      <c r="I47" s="9"/>
      <c r="J47" s="122"/>
      <c r="K47" s="2"/>
    </row>
    <row r="48" spans="2:11" ht="15" customHeight="1">
      <c r="B48" s="119"/>
      <c r="C48" s="139" t="s">
        <v>195</v>
      </c>
      <c r="D48" s="131"/>
      <c r="E48" s="331" t="s">
        <v>196</v>
      </c>
      <c r="F48" s="331"/>
      <c r="G48" s="331"/>
      <c r="H48" s="322"/>
      <c r="I48" s="2"/>
      <c r="J48" s="122"/>
      <c r="K48" s="2"/>
    </row>
    <row r="49" spans="2:11" ht="15" customHeight="1">
      <c r="B49" s="119"/>
      <c r="C49" s="34"/>
      <c r="D49" s="124">
        <v>0</v>
      </c>
      <c r="E49" s="128" t="s">
        <v>51</v>
      </c>
      <c r="F49" s="144" t="s">
        <v>751</v>
      </c>
      <c r="G49" s="145"/>
      <c r="H49" s="263" t="s">
        <v>752</v>
      </c>
      <c r="I49" s="9"/>
      <c r="J49" s="122"/>
      <c r="K49" s="2"/>
    </row>
    <row r="50" spans="2:11" ht="15" customHeight="1">
      <c r="B50" s="119"/>
      <c r="C50" s="34"/>
      <c r="D50" s="124">
        <v>1</v>
      </c>
      <c r="E50" s="143" t="s">
        <v>16</v>
      </c>
      <c r="F50" s="248">
        <v>0.68511921099999995</v>
      </c>
      <c r="G50" s="249"/>
      <c r="H50" s="271" t="s">
        <v>681</v>
      </c>
      <c r="I50" s="9"/>
      <c r="J50" s="122"/>
      <c r="K50" s="2"/>
    </row>
    <row r="51" spans="2:11" ht="15" customHeight="1">
      <c r="B51" s="119"/>
      <c r="C51" s="9"/>
      <c r="D51" s="124">
        <v>2</v>
      </c>
      <c r="E51" s="140" t="s">
        <v>21</v>
      </c>
      <c r="F51" s="250">
        <v>0.29150269600000001</v>
      </c>
      <c r="G51" s="251"/>
      <c r="H51" s="9"/>
      <c r="I51" s="9"/>
      <c r="J51" s="122"/>
      <c r="K51" s="2"/>
    </row>
    <row r="52" spans="2:11" ht="15" customHeight="1">
      <c r="B52" s="119"/>
      <c r="C52" s="9"/>
      <c r="D52" s="124">
        <v>3</v>
      </c>
      <c r="E52" s="140" t="s">
        <v>17</v>
      </c>
      <c r="F52" s="250">
        <v>0.70482097499999996</v>
      </c>
      <c r="G52" s="251"/>
      <c r="H52" s="9"/>
      <c r="I52" s="9"/>
      <c r="J52" s="122"/>
      <c r="K52" s="2"/>
    </row>
    <row r="53" spans="2:11" ht="15" customHeight="1">
      <c r="B53" s="119"/>
      <c r="C53" s="9"/>
      <c r="D53" s="124">
        <v>4</v>
      </c>
      <c r="E53" s="140" t="s">
        <v>19</v>
      </c>
      <c r="F53" s="250">
        <v>0.93118539899999997</v>
      </c>
      <c r="G53" s="251"/>
      <c r="H53" s="9"/>
      <c r="I53" s="9"/>
      <c r="J53" s="122"/>
      <c r="K53" s="2"/>
    </row>
    <row r="54" spans="2:11" ht="15" customHeight="1">
      <c r="B54" s="119"/>
      <c r="C54" s="8"/>
      <c r="D54" s="124">
        <v>5</v>
      </c>
      <c r="E54" s="128" t="s">
        <v>14</v>
      </c>
      <c r="F54" s="250">
        <v>0.13660828899999999</v>
      </c>
      <c r="G54" s="252"/>
      <c r="H54" s="9"/>
      <c r="I54" s="9"/>
      <c r="J54" s="122"/>
      <c r="K54" s="2"/>
    </row>
    <row r="55" spans="2:11" ht="15" customHeight="1">
      <c r="B55" s="119"/>
      <c r="C55" s="8"/>
      <c r="D55" s="124">
        <v>6</v>
      </c>
      <c r="E55" s="128" t="s">
        <v>42</v>
      </c>
      <c r="F55" s="250">
        <v>0.13450984599999999</v>
      </c>
      <c r="G55" s="252"/>
      <c r="H55" s="9"/>
      <c r="I55" s="9"/>
      <c r="J55" s="122"/>
      <c r="K55" s="2"/>
    </row>
    <row r="56" spans="2:11" ht="15" customHeight="1">
      <c r="B56" s="119"/>
      <c r="C56" s="9"/>
      <c r="D56" s="124">
        <v>7</v>
      </c>
      <c r="E56" s="140" t="s">
        <v>11</v>
      </c>
      <c r="F56" s="250">
        <v>1</v>
      </c>
      <c r="G56" s="253"/>
      <c r="H56" s="9"/>
      <c r="I56" s="9"/>
      <c r="J56" s="122"/>
      <c r="K56" s="2"/>
    </row>
    <row r="57" spans="2:11" ht="15" customHeight="1">
      <c r="B57" s="119"/>
      <c r="C57" s="9"/>
      <c r="D57" s="124">
        <v>8</v>
      </c>
      <c r="E57" s="140" t="s">
        <v>12</v>
      </c>
      <c r="F57" s="250">
        <v>1.167978696</v>
      </c>
      <c r="G57" s="253"/>
      <c r="H57" s="9"/>
      <c r="I57" s="9"/>
      <c r="J57" s="122"/>
      <c r="K57" s="2"/>
    </row>
    <row r="58" spans="2:11" ht="15" customHeight="1">
      <c r="B58" s="119"/>
      <c r="C58" s="9"/>
      <c r="D58" s="124">
        <v>9</v>
      </c>
      <c r="E58" s="140" t="s">
        <v>15</v>
      </c>
      <c r="F58" s="250">
        <v>0.122322663</v>
      </c>
      <c r="G58" s="253"/>
      <c r="H58" s="9"/>
      <c r="I58" s="9"/>
      <c r="J58" s="122"/>
      <c r="K58" s="2"/>
    </row>
    <row r="59" spans="2:11" ht="15" customHeight="1">
      <c r="B59" s="119"/>
      <c r="C59" s="9"/>
      <c r="D59" s="124">
        <v>10</v>
      </c>
      <c r="E59" s="140" t="s">
        <v>20</v>
      </c>
      <c r="F59" s="250">
        <v>1.3967748E-2</v>
      </c>
      <c r="G59" s="253"/>
      <c r="H59" s="9"/>
      <c r="I59" s="9"/>
      <c r="J59" s="122"/>
      <c r="K59" s="2"/>
    </row>
    <row r="60" spans="2:11" ht="15" customHeight="1">
      <c r="B60" s="119"/>
      <c r="C60" s="9"/>
      <c r="D60" s="124">
        <v>11</v>
      </c>
      <c r="E60" s="140" t="s">
        <v>13</v>
      </c>
      <c r="F60" s="250">
        <v>8.1037279999999993E-3</v>
      </c>
      <c r="G60" s="253"/>
      <c r="H60" s="9"/>
      <c r="I60" s="9"/>
      <c r="J60" s="122"/>
      <c r="K60" s="2"/>
    </row>
    <row r="61" spans="2:11" ht="15" customHeight="1">
      <c r="B61" s="119"/>
      <c r="C61" s="9"/>
      <c r="D61" s="124">
        <v>12</v>
      </c>
      <c r="E61" s="140" t="s">
        <v>40</v>
      </c>
      <c r="F61" s="250">
        <v>7.8779900000000005E-4</v>
      </c>
      <c r="G61" s="253"/>
      <c r="H61" s="9"/>
      <c r="I61" s="9"/>
      <c r="J61" s="122"/>
      <c r="K61" s="2"/>
    </row>
    <row r="62" spans="2:11" ht="15" customHeight="1">
      <c r="B62" s="119"/>
      <c r="C62" s="9"/>
      <c r="D62" s="124">
        <v>13</v>
      </c>
      <c r="E62" s="143" t="s">
        <v>187</v>
      </c>
      <c r="F62" s="250">
        <v>4.5930763999999999E-2</v>
      </c>
      <c r="G62" s="253"/>
      <c r="H62" s="9"/>
      <c r="I62" s="9"/>
      <c r="J62" s="122"/>
      <c r="K62" s="2"/>
    </row>
    <row r="63" spans="2:11" ht="15" customHeight="1">
      <c r="B63" s="119"/>
      <c r="C63" s="9"/>
      <c r="D63" s="124">
        <v>14</v>
      </c>
      <c r="E63" s="140" t="s">
        <v>41</v>
      </c>
      <c r="F63" s="250">
        <v>0.110055798</v>
      </c>
      <c r="G63" s="253"/>
      <c r="H63" s="9"/>
      <c r="I63" s="9"/>
      <c r="J63" s="122"/>
      <c r="K63" s="2"/>
    </row>
    <row r="64" spans="2:11" ht="15" customHeight="1">
      <c r="B64" s="119"/>
      <c r="C64" s="9"/>
      <c r="D64" s="124">
        <v>15</v>
      </c>
      <c r="E64" s="143" t="s">
        <v>188</v>
      </c>
      <c r="F64" s="250">
        <v>0.65971764099999997</v>
      </c>
      <c r="G64" s="253"/>
      <c r="H64" s="9"/>
      <c r="I64" s="9"/>
      <c r="J64" s="122"/>
      <c r="K64" s="2"/>
    </row>
    <row r="65" spans="2:11" ht="15" customHeight="1">
      <c r="B65" s="119"/>
      <c r="C65" s="9"/>
      <c r="D65" s="124">
        <v>16</v>
      </c>
      <c r="E65" s="140" t="s">
        <v>57</v>
      </c>
      <c r="F65" s="250">
        <v>1.5552099999999999E-2</v>
      </c>
      <c r="G65" s="253"/>
      <c r="H65" s="9"/>
      <c r="I65" s="9"/>
      <c r="J65" s="122"/>
      <c r="K65" s="2"/>
    </row>
    <row r="66" spans="2:11" ht="15" customHeight="1">
      <c r="B66" s="119"/>
      <c r="C66" s="9"/>
      <c r="D66" s="124">
        <v>17</v>
      </c>
      <c r="E66" s="140" t="s">
        <v>43</v>
      </c>
      <c r="F66" s="250">
        <v>0.104684638</v>
      </c>
      <c r="G66" s="253"/>
      <c r="H66" s="9"/>
      <c r="I66" s="9"/>
      <c r="J66" s="122"/>
      <c r="K66" s="2"/>
    </row>
    <row r="67" spans="2:11" ht="15" customHeight="1">
      <c r="B67" s="119"/>
      <c r="C67" s="9"/>
      <c r="D67" s="124">
        <v>18</v>
      </c>
      <c r="E67" s="140" t="s">
        <v>18</v>
      </c>
      <c r="F67" s="250">
        <v>0.65642641499999999</v>
      </c>
      <c r="G67" s="253"/>
      <c r="H67" s="9"/>
      <c r="I67" s="9"/>
      <c r="J67" s="122"/>
      <c r="K67" s="2"/>
    </row>
    <row r="68" spans="2:11" ht="15" customHeight="1">
      <c r="B68" s="119"/>
      <c r="C68" s="9"/>
      <c r="D68" s="124">
        <v>19</v>
      </c>
      <c r="E68" s="140" t="s">
        <v>10</v>
      </c>
      <c r="F68" s="254">
        <v>0.94867659599999998</v>
      </c>
      <c r="G68" s="255"/>
      <c r="H68" s="9"/>
      <c r="I68" s="9"/>
      <c r="J68" s="122"/>
      <c r="K68" s="2"/>
    </row>
    <row r="69" spans="2:11" ht="15" customHeight="1">
      <c r="B69" s="119"/>
      <c r="C69" s="9"/>
      <c r="D69" s="23"/>
      <c r="E69" s="22"/>
      <c r="F69" s="9"/>
      <c r="G69" s="9"/>
      <c r="H69" s="9"/>
      <c r="I69" s="9"/>
      <c r="J69" s="122"/>
      <c r="K69" s="2"/>
    </row>
    <row r="70" spans="2:11" ht="15" customHeight="1">
      <c r="B70" s="119"/>
      <c r="C70" s="139" t="s">
        <v>46</v>
      </c>
      <c r="D70" s="124">
        <v>0</v>
      </c>
      <c r="E70" s="146" t="s">
        <v>51</v>
      </c>
      <c r="F70" s="147"/>
      <c r="G70" s="142"/>
      <c r="H70" s="9"/>
      <c r="I70" s="9"/>
      <c r="J70" s="122"/>
      <c r="K70" s="2"/>
    </row>
    <row r="71" spans="2:11" ht="15" customHeight="1">
      <c r="B71" s="119"/>
      <c r="C71" s="34"/>
      <c r="D71" s="124">
        <v>1</v>
      </c>
      <c r="E71" s="148">
        <v>1</v>
      </c>
      <c r="F71" s="149" t="s">
        <v>131</v>
      </c>
      <c r="G71" s="150" t="s">
        <v>136</v>
      </c>
      <c r="H71" s="9"/>
      <c r="I71" s="9"/>
      <c r="J71" s="122"/>
    </row>
    <row r="72" spans="2:11" ht="15" customHeight="1">
      <c r="B72" s="119"/>
      <c r="C72" s="9"/>
      <c r="D72" s="124">
        <v>2</v>
      </c>
      <c r="E72" s="148">
        <v>1000</v>
      </c>
      <c r="F72" s="149" t="s">
        <v>132</v>
      </c>
      <c r="G72" s="150" t="s">
        <v>134</v>
      </c>
      <c r="H72" s="9"/>
      <c r="I72" s="9"/>
      <c r="J72" s="122"/>
    </row>
    <row r="73" spans="2:11" ht="15" customHeight="1">
      <c r="B73" s="119"/>
      <c r="C73" s="9"/>
      <c r="D73" s="124">
        <v>3</v>
      </c>
      <c r="E73" s="148">
        <v>1000000</v>
      </c>
      <c r="F73" s="149" t="s">
        <v>133</v>
      </c>
      <c r="G73" s="150" t="s">
        <v>135</v>
      </c>
      <c r="H73" s="9"/>
      <c r="I73" s="9"/>
      <c r="J73" s="122"/>
    </row>
    <row r="74" spans="2:11" ht="15" customHeight="1">
      <c r="B74" s="119"/>
      <c r="C74" s="9"/>
      <c r="D74" s="23"/>
      <c r="E74" s="22"/>
      <c r="F74" s="9"/>
      <c r="G74" s="9"/>
      <c r="H74" s="9"/>
      <c r="I74" s="9"/>
      <c r="J74" s="122"/>
    </row>
    <row r="75" spans="2:11" ht="15" customHeight="1">
      <c r="B75" s="119"/>
      <c r="C75" s="139" t="s">
        <v>47</v>
      </c>
      <c r="D75" s="124">
        <v>0</v>
      </c>
      <c r="E75" s="146" t="s">
        <v>51</v>
      </c>
      <c r="F75" s="151"/>
      <c r="G75" s="142"/>
      <c r="H75" s="9"/>
      <c r="I75" s="9"/>
      <c r="J75" s="122"/>
    </row>
    <row r="76" spans="2:11" ht="15" customHeight="1">
      <c r="B76" s="119"/>
      <c r="C76" s="34"/>
      <c r="D76" s="124">
        <v>1</v>
      </c>
      <c r="E76" s="152" t="s">
        <v>44</v>
      </c>
      <c r="F76" s="151"/>
      <c r="G76" s="142"/>
      <c r="H76" s="9"/>
      <c r="I76" s="9"/>
      <c r="J76" s="122"/>
    </row>
    <row r="77" spans="2:11" ht="15" customHeight="1">
      <c r="B77" s="119"/>
      <c r="C77" s="9"/>
      <c r="D77" s="124">
        <v>2</v>
      </c>
      <c r="E77" s="152" t="s">
        <v>56</v>
      </c>
      <c r="F77" s="151"/>
      <c r="G77" s="142"/>
      <c r="H77" s="9"/>
      <c r="I77" s="9"/>
      <c r="J77" s="122"/>
    </row>
    <row r="78" spans="2:11" ht="15" customHeight="1">
      <c r="B78" s="119"/>
      <c r="C78" s="9"/>
      <c r="D78" s="124">
        <v>3</v>
      </c>
      <c r="E78" s="152" t="s">
        <v>49</v>
      </c>
      <c r="F78" s="151"/>
      <c r="G78" s="142"/>
      <c r="H78" s="9"/>
      <c r="I78" s="9"/>
      <c r="J78" s="122"/>
    </row>
    <row r="79" spans="2:11" ht="15" customHeight="1">
      <c r="B79" s="119"/>
      <c r="C79" s="9"/>
      <c r="D79" s="23"/>
      <c r="E79" s="22"/>
      <c r="F79" s="9"/>
      <c r="G79" s="9"/>
      <c r="H79" s="9"/>
      <c r="I79" s="9"/>
      <c r="J79" s="122"/>
    </row>
    <row r="80" spans="2:11" ht="15" customHeight="1">
      <c r="B80" s="119"/>
      <c r="C80" s="139" t="s">
        <v>179</v>
      </c>
      <c r="D80" s="124">
        <v>0</v>
      </c>
      <c r="E80" s="153"/>
      <c r="F80" s="142"/>
      <c r="G80" s="22"/>
      <c r="H80" s="9"/>
      <c r="I80" s="9"/>
      <c r="J80" s="122"/>
    </row>
    <row r="81" spans="2:12" ht="15" customHeight="1">
      <c r="B81" s="119"/>
      <c r="C81" s="9"/>
      <c r="D81" s="124">
        <v>1</v>
      </c>
      <c r="E81" s="153" t="s">
        <v>177</v>
      </c>
      <c r="F81" s="142"/>
      <c r="G81" s="22"/>
      <c r="H81" s="9"/>
      <c r="I81" s="9"/>
      <c r="J81" s="122"/>
    </row>
    <row r="82" spans="2:12" ht="15" customHeight="1">
      <c r="B82" s="119"/>
      <c r="C82" s="9"/>
      <c r="D82" s="124">
        <v>2</v>
      </c>
      <c r="E82" s="153" t="s">
        <v>178</v>
      </c>
      <c r="F82" s="142"/>
      <c r="G82" s="22"/>
      <c r="H82" s="9"/>
      <c r="I82" s="9"/>
      <c r="J82" s="122"/>
    </row>
    <row r="83" spans="2:12" ht="15" customHeight="1">
      <c r="B83" s="119"/>
      <c r="C83" s="9"/>
      <c r="D83" s="258">
        <v>3</v>
      </c>
      <c r="E83" s="259" t="s">
        <v>679</v>
      </c>
      <c r="F83" s="260"/>
      <c r="G83" s="22"/>
      <c r="H83" s="271" t="s">
        <v>633</v>
      </c>
      <c r="I83" s="9"/>
      <c r="J83" s="122"/>
      <c r="L83" s="291" t="s">
        <v>680</v>
      </c>
    </row>
    <row r="84" spans="2:12" ht="15" customHeight="1">
      <c r="B84" s="119"/>
      <c r="C84" s="9"/>
      <c r="D84" s="124">
        <v>4</v>
      </c>
      <c r="E84" s="153" t="s">
        <v>578</v>
      </c>
      <c r="F84" s="142"/>
      <c r="G84" s="9"/>
      <c r="H84" s="271" t="s">
        <v>754</v>
      </c>
      <c r="I84" s="9"/>
      <c r="J84" s="122"/>
    </row>
    <row r="85" spans="2:12" ht="15" customHeight="1">
      <c r="B85" s="119"/>
      <c r="C85" s="139" t="s">
        <v>367</v>
      </c>
      <c r="D85" s="23"/>
      <c r="E85" s="22"/>
      <c r="F85" s="9"/>
      <c r="G85" s="22"/>
      <c r="H85" s="9"/>
      <c r="I85" s="9"/>
      <c r="J85" s="122"/>
    </row>
    <row r="86" spans="2:12" ht="15" customHeight="1">
      <c r="B86" s="119"/>
      <c r="C86" s="9"/>
      <c r="D86" s="124">
        <v>1</v>
      </c>
      <c r="E86" s="153" t="s">
        <v>363</v>
      </c>
      <c r="F86" s="142"/>
      <c r="G86" s="22"/>
      <c r="H86" s="9"/>
      <c r="I86" s="9"/>
      <c r="J86" s="122"/>
    </row>
    <row r="87" spans="2:12" ht="15" customHeight="1">
      <c r="B87" s="119"/>
      <c r="C87" s="9"/>
      <c r="D87" s="124">
        <v>2</v>
      </c>
      <c r="E87" s="153" t="s">
        <v>364</v>
      </c>
      <c r="F87" s="142"/>
      <c r="G87" s="22"/>
      <c r="H87" s="9"/>
      <c r="I87" s="9"/>
      <c r="J87" s="122"/>
    </row>
    <row r="88" spans="2:12" ht="15" customHeight="1">
      <c r="B88" s="119"/>
      <c r="C88" s="9"/>
      <c r="D88" s="124">
        <v>3</v>
      </c>
      <c r="E88" s="153" t="s">
        <v>365</v>
      </c>
      <c r="F88" s="142"/>
      <c r="G88" s="22"/>
      <c r="H88" s="9"/>
      <c r="I88" s="9"/>
      <c r="J88" s="122"/>
    </row>
    <row r="89" spans="2:12" ht="15" customHeight="1">
      <c r="B89" s="119"/>
      <c r="C89" s="9"/>
      <c r="D89" s="124">
        <v>4</v>
      </c>
      <c r="E89" s="153" t="s">
        <v>368</v>
      </c>
      <c r="F89" s="142"/>
      <c r="G89" s="22"/>
      <c r="H89" s="9"/>
      <c r="I89" s="9"/>
      <c r="J89" s="122"/>
    </row>
    <row r="90" spans="2:12" ht="15" customHeight="1">
      <c r="B90" s="119"/>
      <c r="C90" s="9"/>
      <c r="D90" s="124">
        <v>5</v>
      </c>
      <c r="E90" s="153" t="s">
        <v>369</v>
      </c>
      <c r="F90" s="142"/>
      <c r="G90" s="22"/>
      <c r="H90" s="9"/>
      <c r="I90" s="9"/>
      <c r="J90" s="122"/>
    </row>
    <row r="91" spans="2:12" ht="15" customHeight="1">
      <c r="B91" s="119"/>
      <c r="C91" s="9"/>
      <c r="D91" s="124">
        <v>6</v>
      </c>
      <c r="E91" s="153" t="s">
        <v>370</v>
      </c>
      <c r="F91" s="142"/>
      <c r="G91" s="22"/>
      <c r="H91" s="9"/>
      <c r="I91" s="9"/>
      <c r="J91" s="122"/>
    </row>
    <row r="92" spans="2:12" ht="15" customHeight="1">
      <c r="B92" s="119"/>
      <c r="C92" s="9"/>
      <c r="D92" s="124">
        <v>7</v>
      </c>
      <c r="E92" s="153" t="s">
        <v>371</v>
      </c>
      <c r="F92" s="142"/>
      <c r="G92" s="22"/>
      <c r="H92" s="9"/>
      <c r="I92" s="9"/>
      <c r="J92" s="122"/>
    </row>
    <row r="93" spans="2:12" ht="15" customHeight="1">
      <c r="B93" s="119"/>
      <c r="C93" s="9"/>
      <c r="D93" s="124">
        <v>8</v>
      </c>
      <c r="E93" s="153" t="s">
        <v>366</v>
      </c>
      <c r="F93" s="142"/>
      <c r="G93" s="22"/>
      <c r="H93" s="9"/>
      <c r="I93" s="9"/>
      <c r="J93" s="122"/>
    </row>
    <row r="94" spans="2:12" ht="15" customHeight="1">
      <c r="B94" s="119"/>
      <c r="C94" s="9"/>
      <c r="D94" s="124">
        <v>9</v>
      </c>
      <c r="E94" s="153" t="s">
        <v>359</v>
      </c>
      <c r="F94" s="142"/>
      <c r="G94" s="22"/>
      <c r="H94" s="9"/>
      <c r="I94" s="9"/>
      <c r="J94" s="122"/>
    </row>
    <row r="95" spans="2:12" ht="15" customHeight="1">
      <c r="B95" s="119"/>
      <c r="C95" s="9"/>
      <c r="D95" s="124">
        <v>10</v>
      </c>
      <c r="E95" s="153" t="s">
        <v>360</v>
      </c>
      <c r="F95" s="142"/>
      <c r="G95" s="22"/>
      <c r="H95" s="9"/>
      <c r="I95" s="9"/>
      <c r="J95" s="122"/>
    </row>
    <row r="96" spans="2:12" ht="15" customHeight="1">
      <c r="B96" s="119"/>
      <c r="C96" s="9"/>
      <c r="D96" s="124">
        <v>11</v>
      </c>
      <c r="E96" s="153" t="s">
        <v>361</v>
      </c>
      <c r="F96" s="142"/>
      <c r="G96" s="22"/>
      <c r="H96" s="9"/>
      <c r="I96" s="9"/>
      <c r="J96" s="122"/>
    </row>
    <row r="97" spans="2:16" ht="20.100000000000001" customHeight="1">
      <c r="B97" s="119"/>
      <c r="C97" s="9"/>
      <c r="D97" s="124">
        <v>12</v>
      </c>
      <c r="E97" s="153" t="s">
        <v>362</v>
      </c>
      <c r="F97" s="142"/>
      <c r="G97" s="9"/>
      <c r="H97" s="9"/>
      <c r="I97" s="9"/>
      <c r="J97" s="122"/>
    </row>
    <row r="98" spans="2:16" ht="30" customHeight="1">
      <c r="B98" s="303"/>
      <c r="C98" s="139" t="s">
        <v>635</v>
      </c>
      <c r="D98" s="302"/>
      <c r="E98" s="302"/>
      <c r="F98" s="302"/>
      <c r="G98" s="293"/>
      <c r="H98" s="293"/>
      <c r="I98" s="293"/>
      <c r="J98" s="304"/>
      <c r="K98" s="292"/>
    </row>
    <row r="99" spans="2:16">
      <c r="B99" s="303"/>
      <c r="C99" s="296"/>
      <c r="D99" s="124">
        <v>1</v>
      </c>
      <c r="E99" s="153"/>
      <c r="F99" s="142"/>
      <c r="G99" s="296"/>
      <c r="H99" s="263" t="s">
        <v>634</v>
      </c>
      <c r="I99" s="296"/>
      <c r="J99" s="305"/>
      <c r="K99" s="296"/>
      <c r="L99" s="2"/>
      <c r="M99" s="2"/>
      <c r="N99" s="2"/>
      <c r="O99" s="2"/>
      <c r="P99" s="2"/>
    </row>
    <row r="100" spans="2:16">
      <c r="B100" s="303"/>
      <c r="C100" s="296"/>
      <c r="D100" s="124">
        <v>2</v>
      </c>
      <c r="E100" s="153" t="s">
        <v>753</v>
      </c>
      <c r="F100" s="142"/>
      <c r="G100" s="296"/>
      <c r="H100" s="295"/>
      <c r="I100" s="296"/>
      <c r="J100" s="305"/>
      <c r="K100" s="296"/>
      <c r="L100" s="2"/>
      <c r="M100" s="2"/>
      <c r="N100" s="2"/>
      <c r="O100" s="2"/>
      <c r="P100" s="2"/>
    </row>
    <row r="101" spans="2:16">
      <c r="B101" s="303"/>
      <c r="C101" s="296"/>
      <c r="D101" s="124">
        <v>3</v>
      </c>
      <c r="E101" s="153" t="s">
        <v>577</v>
      </c>
      <c r="F101" s="142"/>
      <c r="G101" s="296"/>
      <c r="H101" s="296"/>
      <c r="I101" s="296"/>
      <c r="J101" s="305"/>
      <c r="K101" s="296"/>
      <c r="L101" s="2"/>
      <c r="M101" s="2"/>
      <c r="N101" s="2"/>
      <c r="O101" s="2"/>
      <c r="P101" s="2"/>
    </row>
    <row r="102" spans="2:16">
      <c r="B102" s="303"/>
      <c r="C102" s="296"/>
      <c r="D102" s="124">
        <v>4</v>
      </c>
      <c r="E102" s="153" t="s">
        <v>547</v>
      </c>
      <c r="F102" s="142"/>
      <c r="G102" s="296"/>
      <c r="H102" s="296"/>
      <c r="I102" s="296"/>
      <c r="J102" s="305"/>
      <c r="K102" s="296"/>
      <c r="L102" s="2"/>
      <c r="M102" s="2"/>
      <c r="N102" s="2"/>
      <c r="O102" s="2"/>
      <c r="P102" s="2"/>
    </row>
    <row r="103" spans="2:16">
      <c r="B103" s="303"/>
      <c r="C103" s="296"/>
      <c r="D103" s="124">
        <v>5</v>
      </c>
      <c r="E103" s="153" t="s">
        <v>632</v>
      </c>
      <c r="F103" s="142"/>
      <c r="G103" s="296"/>
      <c r="H103" s="296"/>
      <c r="I103" s="296"/>
      <c r="J103" s="305"/>
      <c r="K103" s="296"/>
      <c r="L103" s="2"/>
      <c r="M103" s="2"/>
      <c r="N103" s="2"/>
      <c r="O103" s="2"/>
      <c r="P103" s="2"/>
    </row>
    <row r="104" spans="2:16">
      <c r="B104" s="303"/>
      <c r="C104" s="296"/>
      <c r="D104" s="296"/>
      <c r="E104" s="296"/>
      <c r="F104" s="296"/>
      <c r="G104" s="296"/>
      <c r="H104" s="297"/>
      <c r="I104" s="296"/>
      <c r="J104" s="305"/>
      <c r="K104" s="298"/>
      <c r="L104" s="2"/>
      <c r="M104" s="2"/>
      <c r="N104" s="2"/>
      <c r="O104" s="2"/>
      <c r="P104" s="2"/>
    </row>
    <row r="105" spans="2:16">
      <c r="B105" s="303"/>
      <c r="C105" s="296"/>
      <c r="D105" s="296"/>
      <c r="E105" s="296"/>
      <c r="F105" s="296"/>
      <c r="G105" s="296"/>
      <c r="H105" s="297"/>
      <c r="I105" s="296"/>
      <c r="J105" s="305"/>
      <c r="K105" s="298"/>
      <c r="L105" s="2"/>
      <c r="M105" s="2"/>
      <c r="N105" s="2"/>
      <c r="O105" s="2"/>
      <c r="P105" s="2"/>
    </row>
    <row r="106" spans="2:16">
      <c r="B106" s="303"/>
      <c r="C106" s="139" t="s">
        <v>636</v>
      </c>
      <c r="D106" s="296"/>
      <c r="E106" s="296"/>
      <c r="F106" s="296"/>
      <c r="G106" s="296"/>
      <c r="H106" s="297"/>
      <c r="I106" s="296"/>
      <c r="J106" s="305"/>
      <c r="K106" s="298"/>
      <c r="L106" s="2"/>
      <c r="M106" s="2"/>
      <c r="N106" s="2"/>
      <c r="O106" s="2"/>
      <c r="P106" s="2"/>
    </row>
    <row r="107" spans="2:16">
      <c r="B107" s="303"/>
      <c r="C107" s="296"/>
      <c r="D107" s="218">
        <v>1</v>
      </c>
      <c r="E107" s="294"/>
      <c r="F107" s="299"/>
      <c r="G107" s="296"/>
      <c r="H107" s="263" t="s">
        <v>659</v>
      </c>
      <c r="I107" s="296"/>
      <c r="J107" s="305"/>
      <c r="K107" s="300"/>
      <c r="L107" s="2"/>
      <c r="M107" s="2"/>
      <c r="N107" s="2"/>
      <c r="O107" s="2"/>
      <c r="P107" s="2"/>
    </row>
    <row r="108" spans="2:16">
      <c r="B108" s="303"/>
      <c r="C108" s="296"/>
      <c r="D108" s="218">
        <v>2</v>
      </c>
      <c r="E108" s="294" t="s">
        <v>656</v>
      </c>
      <c r="F108" s="299"/>
      <c r="G108" s="296"/>
      <c r="H108" s="301"/>
      <c r="I108" s="296"/>
      <c r="J108" s="305"/>
      <c r="K108" s="298"/>
      <c r="L108" s="2"/>
      <c r="M108" s="2"/>
      <c r="N108" s="2"/>
      <c r="O108" s="2"/>
      <c r="P108" s="2"/>
    </row>
    <row r="109" spans="2:16">
      <c r="B109" s="303"/>
      <c r="C109" s="296"/>
      <c r="D109" s="218">
        <v>3</v>
      </c>
      <c r="E109" s="294" t="s">
        <v>655</v>
      </c>
      <c r="F109" s="299"/>
      <c r="G109" s="296"/>
      <c r="H109" s="301"/>
      <c r="I109" s="296"/>
      <c r="J109" s="305"/>
      <c r="K109" s="298"/>
      <c r="L109" s="2"/>
      <c r="M109" s="2"/>
      <c r="N109" s="2"/>
      <c r="O109" s="2"/>
      <c r="P109" s="2"/>
    </row>
    <row r="110" spans="2:16">
      <c r="B110" s="303"/>
      <c r="C110" s="296"/>
      <c r="D110" s="218">
        <v>4</v>
      </c>
      <c r="E110" s="294" t="s">
        <v>657</v>
      </c>
      <c r="F110" s="299"/>
      <c r="G110" s="296"/>
      <c r="H110" s="301"/>
      <c r="I110" s="296"/>
      <c r="J110" s="305"/>
      <c r="K110" s="298"/>
      <c r="L110" s="2"/>
      <c r="M110" s="2"/>
      <c r="N110" s="2"/>
      <c r="O110" s="2"/>
      <c r="P110" s="2"/>
    </row>
    <row r="111" spans="2:16">
      <c r="B111" s="303"/>
      <c r="C111" s="296"/>
      <c r="D111" s="218">
        <v>5</v>
      </c>
      <c r="E111" s="294" t="s">
        <v>658</v>
      </c>
      <c r="F111" s="299"/>
      <c r="G111" s="296"/>
      <c r="H111" s="301"/>
      <c r="I111" s="296"/>
      <c r="J111" s="305"/>
      <c r="K111" s="298"/>
      <c r="L111" s="2"/>
      <c r="M111" s="2"/>
      <c r="N111" s="2"/>
      <c r="O111" s="2"/>
      <c r="P111" s="2"/>
    </row>
    <row r="112" spans="2:16">
      <c r="B112" s="303"/>
      <c r="C112" s="296"/>
      <c r="D112" s="218">
        <v>6</v>
      </c>
      <c r="E112" s="294" t="s">
        <v>721</v>
      </c>
      <c r="F112" s="299"/>
      <c r="G112" s="296"/>
      <c r="H112" s="297"/>
      <c r="I112" s="296"/>
      <c r="J112" s="305"/>
      <c r="K112" s="298"/>
      <c r="L112" s="2"/>
      <c r="M112" s="2"/>
      <c r="N112" s="2"/>
      <c r="O112" s="2"/>
      <c r="P112" s="2"/>
    </row>
    <row r="113" spans="2:16">
      <c r="B113" s="303"/>
      <c r="C113" s="296"/>
      <c r="D113" s="218">
        <v>7</v>
      </c>
      <c r="E113" s="294" t="s">
        <v>563</v>
      </c>
      <c r="F113" s="299"/>
      <c r="G113" s="296"/>
      <c r="H113" s="297"/>
      <c r="I113" s="296"/>
      <c r="J113" s="305"/>
      <c r="K113" s="298"/>
      <c r="L113" s="2"/>
      <c r="M113" s="2"/>
      <c r="N113" s="2"/>
      <c r="O113" s="2"/>
      <c r="P113" s="2"/>
    </row>
    <row r="114" spans="2:16">
      <c r="B114" s="303"/>
      <c r="C114" s="296"/>
      <c r="D114" s="218">
        <v>8</v>
      </c>
      <c r="E114" s="294" t="s">
        <v>744</v>
      </c>
      <c r="F114" s="299"/>
      <c r="G114" s="296"/>
      <c r="H114" s="297"/>
      <c r="I114" s="296"/>
      <c r="J114" s="305"/>
      <c r="K114" s="298"/>
      <c r="L114" s="2"/>
      <c r="M114" s="2"/>
      <c r="N114" s="2"/>
      <c r="O114" s="2"/>
      <c r="P114" s="2"/>
    </row>
    <row r="115" spans="2:16">
      <c r="B115" s="303"/>
      <c r="C115" s="296"/>
      <c r="D115" s="218">
        <v>9</v>
      </c>
      <c r="E115" s="294" t="s">
        <v>632</v>
      </c>
      <c r="F115" s="299"/>
      <c r="G115" s="296"/>
      <c r="H115" s="297"/>
      <c r="I115" s="296"/>
      <c r="J115" s="305"/>
      <c r="K115" s="298"/>
      <c r="L115" s="2"/>
      <c r="M115" s="2"/>
      <c r="N115" s="2"/>
      <c r="O115" s="2"/>
      <c r="P115" s="2"/>
    </row>
    <row r="116" spans="2:16">
      <c r="B116" s="303"/>
      <c r="C116" s="296"/>
      <c r="D116" s="296"/>
      <c r="E116" s="296"/>
      <c r="F116" s="296"/>
      <c r="G116" s="296"/>
      <c r="H116" s="297"/>
      <c r="I116" s="296"/>
      <c r="J116" s="305"/>
      <c r="K116" s="298"/>
      <c r="L116" s="2"/>
      <c r="M116" s="2"/>
      <c r="N116" s="2"/>
      <c r="O116" s="2"/>
      <c r="P116" s="2"/>
    </row>
    <row r="117" spans="2:16">
      <c r="B117" s="303"/>
      <c r="C117" s="296"/>
      <c r="D117" s="296"/>
      <c r="E117" s="296"/>
      <c r="F117" s="296"/>
      <c r="G117" s="296"/>
      <c r="H117" s="297"/>
      <c r="I117" s="296"/>
      <c r="J117" s="305"/>
      <c r="K117" s="298"/>
      <c r="L117" s="2"/>
      <c r="M117" s="2"/>
      <c r="N117" s="2"/>
      <c r="O117" s="2"/>
      <c r="P117" s="2"/>
    </row>
    <row r="118" spans="2:16">
      <c r="B118" s="303"/>
      <c r="C118" s="296"/>
      <c r="D118" s="296"/>
      <c r="E118" s="296"/>
      <c r="F118" s="296"/>
      <c r="G118" s="296"/>
      <c r="H118" s="297"/>
      <c r="I118" s="296"/>
      <c r="J118" s="305"/>
      <c r="K118" s="296"/>
      <c r="L118" s="2"/>
      <c r="M118" s="2"/>
      <c r="N118" s="2"/>
      <c r="O118" s="2"/>
      <c r="P118" s="2"/>
    </row>
    <row r="119" spans="2:16">
      <c r="B119" s="303"/>
      <c r="C119" s="139" t="s">
        <v>660</v>
      </c>
      <c r="D119" s="296"/>
      <c r="E119" s="296"/>
      <c r="F119" s="296"/>
      <c r="G119" s="296"/>
      <c r="H119" s="263" t="s">
        <v>661</v>
      </c>
      <c r="I119" s="296"/>
      <c r="J119" s="305"/>
      <c r="K119" s="296"/>
      <c r="L119" s="2"/>
      <c r="M119" s="2"/>
      <c r="N119" s="2"/>
      <c r="O119" s="2"/>
      <c r="P119" s="2"/>
    </row>
    <row r="120" spans="2:16">
      <c r="B120" s="303"/>
      <c r="C120" s="296"/>
      <c r="D120" s="218">
        <v>1</v>
      </c>
      <c r="E120" s="294"/>
      <c r="F120" s="299"/>
      <c r="G120" s="296"/>
      <c r="H120" s="301"/>
      <c r="I120" s="296"/>
      <c r="J120" s="305"/>
      <c r="K120" s="296"/>
      <c r="L120" s="2"/>
      <c r="M120" s="2"/>
      <c r="N120" s="2"/>
      <c r="O120" s="2"/>
      <c r="P120" s="2"/>
    </row>
    <row r="121" spans="2:16">
      <c r="B121" s="303"/>
      <c r="C121" s="296"/>
      <c r="D121" s="218">
        <v>2</v>
      </c>
      <c r="E121" s="294" t="s">
        <v>656</v>
      </c>
      <c r="F121" s="299"/>
      <c r="G121" s="296"/>
      <c r="H121" s="301"/>
      <c r="I121" s="296"/>
      <c r="J121" s="305"/>
      <c r="K121" s="296"/>
      <c r="L121" s="2"/>
      <c r="M121" s="2"/>
      <c r="N121" s="2"/>
      <c r="O121" s="2"/>
      <c r="P121" s="2"/>
    </row>
    <row r="122" spans="2:16">
      <c r="B122" s="303"/>
      <c r="C122" s="296"/>
      <c r="D122" s="218">
        <v>3</v>
      </c>
      <c r="E122" s="294" t="s">
        <v>655</v>
      </c>
      <c r="F122" s="299"/>
      <c r="G122" s="296"/>
      <c r="H122" s="301"/>
      <c r="I122" s="296"/>
      <c r="J122" s="305"/>
      <c r="K122" s="296"/>
      <c r="L122" s="2"/>
      <c r="M122" s="2"/>
      <c r="N122" s="2"/>
      <c r="O122" s="2"/>
      <c r="P122" s="2"/>
    </row>
    <row r="123" spans="2:16">
      <c r="B123" s="303"/>
      <c r="C123" s="296"/>
      <c r="D123" s="218">
        <v>4</v>
      </c>
      <c r="E123" s="294" t="s">
        <v>657</v>
      </c>
      <c r="F123" s="299"/>
      <c r="G123" s="296"/>
      <c r="H123" s="301"/>
      <c r="I123" s="296"/>
      <c r="J123" s="305"/>
      <c r="K123" s="292"/>
    </row>
    <row r="124" spans="2:16">
      <c r="B124" s="303"/>
      <c r="C124" s="296"/>
      <c r="D124" s="218">
        <v>5</v>
      </c>
      <c r="E124" s="294" t="s">
        <v>658</v>
      </c>
      <c r="F124" s="299"/>
      <c r="G124" s="296"/>
      <c r="H124" s="301"/>
      <c r="I124" s="296"/>
      <c r="J124" s="305"/>
      <c r="K124" s="292"/>
    </row>
    <row r="125" spans="2:16">
      <c r="B125" s="303"/>
      <c r="C125" s="296"/>
      <c r="D125" s="124">
        <v>6</v>
      </c>
      <c r="E125" s="153" t="s">
        <v>721</v>
      </c>
      <c r="F125" s="142"/>
      <c r="G125" s="296"/>
      <c r="H125" s="297"/>
      <c r="I125" s="296"/>
      <c r="J125" s="305"/>
      <c r="K125" s="292"/>
    </row>
    <row r="126" spans="2:16">
      <c r="B126" s="303"/>
      <c r="C126" s="296"/>
      <c r="D126" s="124">
        <v>7</v>
      </c>
      <c r="E126" s="153" t="s">
        <v>632</v>
      </c>
      <c r="F126" s="142"/>
      <c r="G126" s="296"/>
      <c r="H126" s="297"/>
      <c r="I126" s="296"/>
      <c r="J126" s="305"/>
      <c r="K126" s="292"/>
    </row>
    <row r="127" spans="2:16">
      <c r="B127" s="303"/>
      <c r="C127" s="296"/>
      <c r="D127" s="296"/>
      <c r="E127" s="296"/>
      <c r="F127" s="296"/>
      <c r="G127" s="296"/>
      <c r="H127" s="296"/>
      <c r="I127" s="296"/>
      <c r="J127" s="305"/>
      <c r="K127" s="292"/>
    </row>
    <row r="128" spans="2:16">
      <c r="B128" s="303"/>
      <c r="C128" s="296"/>
      <c r="D128" s="296"/>
      <c r="E128" s="296"/>
      <c r="F128" s="296"/>
      <c r="G128" s="296"/>
      <c r="H128" s="296"/>
      <c r="I128" s="296"/>
      <c r="J128" s="305"/>
      <c r="K128" s="292"/>
    </row>
    <row r="129" spans="2:11">
      <c r="B129" s="303"/>
      <c r="C129" s="296"/>
      <c r="D129" s="296"/>
      <c r="E129" s="296"/>
      <c r="F129" s="296"/>
      <c r="G129" s="296"/>
      <c r="H129" s="296"/>
      <c r="I129" s="296"/>
      <c r="J129" s="305"/>
      <c r="K129" s="292"/>
    </row>
    <row r="130" spans="2:11">
      <c r="B130" s="303"/>
      <c r="C130" s="139" t="s">
        <v>719</v>
      </c>
      <c r="D130" s="296"/>
      <c r="E130" s="296"/>
      <c r="F130" s="296"/>
      <c r="G130" s="296"/>
      <c r="H130" s="263" t="s">
        <v>720</v>
      </c>
      <c r="I130" s="296"/>
      <c r="J130" s="305"/>
      <c r="K130" s="292"/>
    </row>
    <row r="131" spans="2:11">
      <c r="B131" s="303"/>
      <c r="C131" s="296"/>
      <c r="D131" s="218">
        <v>1</v>
      </c>
      <c r="E131" s="294"/>
      <c r="F131" s="299"/>
      <c r="G131" s="296"/>
      <c r="H131" s="296"/>
      <c r="I131" s="296"/>
      <c r="J131" s="305"/>
      <c r="K131" s="292"/>
    </row>
    <row r="132" spans="2:11">
      <c r="B132" s="303"/>
      <c r="C132" s="296"/>
      <c r="D132" s="218">
        <v>2</v>
      </c>
      <c r="E132" s="294" t="s">
        <v>722</v>
      </c>
      <c r="F132" s="299"/>
      <c r="G132" s="296"/>
      <c r="H132" s="296"/>
      <c r="I132" s="296"/>
      <c r="J132" s="305"/>
      <c r="K132" s="292"/>
    </row>
    <row r="133" spans="2:11">
      <c r="B133" s="303"/>
      <c r="C133" s="296"/>
      <c r="D133" s="218">
        <v>3</v>
      </c>
      <c r="E133" s="294" t="s">
        <v>729</v>
      </c>
      <c r="F133" s="299"/>
      <c r="G133" s="296"/>
      <c r="H133" s="296"/>
      <c r="I133" s="296"/>
      <c r="J133" s="305"/>
      <c r="K133" s="292"/>
    </row>
    <row r="134" spans="2:11">
      <c r="B134" s="303"/>
      <c r="C134" s="296"/>
      <c r="D134" s="218">
        <v>4</v>
      </c>
      <c r="E134" s="294" t="s">
        <v>728</v>
      </c>
      <c r="F134" s="299"/>
      <c r="G134" s="296"/>
      <c r="H134" s="296"/>
      <c r="I134" s="296"/>
      <c r="J134" s="305"/>
      <c r="K134" s="292"/>
    </row>
    <row r="135" spans="2:11">
      <c r="B135" s="303"/>
      <c r="C135" s="296"/>
      <c r="D135" s="218">
        <v>5</v>
      </c>
      <c r="E135" s="294" t="s">
        <v>723</v>
      </c>
      <c r="F135" s="299"/>
      <c r="G135" s="296"/>
      <c r="H135" s="296"/>
      <c r="I135" s="296"/>
      <c r="J135" s="305"/>
      <c r="K135" s="292"/>
    </row>
    <row r="136" spans="2:11">
      <c r="B136" s="303"/>
      <c r="C136" s="296"/>
      <c r="D136" s="218">
        <v>6</v>
      </c>
      <c r="E136" s="294" t="s">
        <v>724</v>
      </c>
      <c r="F136" s="299"/>
      <c r="G136" s="296"/>
      <c r="H136" s="296"/>
      <c r="I136" s="296"/>
      <c r="J136" s="305"/>
      <c r="K136" s="292"/>
    </row>
    <row r="137" spans="2:11">
      <c r="B137" s="303"/>
      <c r="C137" s="296"/>
      <c r="D137" s="218">
        <v>7</v>
      </c>
      <c r="E137" s="294" t="s">
        <v>725</v>
      </c>
      <c r="F137" s="299"/>
      <c r="G137" s="296"/>
      <c r="H137" s="296"/>
      <c r="I137" s="296"/>
      <c r="J137" s="305"/>
      <c r="K137" s="292"/>
    </row>
    <row r="138" spans="2:11">
      <c r="B138" s="303"/>
      <c r="C138" s="296"/>
      <c r="D138" s="218">
        <v>8</v>
      </c>
      <c r="E138" s="294" t="s">
        <v>726</v>
      </c>
      <c r="F138" s="299"/>
      <c r="G138" s="296"/>
      <c r="H138" s="296"/>
      <c r="I138" s="296"/>
      <c r="J138" s="305"/>
      <c r="K138" s="292"/>
    </row>
    <row r="139" spans="2:11">
      <c r="B139" s="303"/>
      <c r="C139" s="296"/>
      <c r="D139" s="124">
        <v>9</v>
      </c>
      <c r="E139" s="294" t="s">
        <v>727</v>
      </c>
      <c r="F139" s="299"/>
      <c r="G139" s="296"/>
      <c r="H139" s="296"/>
      <c r="I139" s="296"/>
      <c r="J139" s="305"/>
      <c r="K139" s="292"/>
    </row>
    <row r="140" spans="2:11">
      <c r="B140" s="303"/>
      <c r="C140" s="296"/>
      <c r="D140" s="124">
        <v>10</v>
      </c>
      <c r="E140" s="294" t="s">
        <v>730</v>
      </c>
      <c r="F140" s="299"/>
      <c r="G140" s="296"/>
      <c r="H140" s="296"/>
      <c r="I140" s="296"/>
      <c r="J140" s="305"/>
      <c r="K140" s="292"/>
    </row>
    <row r="141" spans="2:11">
      <c r="B141" s="303"/>
      <c r="C141" s="296"/>
      <c r="D141" s="124">
        <v>11</v>
      </c>
      <c r="E141" s="153" t="s">
        <v>721</v>
      </c>
      <c r="F141" s="299"/>
      <c r="G141" s="296"/>
      <c r="H141" s="296"/>
      <c r="I141" s="296"/>
      <c r="J141" s="305"/>
      <c r="K141" s="292"/>
    </row>
    <row r="142" spans="2:11">
      <c r="B142" s="303"/>
      <c r="C142" s="296"/>
      <c r="D142" s="296"/>
      <c r="E142" s="296"/>
      <c r="F142" s="296"/>
      <c r="G142" s="296"/>
      <c r="H142" s="296"/>
      <c r="I142" s="296"/>
      <c r="J142" s="305"/>
      <c r="K142" s="292"/>
    </row>
    <row r="143" spans="2:11">
      <c r="B143" s="303"/>
      <c r="C143" s="296"/>
      <c r="D143" s="296"/>
      <c r="E143" s="296"/>
      <c r="F143" s="296"/>
      <c r="G143" s="296"/>
      <c r="H143" s="296"/>
      <c r="I143" s="296"/>
      <c r="J143" s="305"/>
      <c r="K143" s="292"/>
    </row>
    <row r="144" spans="2:11">
      <c r="B144" s="306"/>
      <c r="C144" s="307"/>
      <c r="D144" s="307"/>
      <c r="E144" s="307"/>
      <c r="F144" s="307"/>
      <c r="G144" s="307"/>
      <c r="H144" s="307"/>
      <c r="I144" s="307"/>
      <c r="J144" s="308"/>
      <c r="K144" s="292"/>
    </row>
    <row r="145" spans="2:11">
      <c r="B145" s="292"/>
      <c r="C145" s="292"/>
      <c r="D145" s="292"/>
      <c r="E145" s="292"/>
      <c r="F145" s="292"/>
      <c r="G145" s="292"/>
      <c r="H145" s="292"/>
      <c r="I145" s="292"/>
      <c r="J145" s="292"/>
      <c r="K145" s="292"/>
    </row>
    <row r="146" spans="2:11">
      <c r="B146" s="292"/>
      <c r="C146" s="292"/>
      <c r="D146" s="292"/>
      <c r="E146" s="292"/>
      <c r="F146" s="292"/>
      <c r="G146" s="292"/>
      <c r="H146" s="292"/>
      <c r="I146" s="292"/>
      <c r="J146" s="292"/>
      <c r="K146" s="292"/>
    </row>
    <row r="147" spans="2:11">
      <c r="B147" s="292"/>
      <c r="C147" s="292"/>
      <c r="D147" s="292"/>
      <c r="E147" s="292"/>
      <c r="F147" s="292"/>
      <c r="G147" s="292"/>
      <c r="H147" s="292"/>
      <c r="I147" s="292"/>
      <c r="J147" s="292"/>
      <c r="K147" s="292"/>
    </row>
    <row r="148" spans="2:11">
      <c r="B148" s="292"/>
      <c r="C148" s="292"/>
      <c r="D148" s="292"/>
      <c r="E148" s="292"/>
      <c r="F148" s="292"/>
      <c r="G148" s="292"/>
      <c r="H148" s="292"/>
      <c r="I148" s="292"/>
      <c r="J148" s="292"/>
      <c r="K148" s="292"/>
    </row>
    <row r="149" spans="2:11">
      <c r="B149" s="292"/>
      <c r="C149" s="292"/>
      <c r="D149" s="292"/>
      <c r="E149" s="292"/>
      <c r="F149" s="292"/>
      <c r="G149" s="292"/>
      <c r="H149" s="292"/>
      <c r="I149" s="292"/>
      <c r="J149" s="292"/>
      <c r="K149" s="292"/>
    </row>
    <row r="150" spans="2:11">
      <c r="B150" s="292"/>
      <c r="C150" s="292"/>
      <c r="D150" s="292"/>
      <c r="E150" s="292"/>
      <c r="F150" s="292"/>
      <c r="G150" s="292"/>
      <c r="H150" s="292"/>
      <c r="I150" s="292"/>
      <c r="J150" s="292"/>
      <c r="K150" s="292"/>
    </row>
    <row r="151" spans="2:11">
      <c r="B151" s="292"/>
      <c r="C151" s="292"/>
      <c r="D151" s="292"/>
      <c r="E151" s="292"/>
      <c r="F151" s="292"/>
      <c r="G151" s="292"/>
      <c r="H151" s="292"/>
      <c r="I151" s="292"/>
      <c r="J151" s="292"/>
      <c r="K151" s="292"/>
    </row>
    <row r="152" spans="2:11">
      <c r="B152" s="292"/>
      <c r="C152" s="292"/>
      <c r="D152" s="292"/>
      <c r="E152" s="292"/>
      <c r="F152" s="292"/>
      <c r="G152" s="292"/>
      <c r="H152" s="292"/>
      <c r="I152" s="292"/>
      <c r="J152" s="292"/>
      <c r="K152" s="292"/>
    </row>
    <row r="153" spans="2:11">
      <c r="B153" s="292"/>
      <c r="C153" s="292"/>
      <c r="D153" s="292"/>
      <c r="E153" s="292"/>
      <c r="F153" s="292"/>
      <c r="G153" s="292"/>
      <c r="H153" s="292"/>
      <c r="I153" s="292"/>
      <c r="J153" s="292"/>
      <c r="K153" s="292"/>
    </row>
    <row r="154" spans="2:11">
      <c r="B154" s="292"/>
      <c r="C154" s="292"/>
      <c r="D154" s="292"/>
      <c r="E154" s="292"/>
      <c r="F154" s="292"/>
      <c r="G154" s="292"/>
      <c r="H154" s="292"/>
      <c r="I154" s="292"/>
      <c r="J154" s="292"/>
      <c r="K154" s="292"/>
    </row>
    <row r="155" spans="2:11">
      <c r="B155" s="292"/>
      <c r="C155" s="292"/>
      <c r="D155" s="292"/>
      <c r="E155" s="292"/>
      <c r="F155" s="292"/>
      <c r="G155" s="292"/>
      <c r="H155" s="292"/>
      <c r="I155" s="292"/>
      <c r="J155" s="292"/>
      <c r="K155" s="292"/>
    </row>
  </sheetData>
  <sheetProtection password="D9BE" sheet="1" objects="1" scenarios="1"/>
  <mergeCells count="8">
    <mergeCell ref="E16:F16"/>
    <mergeCell ref="E48:G48"/>
    <mergeCell ref="E17:F17"/>
    <mergeCell ref="E18:F18"/>
    <mergeCell ref="E19:F19"/>
    <mergeCell ref="E20:F20"/>
    <mergeCell ref="E21:F21"/>
    <mergeCell ref="E22:F22"/>
  </mergeCells>
  <phoneticPr fontId="5" type="noConversion"/>
  <pageMargins left="0.78740157499999996" right="0.78740157499999996" top="0.984251969" bottom="0.984251969" header="0.5" footer="0.5"/>
  <pageSetup paperSize="9" scale="44" orientation="portrait" r:id="rId1"/>
  <headerFooter alignWithMargins="0">
    <oddHeader>&amp;L&amp;"Arial,Bold"&amp;14Basel Committee on Banking Supervision
MPG data collection exercise&amp;C&amp;14&amp;F
&amp;A&amp;R&amp;"Arial,Bold"&amp;14Confidential</oddHeader>
    <oddFooter>&amp;L&amp;14&amp;D  &amp;T&amp;R&amp;14Page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B2:I424"/>
  <sheetViews>
    <sheetView zoomScaleNormal="100" workbookViewId="0">
      <pane ySplit="4" topLeftCell="A5" activePane="bottomLeft" state="frozen"/>
      <selection pane="bottomLeft" activeCell="I2" sqref="I2"/>
    </sheetView>
  </sheetViews>
  <sheetFormatPr defaultColWidth="9.140625" defaultRowHeight="12.75"/>
  <cols>
    <col min="3" max="3" width="10.28515625" customWidth="1"/>
    <col min="4" max="4" width="5.28515625" customWidth="1"/>
    <col min="5" max="5" width="4.5703125" customWidth="1"/>
    <col min="6" max="6" width="5" customWidth="1"/>
    <col min="7" max="7" width="71.28515625" customWidth="1"/>
  </cols>
  <sheetData>
    <row r="2" spans="2:9">
      <c r="B2" s="173" t="s">
        <v>243</v>
      </c>
      <c r="C2" s="160" t="str">
        <f>IF(ISERROR(VLOOKUP(B2,#REF!,3,FALSE)),"N/A",VLOOKUP(B2,#REF!,3,FALSE))</f>
        <v>N/A</v>
      </c>
      <c r="D2" s="175" t="str">
        <f>IF(ISERROR(FIND(".",C2))," ",LEFT(C2,FIND(".",C2)-1))</f>
        <v xml:space="preserve"> </v>
      </c>
      <c r="E2" s="175" t="str">
        <f>IF(ISERROR(FIND(".",C2))," ",LEFT(RIGHT(C2,LEN(C2)-FIND(".",C2)),FIND(".",RIGHT(C2,LEN(C2)-FIND(".",C2)))-1))</f>
        <v xml:space="preserve"> </v>
      </c>
      <c r="F2" s="175" t="str">
        <f>IF(ISERROR(FIND("(",C2))," ",MID(C2,FIND("(",C2)+1,FIND(")",C2)-FIND("(",C2)-1))</f>
        <v xml:space="preserve"> </v>
      </c>
      <c r="G2" s="161" t="str">
        <f>IF(ISERROR(INDEX(#REF!,MATCH('Item IDs'!B2,#REF!,0),1)),"NOT ASSIGNED",INDEX(#REF!,MATCH('Item IDs'!B2,#REF!,0),1))</f>
        <v>NOT ASSIGNED</v>
      </c>
      <c r="H2" s="173" t="s">
        <v>244</v>
      </c>
      <c r="I2" s="174" t="e">
        <f>MAX(#REF!)</f>
        <v>#REF!</v>
      </c>
    </row>
    <row r="3" spans="2:9" ht="15" customHeight="1">
      <c r="B3" s="162"/>
      <c r="C3" s="162"/>
      <c r="D3" s="162"/>
      <c r="E3" s="162"/>
      <c r="F3" s="162"/>
      <c r="G3" s="172"/>
    </row>
    <row r="4" spans="2:9" ht="30" customHeight="1">
      <c r="B4" s="183" t="s">
        <v>217</v>
      </c>
      <c r="C4" s="184" t="s">
        <v>245</v>
      </c>
      <c r="D4" s="184" t="s">
        <v>246</v>
      </c>
      <c r="E4" s="184" t="s">
        <v>247</v>
      </c>
      <c r="F4" s="184" t="s">
        <v>248</v>
      </c>
      <c r="G4" s="185" t="s">
        <v>242</v>
      </c>
      <c r="H4" s="185" t="s">
        <v>427</v>
      </c>
    </row>
    <row r="5" spans="2:9">
      <c r="B5" s="163">
        <v>1001</v>
      </c>
      <c r="C5" s="164" t="str">
        <f>IF(ISERROR(VLOOKUP(B5,#REF!,3,FALSE)),"N/A",VLOOKUP(B5,#REF!,3,FALSE))</f>
        <v>N/A</v>
      </c>
      <c r="D5" s="181" t="str">
        <f t="shared" ref="D5:D68" si="0">IF(ISERROR(FIND(".",C5))," ",LEFT(C5,FIND(".",C5)-1))</f>
        <v xml:space="preserve"> </v>
      </c>
      <c r="E5" s="176" t="str">
        <f t="shared" ref="E5:E68" si="1">IF(ISERROR(FIND(".",C5))," ",LEFT(RIGHT(C5,LEN(C5)-FIND(".",C5)),FIND(".",RIGHT(C5,LEN(C5)-FIND(".",C5)))-1))</f>
        <v xml:space="preserve"> </v>
      </c>
      <c r="F5" s="181" t="str">
        <f t="shared" ref="F5:F68" si="2">IF(ISERROR(FIND("(",C5))," ",MID(C5,FIND("(",C5)+1,FIND(")",C5)-FIND("(",C5)-1))</f>
        <v xml:space="preserve"> </v>
      </c>
      <c r="G5" s="165" t="str">
        <f>IF(ISERROR(INDEX(#REF!,MATCH('Item IDs'!B5,#REF!,0),1)),"NOT ASSIGNED",INDEX(#REF!,MATCH('Item IDs'!B5,#REF!,0),1))</f>
        <v>NOT ASSIGNED</v>
      </c>
      <c r="H5" s="165"/>
    </row>
    <row r="6" spans="2:9">
      <c r="B6" s="166">
        <v>1002</v>
      </c>
      <c r="C6" s="167" t="str">
        <f>IF(ISERROR(VLOOKUP(B6,#REF!,3,FALSE)),"N/A",VLOOKUP(B6,#REF!,3,FALSE))</f>
        <v>N/A</v>
      </c>
      <c r="D6" s="182" t="str">
        <f t="shared" si="0"/>
        <v xml:space="preserve"> </v>
      </c>
      <c r="E6" s="177" t="str">
        <f t="shared" si="1"/>
        <v xml:space="preserve"> </v>
      </c>
      <c r="F6" s="182" t="str">
        <f t="shared" si="2"/>
        <v xml:space="preserve"> </v>
      </c>
      <c r="G6" s="168" t="str">
        <f>IF(ISERROR(INDEX(#REF!,MATCH('Item IDs'!B6,#REF!,0),1)),"NOT ASSIGNED",INDEX(#REF!,MATCH('Item IDs'!B6,#REF!,0),1))</f>
        <v>NOT ASSIGNED</v>
      </c>
      <c r="H6" s="168"/>
    </row>
    <row r="7" spans="2:9">
      <c r="B7" s="166">
        <v>1003</v>
      </c>
      <c r="C7" s="167" t="str">
        <f>IF(ISERROR(VLOOKUP(B7,#REF!,3,FALSE)),"N/A",VLOOKUP(B7,#REF!,3,FALSE))</f>
        <v>N/A</v>
      </c>
      <c r="D7" s="182" t="str">
        <f t="shared" si="0"/>
        <v xml:space="preserve"> </v>
      </c>
      <c r="E7" s="177" t="str">
        <f t="shared" si="1"/>
        <v xml:space="preserve"> </v>
      </c>
      <c r="F7" s="182" t="str">
        <f t="shared" si="2"/>
        <v xml:space="preserve"> </v>
      </c>
      <c r="G7" s="168" t="str">
        <f>IF(ISERROR(INDEX(#REF!,MATCH('Item IDs'!B7,#REF!,0),1)),"NOT ASSIGNED",INDEX(#REF!,MATCH('Item IDs'!B7,#REF!,0),1))</f>
        <v>NOT ASSIGNED</v>
      </c>
      <c r="H7" s="168"/>
    </row>
    <row r="8" spans="2:9">
      <c r="B8" s="166">
        <v>1004</v>
      </c>
      <c r="C8" s="167" t="str">
        <f>IF(ISERROR(VLOOKUP(B8,#REF!,3,FALSE)),"N/A",VLOOKUP(B8,#REF!,3,FALSE))</f>
        <v>N/A</v>
      </c>
      <c r="D8" s="182" t="str">
        <f t="shared" si="0"/>
        <v xml:space="preserve"> </v>
      </c>
      <c r="E8" s="177" t="str">
        <f t="shared" si="1"/>
        <v xml:space="preserve"> </v>
      </c>
      <c r="F8" s="182" t="str">
        <f t="shared" si="2"/>
        <v xml:space="preserve"> </v>
      </c>
      <c r="G8" s="168" t="str">
        <f>IF(ISERROR(INDEX(#REF!,MATCH('Item IDs'!B8,#REF!,0),1)),"NOT ASSIGNED",INDEX(#REF!,MATCH('Item IDs'!B8,#REF!,0),1))</f>
        <v>NOT ASSIGNED</v>
      </c>
      <c r="H8" s="168"/>
    </row>
    <row r="9" spans="2:9">
      <c r="B9" s="166">
        <v>1005</v>
      </c>
      <c r="C9" s="167" t="str">
        <f>IF(ISERROR(VLOOKUP(B9,#REF!,3,FALSE)),"N/A",VLOOKUP(B9,#REF!,3,FALSE))</f>
        <v>N/A</v>
      </c>
      <c r="D9" s="182" t="str">
        <f t="shared" si="0"/>
        <v xml:space="preserve"> </v>
      </c>
      <c r="E9" s="177" t="str">
        <f t="shared" si="1"/>
        <v xml:space="preserve"> </v>
      </c>
      <c r="F9" s="182" t="str">
        <f t="shared" si="2"/>
        <v xml:space="preserve"> </v>
      </c>
      <c r="G9" s="168" t="str">
        <f>IF(ISERROR(INDEX(#REF!,MATCH('Item IDs'!B9,#REF!,0),1)),"NOT ASSIGNED",INDEX(#REF!,MATCH('Item IDs'!B9,#REF!,0),1))</f>
        <v>NOT ASSIGNED</v>
      </c>
      <c r="H9" s="168"/>
    </row>
    <row r="10" spans="2:9">
      <c r="B10" s="166">
        <v>1006</v>
      </c>
      <c r="C10" s="167" t="str">
        <f>IF(ISERROR(VLOOKUP(B10,#REF!,3,FALSE)),"N/A",VLOOKUP(B10,#REF!,3,FALSE))</f>
        <v>N/A</v>
      </c>
      <c r="D10" s="182" t="str">
        <f t="shared" si="0"/>
        <v xml:space="preserve"> </v>
      </c>
      <c r="E10" s="177" t="str">
        <f t="shared" si="1"/>
        <v xml:space="preserve"> </v>
      </c>
      <c r="F10" s="182" t="str">
        <f t="shared" si="2"/>
        <v xml:space="preserve"> </v>
      </c>
      <c r="G10" s="168" t="str">
        <f>IF(ISERROR(INDEX(#REF!,MATCH('Item IDs'!B10,#REF!,0),1)),"NOT ASSIGNED",INDEX(#REF!,MATCH('Item IDs'!B10,#REF!,0),1))</f>
        <v>NOT ASSIGNED</v>
      </c>
      <c r="H10" s="168"/>
    </row>
    <row r="11" spans="2:9">
      <c r="B11" s="166">
        <v>1007</v>
      </c>
      <c r="C11" s="167" t="str">
        <f>IF(ISERROR(VLOOKUP(B11,#REF!,3,FALSE)),"N/A",VLOOKUP(B11,#REF!,3,FALSE))</f>
        <v>N/A</v>
      </c>
      <c r="D11" s="182" t="str">
        <f t="shared" si="0"/>
        <v xml:space="preserve"> </v>
      </c>
      <c r="E11" s="177" t="str">
        <f t="shared" si="1"/>
        <v xml:space="preserve"> </v>
      </c>
      <c r="F11" s="182" t="str">
        <f t="shared" si="2"/>
        <v xml:space="preserve"> </v>
      </c>
      <c r="G11" s="168" t="str">
        <f>IF(ISERROR(INDEX(#REF!,MATCH('Item IDs'!B11,#REF!,0),1)),"NOT ASSIGNED",INDEX(#REF!,MATCH('Item IDs'!B11,#REF!,0),1))</f>
        <v>NOT ASSIGNED</v>
      </c>
      <c r="H11" s="168"/>
    </row>
    <row r="12" spans="2:9">
      <c r="B12" s="166">
        <v>1008</v>
      </c>
      <c r="C12" s="167" t="str">
        <f>IF(ISERROR(VLOOKUP(B12,#REF!,3,FALSE)),"N/A",VLOOKUP(B12,#REF!,3,FALSE))</f>
        <v>N/A</v>
      </c>
      <c r="D12" s="182" t="str">
        <f t="shared" si="0"/>
        <v xml:space="preserve"> </v>
      </c>
      <c r="E12" s="177" t="str">
        <f t="shared" si="1"/>
        <v xml:space="preserve"> </v>
      </c>
      <c r="F12" s="182" t="str">
        <f t="shared" si="2"/>
        <v xml:space="preserve"> </v>
      </c>
      <c r="G12" s="168" t="str">
        <f>IF(ISERROR(INDEX(#REF!,MATCH('Item IDs'!B12,#REF!,0),1)),"NOT ASSIGNED",INDEX(#REF!,MATCH('Item IDs'!B12,#REF!,0),1))</f>
        <v>NOT ASSIGNED</v>
      </c>
      <c r="H12" s="168"/>
    </row>
    <row r="13" spans="2:9">
      <c r="B13" s="166">
        <v>1009</v>
      </c>
      <c r="C13" s="167" t="str">
        <f>IF(ISERROR(VLOOKUP(B13,#REF!,3,FALSE)),"N/A",VLOOKUP(B13,#REF!,3,FALSE))</f>
        <v>N/A</v>
      </c>
      <c r="D13" s="182" t="str">
        <f t="shared" si="0"/>
        <v xml:space="preserve"> </v>
      </c>
      <c r="E13" s="177" t="str">
        <f t="shared" si="1"/>
        <v xml:space="preserve"> </v>
      </c>
      <c r="F13" s="182" t="str">
        <f t="shared" si="2"/>
        <v xml:space="preserve"> </v>
      </c>
      <c r="G13" s="168" t="str">
        <f>IF(ISERROR(INDEX(#REF!,MATCH('Item IDs'!B13,#REF!,0),1)),"NOT ASSIGNED",INDEX(#REF!,MATCH('Item IDs'!B13,#REF!,0),1))</f>
        <v>NOT ASSIGNED</v>
      </c>
      <c r="H13" s="168"/>
    </row>
    <row r="14" spans="2:9">
      <c r="B14" s="166">
        <v>1010</v>
      </c>
      <c r="C14" s="167" t="str">
        <f>IF(ISERROR(VLOOKUP(B14,#REF!,3,FALSE)),"N/A",VLOOKUP(B14,#REF!,3,FALSE))</f>
        <v>N/A</v>
      </c>
      <c r="D14" s="182" t="str">
        <f t="shared" si="0"/>
        <v xml:space="preserve"> </v>
      </c>
      <c r="E14" s="177" t="str">
        <f t="shared" si="1"/>
        <v xml:space="preserve"> </v>
      </c>
      <c r="F14" s="177" t="str">
        <f t="shared" si="2"/>
        <v xml:space="preserve"> </v>
      </c>
      <c r="G14" s="168" t="str">
        <f>IF(ISERROR(INDEX(#REF!,MATCH('Item IDs'!B14,#REF!,0),1)),"NOT ASSIGNED",INDEX(#REF!,MATCH('Item IDs'!B14,#REF!,0),1))</f>
        <v>NOT ASSIGNED</v>
      </c>
      <c r="H14" s="168"/>
    </row>
    <row r="15" spans="2:9">
      <c r="B15" s="166">
        <v>1011</v>
      </c>
      <c r="C15" s="167" t="str">
        <f>IF(ISERROR(VLOOKUP(B15,#REF!,3,FALSE)),"N/A",VLOOKUP(B15,#REF!,3,FALSE))</f>
        <v>N/A</v>
      </c>
      <c r="D15" s="182" t="str">
        <f t="shared" si="0"/>
        <v xml:space="preserve"> </v>
      </c>
      <c r="E15" s="177" t="str">
        <f t="shared" si="1"/>
        <v xml:space="preserve"> </v>
      </c>
      <c r="F15" s="177" t="str">
        <f t="shared" si="2"/>
        <v xml:space="preserve"> </v>
      </c>
      <c r="G15" s="168" t="str">
        <f>IF(ISERROR(INDEX(#REF!,MATCH('Item IDs'!B15,#REF!,0),1)),"NOT ASSIGNED",INDEX(#REF!,MATCH('Item IDs'!B15,#REF!,0),1))</f>
        <v>NOT ASSIGNED</v>
      </c>
      <c r="H15" s="168"/>
    </row>
    <row r="16" spans="2:9">
      <c r="B16" s="166">
        <v>1012</v>
      </c>
      <c r="C16" s="167" t="str">
        <f>IF(ISERROR(VLOOKUP(B16,#REF!,3,FALSE)),"N/A",VLOOKUP(B16,#REF!,3,FALSE))</f>
        <v>N/A</v>
      </c>
      <c r="D16" s="182" t="str">
        <f t="shared" si="0"/>
        <v xml:space="preserve"> </v>
      </c>
      <c r="E16" s="177" t="str">
        <f t="shared" si="1"/>
        <v xml:space="preserve"> </v>
      </c>
      <c r="F16" s="177" t="str">
        <f t="shared" si="2"/>
        <v xml:space="preserve"> </v>
      </c>
      <c r="G16" s="168" t="str">
        <f>IF(ISERROR(INDEX(#REF!,MATCH('Item IDs'!B16,#REF!,0),1)),"NOT ASSIGNED",INDEX(#REF!,MATCH('Item IDs'!B16,#REF!,0),1))</f>
        <v>NOT ASSIGNED</v>
      </c>
      <c r="H16" s="168"/>
    </row>
    <row r="17" spans="2:8">
      <c r="B17" s="166">
        <v>1013</v>
      </c>
      <c r="C17" s="167" t="str">
        <f>IF(ISERROR(VLOOKUP(B17,#REF!,3,FALSE)),"N/A",VLOOKUP(B17,#REF!,3,FALSE))</f>
        <v>N/A</v>
      </c>
      <c r="D17" s="182" t="str">
        <f t="shared" si="0"/>
        <v xml:space="preserve"> </v>
      </c>
      <c r="E17" s="177" t="str">
        <f t="shared" si="1"/>
        <v xml:space="preserve"> </v>
      </c>
      <c r="F17" s="177" t="str">
        <f t="shared" si="2"/>
        <v xml:space="preserve"> </v>
      </c>
      <c r="G17" s="168" t="str">
        <f>IF(ISERROR(INDEX(#REF!,MATCH('Item IDs'!B17,#REF!,0),1)),"NOT ASSIGNED",INDEX(#REF!,MATCH('Item IDs'!B17,#REF!,0),1))</f>
        <v>NOT ASSIGNED</v>
      </c>
      <c r="H17" s="168"/>
    </row>
    <row r="18" spans="2:8">
      <c r="B18" s="166">
        <v>1014</v>
      </c>
      <c r="C18" s="167" t="str">
        <f>IF(ISERROR(VLOOKUP(B18,#REF!,3,FALSE)),"N/A",VLOOKUP(B18,#REF!,3,FALSE))</f>
        <v>N/A</v>
      </c>
      <c r="D18" s="182" t="str">
        <f t="shared" si="0"/>
        <v xml:space="preserve"> </v>
      </c>
      <c r="E18" s="177" t="str">
        <f t="shared" si="1"/>
        <v xml:space="preserve"> </v>
      </c>
      <c r="F18" s="182" t="str">
        <f t="shared" si="2"/>
        <v xml:space="preserve"> </v>
      </c>
      <c r="G18" s="168" t="str">
        <f>IF(ISERROR(INDEX(#REF!,MATCH('Item IDs'!B18,#REF!,0),1)),"NOT ASSIGNED",INDEX(#REF!,MATCH('Item IDs'!B18,#REF!,0),1))</f>
        <v>NOT ASSIGNED</v>
      </c>
      <c r="H18" s="168"/>
    </row>
    <row r="19" spans="2:8">
      <c r="B19" s="166">
        <v>1015</v>
      </c>
      <c r="C19" s="167" t="str">
        <f>IF(ISERROR(VLOOKUP(B19,#REF!,3,FALSE)),"N/A",VLOOKUP(B19,#REF!,3,FALSE))</f>
        <v>N/A</v>
      </c>
      <c r="D19" s="182" t="str">
        <f t="shared" si="0"/>
        <v xml:space="preserve"> </v>
      </c>
      <c r="E19" s="177" t="str">
        <f t="shared" si="1"/>
        <v xml:space="preserve"> </v>
      </c>
      <c r="F19" s="177" t="str">
        <f t="shared" si="2"/>
        <v xml:space="preserve"> </v>
      </c>
      <c r="G19" s="168" t="str">
        <f>IF(ISERROR(INDEX(#REF!,MATCH('Item IDs'!B19,#REF!,0),1)),"NOT ASSIGNED",INDEX(#REF!,MATCH('Item IDs'!B19,#REF!,0),1))</f>
        <v>NOT ASSIGNED</v>
      </c>
      <c r="H19" s="168"/>
    </row>
    <row r="20" spans="2:8">
      <c r="B20" s="232">
        <v>1016</v>
      </c>
      <c r="C20" s="233" t="s">
        <v>110</v>
      </c>
      <c r="D20" s="234" t="s">
        <v>421</v>
      </c>
      <c r="E20" s="235" t="s">
        <v>428</v>
      </c>
      <c r="F20" s="235" t="s">
        <v>423</v>
      </c>
      <c r="G20" s="236" t="s">
        <v>60</v>
      </c>
      <c r="H20" s="236">
        <v>2014</v>
      </c>
    </row>
    <row r="21" spans="2:8">
      <c r="B21" s="232">
        <v>1017</v>
      </c>
      <c r="C21" s="233" t="s">
        <v>70</v>
      </c>
      <c r="D21" s="234" t="s">
        <v>421</v>
      </c>
      <c r="E21" s="235" t="s">
        <v>429</v>
      </c>
      <c r="F21" s="235" t="s">
        <v>426</v>
      </c>
      <c r="G21" s="236" t="s">
        <v>236</v>
      </c>
      <c r="H21" s="236">
        <v>2014</v>
      </c>
    </row>
    <row r="22" spans="2:8">
      <c r="B22" s="166">
        <v>1018</v>
      </c>
      <c r="C22" s="167" t="str">
        <f>IF(ISERROR(VLOOKUP(B22,#REF!,3,FALSE)),"N/A",VLOOKUP(B22,#REF!,3,FALSE))</f>
        <v>N/A</v>
      </c>
      <c r="D22" s="182" t="str">
        <f t="shared" si="0"/>
        <v xml:space="preserve"> </v>
      </c>
      <c r="E22" s="177" t="str">
        <f t="shared" si="1"/>
        <v xml:space="preserve"> </v>
      </c>
      <c r="F22" s="182" t="str">
        <f t="shared" si="2"/>
        <v xml:space="preserve"> </v>
      </c>
      <c r="G22" s="168" t="str">
        <f>IF(ISERROR(INDEX(#REF!,MATCH('Item IDs'!B22,#REF!,0),1)),"NOT ASSIGNED",INDEX(#REF!,MATCH('Item IDs'!B22,#REF!,0),1))</f>
        <v>NOT ASSIGNED</v>
      </c>
      <c r="H22" s="168"/>
    </row>
    <row r="23" spans="2:8">
      <c r="B23" s="166">
        <v>1019</v>
      </c>
      <c r="C23" s="167" t="str">
        <f>IF(ISERROR(VLOOKUP(B23,#REF!,3,FALSE)),"N/A",VLOOKUP(B23,#REF!,3,FALSE))</f>
        <v>N/A</v>
      </c>
      <c r="D23" s="182" t="str">
        <f t="shared" si="0"/>
        <v xml:space="preserve"> </v>
      </c>
      <c r="E23" s="177" t="str">
        <f t="shared" si="1"/>
        <v xml:space="preserve"> </v>
      </c>
      <c r="F23" s="182" t="str">
        <f t="shared" si="2"/>
        <v xml:space="preserve"> </v>
      </c>
      <c r="G23" s="168" t="str">
        <f>IF(ISERROR(INDEX(#REF!,MATCH('Item IDs'!B23,#REF!,0),1)),"NOT ASSIGNED",INDEX(#REF!,MATCH('Item IDs'!B23,#REF!,0),1))</f>
        <v>NOT ASSIGNED</v>
      </c>
      <c r="H23" s="168"/>
    </row>
    <row r="24" spans="2:8">
      <c r="B24" s="232">
        <v>1020</v>
      </c>
      <c r="C24" s="233" t="s">
        <v>111</v>
      </c>
      <c r="D24" s="234" t="s">
        <v>421</v>
      </c>
      <c r="E24" s="235" t="s">
        <v>422</v>
      </c>
      <c r="F24" s="235" t="s">
        <v>423</v>
      </c>
      <c r="G24" s="236" t="s">
        <v>61</v>
      </c>
      <c r="H24" s="236">
        <v>2014</v>
      </c>
    </row>
    <row r="25" spans="2:8">
      <c r="B25" s="232">
        <v>1021</v>
      </c>
      <c r="C25" s="233" t="s">
        <v>112</v>
      </c>
      <c r="D25" s="234" t="s">
        <v>421</v>
      </c>
      <c r="E25" s="235" t="s">
        <v>422</v>
      </c>
      <c r="F25" s="235" t="s">
        <v>421</v>
      </c>
      <c r="G25" s="236" t="s">
        <v>62</v>
      </c>
      <c r="H25" s="236">
        <v>2014</v>
      </c>
    </row>
    <row r="26" spans="2:8">
      <c r="B26" s="166">
        <v>1022</v>
      </c>
      <c r="C26" s="167" t="str">
        <f>IF(ISERROR(VLOOKUP(B26,#REF!,3,FALSE)),"N/A",VLOOKUP(B26,#REF!,3,FALSE))</f>
        <v>N/A</v>
      </c>
      <c r="D26" s="182" t="str">
        <f t="shared" si="0"/>
        <v xml:space="preserve"> </v>
      </c>
      <c r="E26" s="177" t="str">
        <f t="shared" si="1"/>
        <v xml:space="preserve"> </v>
      </c>
      <c r="F26" s="177" t="str">
        <f t="shared" si="2"/>
        <v xml:space="preserve"> </v>
      </c>
      <c r="G26" s="168" t="str">
        <f>IF(ISERROR(INDEX(#REF!,MATCH('Item IDs'!B26,#REF!,0),1)),"NOT ASSIGNED",INDEX(#REF!,MATCH('Item IDs'!B26,#REF!,0),1))</f>
        <v>NOT ASSIGNED</v>
      </c>
      <c r="H26" s="168"/>
    </row>
    <row r="27" spans="2:8">
      <c r="B27" s="166">
        <v>1023</v>
      </c>
      <c r="C27" s="167" t="str">
        <f>IF(ISERROR(VLOOKUP(B27,#REF!,3,FALSE)),"N/A",VLOOKUP(B27,#REF!,3,FALSE))</f>
        <v>N/A</v>
      </c>
      <c r="D27" s="182" t="str">
        <f t="shared" si="0"/>
        <v xml:space="preserve"> </v>
      </c>
      <c r="E27" s="177" t="str">
        <f t="shared" si="1"/>
        <v xml:space="preserve"> </v>
      </c>
      <c r="F27" s="177" t="str">
        <f t="shared" si="2"/>
        <v xml:space="preserve"> </v>
      </c>
      <c r="G27" s="168" t="str">
        <f>IF(ISERROR(INDEX(#REF!,MATCH('Item IDs'!B27,#REF!,0),1)),"NOT ASSIGNED",INDEX(#REF!,MATCH('Item IDs'!B27,#REF!,0),1))</f>
        <v>NOT ASSIGNED</v>
      </c>
      <c r="H27" s="168"/>
    </row>
    <row r="28" spans="2:8">
      <c r="B28" s="166">
        <v>1024</v>
      </c>
      <c r="C28" s="167" t="str">
        <f>IF(ISERROR(VLOOKUP(B28,#REF!,3,FALSE)),"N/A",VLOOKUP(B28,#REF!,3,FALSE))</f>
        <v>N/A</v>
      </c>
      <c r="D28" s="182" t="str">
        <f t="shared" si="0"/>
        <v xml:space="preserve"> </v>
      </c>
      <c r="E28" s="177" t="str">
        <f t="shared" si="1"/>
        <v xml:space="preserve"> </v>
      </c>
      <c r="F28" s="182" t="str">
        <f t="shared" si="2"/>
        <v xml:space="preserve"> </v>
      </c>
      <c r="G28" s="168" t="str">
        <f>IF(ISERROR(INDEX(#REF!,MATCH('Item IDs'!B28,#REF!,0),1)),"NOT ASSIGNED",INDEX(#REF!,MATCH('Item IDs'!B28,#REF!,0),1))</f>
        <v>NOT ASSIGNED</v>
      </c>
      <c r="H28" s="168"/>
    </row>
    <row r="29" spans="2:8">
      <c r="B29" s="232">
        <v>1025</v>
      </c>
      <c r="C29" s="233" t="s">
        <v>113</v>
      </c>
      <c r="D29" s="234" t="s">
        <v>421</v>
      </c>
      <c r="E29" s="235" t="s">
        <v>430</v>
      </c>
      <c r="F29" s="234" t="s">
        <v>426</v>
      </c>
      <c r="G29" s="236" t="s">
        <v>542</v>
      </c>
      <c r="H29" s="236">
        <v>2014</v>
      </c>
    </row>
    <row r="30" spans="2:8">
      <c r="B30" s="232">
        <v>1026</v>
      </c>
      <c r="C30" s="233" t="s">
        <v>114</v>
      </c>
      <c r="D30" s="234" t="s">
        <v>421</v>
      </c>
      <c r="E30" s="235" t="s">
        <v>431</v>
      </c>
      <c r="F30" s="234" t="s">
        <v>423</v>
      </c>
      <c r="G30" s="236" t="s">
        <v>237</v>
      </c>
      <c r="H30" s="236">
        <v>2014</v>
      </c>
    </row>
    <row r="31" spans="2:8">
      <c r="B31" s="232">
        <v>1027</v>
      </c>
      <c r="C31" s="233" t="s">
        <v>115</v>
      </c>
      <c r="D31" s="234" t="s">
        <v>421</v>
      </c>
      <c r="E31" s="235" t="s">
        <v>431</v>
      </c>
      <c r="F31" s="234" t="s">
        <v>421</v>
      </c>
      <c r="G31" s="236" t="s">
        <v>90</v>
      </c>
      <c r="H31" s="236">
        <v>2014</v>
      </c>
    </row>
    <row r="32" spans="2:8">
      <c r="B32" s="232">
        <v>1028</v>
      </c>
      <c r="C32" s="233" t="s">
        <v>116</v>
      </c>
      <c r="D32" s="234" t="s">
        <v>421</v>
      </c>
      <c r="E32" s="235" t="s">
        <v>431</v>
      </c>
      <c r="F32" s="234" t="s">
        <v>432</v>
      </c>
      <c r="G32" s="236" t="s">
        <v>91</v>
      </c>
      <c r="H32" s="236">
        <v>2014</v>
      </c>
    </row>
    <row r="33" spans="2:8">
      <c r="B33" s="232">
        <v>1029</v>
      </c>
      <c r="C33" s="233" t="s">
        <v>117</v>
      </c>
      <c r="D33" s="234" t="s">
        <v>421</v>
      </c>
      <c r="E33" s="235" t="s">
        <v>431</v>
      </c>
      <c r="F33" s="235" t="s">
        <v>433</v>
      </c>
      <c r="G33" s="236" t="s">
        <v>238</v>
      </c>
      <c r="H33" s="236">
        <v>2014</v>
      </c>
    </row>
    <row r="34" spans="2:8">
      <c r="B34" s="232">
        <v>1030</v>
      </c>
      <c r="C34" s="233" t="s">
        <v>118</v>
      </c>
      <c r="D34" s="234" t="s">
        <v>421</v>
      </c>
      <c r="E34" s="235" t="s">
        <v>431</v>
      </c>
      <c r="F34" s="234" t="s">
        <v>434</v>
      </c>
      <c r="G34" s="236" t="s">
        <v>92</v>
      </c>
      <c r="H34" s="236">
        <v>2014</v>
      </c>
    </row>
    <row r="35" spans="2:8" ht="12.75" customHeight="1">
      <c r="B35" s="166">
        <v>1031</v>
      </c>
      <c r="C35" s="167" t="str">
        <f>IF(ISERROR(VLOOKUP(B35,#REF!,3,FALSE)),"N/A",VLOOKUP(B35,#REF!,3,FALSE))</f>
        <v>N/A</v>
      </c>
      <c r="D35" s="182" t="str">
        <f t="shared" si="0"/>
        <v xml:space="preserve"> </v>
      </c>
      <c r="E35" s="177" t="str">
        <f t="shared" si="1"/>
        <v xml:space="preserve"> </v>
      </c>
      <c r="F35" s="177" t="str">
        <f t="shared" si="2"/>
        <v xml:space="preserve"> </v>
      </c>
      <c r="G35" s="168" t="str">
        <f>IF(ISERROR(INDEX(#REF!,MATCH('Item IDs'!B35,#REF!,0),1)),"NOT ASSIGNED",INDEX(#REF!,MATCH('Item IDs'!B35,#REF!,0),1))</f>
        <v>NOT ASSIGNED</v>
      </c>
      <c r="H35" s="168"/>
    </row>
    <row r="36" spans="2:8">
      <c r="B36" s="232">
        <v>1032</v>
      </c>
      <c r="C36" s="233" t="s">
        <v>435</v>
      </c>
      <c r="D36" s="234" t="s">
        <v>421</v>
      </c>
      <c r="E36" s="235" t="s">
        <v>436</v>
      </c>
      <c r="F36" s="235" t="s">
        <v>426</v>
      </c>
      <c r="G36" s="236" t="s">
        <v>543</v>
      </c>
      <c r="H36" s="236">
        <v>2014</v>
      </c>
    </row>
    <row r="37" spans="2:8">
      <c r="B37" s="166">
        <v>1033</v>
      </c>
      <c r="C37" s="167" t="str">
        <f>IF(ISERROR(VLOOKUP(B37,#REF!,3,FALSE)),"N/A",VLOOKUP(B37,#REF!,3,FALSE))</f>
        <v>N/A</v>
      </c>
      <c r="D37" s="182" t="str">
        <f t="shared" si="0"/>
        <v xml:space="preserve"> </v>
      </c>
      <c r="E37" s="177" t="str">
        <f t="shared" si="1"/>
        <v xml:space="preserve"> </v>
      </c>
      <c r="F37" s="182" t="str">
        <f t="shared" si="2"/>
        <v xml:space="preserve"> </v>
      </c>
      <c r="G37" s="168" t="str">
        <f>IF(ISERROR(INDEX(#REF!,MATCH('Item IDs'!B37,#REF!,0),1)),"NOT ASSIGNED",INDEX(#REF!,MATCH('Item IDs'!B37,#REF!,0),1))</f>
        <v>NOT ASSIGNED</v>
      </c>
      <c r="H37" s="168"/>
    </row>
    <row r="38" spans="2:8">
      <c r="B38" s="166">
        <v>1034</v>
      </c>
      <c r="C38" s="167" t="str">
        <f>IF(ISERROR(VLOOKUP(B38,#REF!,3,FALSE)),"N/A",VLOOKUP(B38,#REF!,3,FALSE))</f>
        <v>N/A</v>
      </c>
      <c r="D38" s="182" t="str">
        <f t="shared" si="0"/>
        <v xml:space="preserve"> </v>
      </c>
      <c r="E38" s="177" t="str">
        <f t="shared" si="1"/>
        <v xml:space="preserve"> </v>
      </c>
      <c r="F38" s="177" t="str">
        <f t="shared" si="2"/>
        <v xml:space="preserve"> </v>
      </c>
      <c r="G38" s="168" t="str">
        <f>IF(ISERROR(INDEX(#REF!,MATCH('Item IDs'!B38,#REF!,0),1)),"NOT ASSIGNED",INDEX(#REF!,MATCH('Item IDs'!B38,#REF!,0),1))</f>
        <v>NOT ASSIGNED</v>
      </c>
      <c r="H38" s="168"/>
    </row>
    <row r="39" spans="2:8">
      <c r="B39" s="166">
        <v>1035</v>
      </c>
      <c r="C39" s="167" t="str">
        <f>IF(ISERROR(VLOOKUP(B39,#REF!,3,FALSE)),"N/A",VLOOKUP(B39,#REF!,3,FALSE))</f>
        <v>N/A</v>
      </c>
      <c r="D39" s="182" t="str">
        <f t="shared" si="0"/>
        <v xml:space="preserve"> </v>
      </c>
      <c r="E39" s="177" t="str">
        <f t="shared" si="1"/>
        <v xml:space="preserve"> </v>
      </c>
      <c r="F39" s="182" t="str">
        <f t="shared" si="2"/>
        <v xml:space="preserve"> </v>
      </c>
      <c r="G39" s="168" t="str">
        <f>IF(ISERROR(INDEX(#REF!,MATCH('Item IDs'!B39,#REF!,0),1)),"NOT ASSIGNED",INDEX(#REF!,MATCH('Item IDs'!B39,#REF!,0),1))</f>
        <v>NOT ASSIGNED</v>
      </c>
      <c r="H39" s="168"/>
    </row>
    <row r="40" spans="2:8">
      <c r="B40" s="166">
        <v>1036</v>
      </c>
      <c r="C40" s="167" t="str">
        <f>IF(ISERROR(VLOOKUP(B40,#REF!,3,FALSE)),"N/A",VLOOKUP(B40,#REF!,3,FALSE))</f>
        <v>N/A</v>
      </c>
      <c r="D40" s="182" t="str">
        <f t="shared" si="0"/>
        <v xml:space="preserve"> </v>
      </c>
      <c r="E40" s="177" t="str">
        <f t="shared" si="1"/>
        <v xml:space="preserve"> </v>
      </c>
      <c r="F40" s="182" t="str">
        <f t="shared" si="2"/>
        <v xml:space="preserve"> </v>
      </c>
      <c r="G40" s="168" t="str">
        <f>IF(ISERROR(INDEX(#REF!,MATCH('Item IDs'!B40,#REF!,0),1)),"NOT ASSIGNED",INDEX(#REF!,MATCH('Item IDs'!B40,#REF!,0),1))</f>
        <v>NOT ASSIGNED</v>
      </c>
      <c r="H40" s="168"/>
    </row>
    <row r="41" spans="2:8">
      <c r="B41" s="166">
        <v>1037</v>
      </c>
      <c r="C41" s="167" t="str">
        <f>IF(ISERROR(VLOOKUP(B41,#REF!,3,FALSE)),"N/A",VLOOKUP(B41,#REF!,3,FALSE))</f>
        <v>N/A</v>
      </c>
      <c r="D41" s="182" t="str">
        <f t="shared" si="0"/>
        <v xml:space="preserve"> </v>
      </c>
      <c r="E41" s="177" t="str">
        <f t="shared" si="1"/>
        <v xml:space="preserve"> </v>
      </c>
      <c r="F41" s="182" t="str">
        <f t="shared" si="2"/>
        <v xml:space="preserve"> </v>
      </c>
      <c r="G41" s="168" t="str">
        <f>IF(ISERROR(INDEX(#REF!,MATCH('Item IDs'!B41,#REF!,0),1)),"NOT ASSIGNED",INDEX(#REF!,MATCH('Item IDs'!B41,#REF!,0),1))</f>
        <v>NOT ASSIGNED</v>
      </c>
      <c r="H41" s="168"/>
    </row>
    <row r="42" spans="2:8">
      <c r="B42" s="166">
        <v>1038</v>
      </c>
      <c r="C42" s="167" t="str">
        <f>IF(ISERROR(VLOOKUP(B42,#REF!,3,FALSE)),"N/A",VLOOKUP(B42,#REF!,3,FALSE))</f>
        <v>N/A</v>
      </c>
      <c r="D42" s="182" t="str">
        <f t="shared" si="0"/>
        <v xml:space="preserve"> </v>
      </c>
      <c r="E42" s="177" t="str">
        <f t="shared" si="1"/>
        <v xml:space="preserve"> </v>
      </c>
      <c r="F42" s="182" t="str">
        <f t="shared" si="2"/>
        <v xml:space="preserve"> </v>
      </c>
      <c r="G42" s="168" t="str">
        <f>IF(ISERROR(INDEX(#REF!,MATCH('Item IDs'!B42,#REF!,0),1)),"NOT ASSIGNED",INDEX(#REF!,MATCH('Item IDs'!B42,#REF!,0),1))</f>
        <v>NOT ASSIGNED</v>
      </c>
      <c r="H42" s="168"/>
    </row>
    <row r="43" spans="2:8">
      <c r="B43" s="166">
        <v>1039</v>
      </c>
      <c r="C43" s="167" t="str">
        <f>IF(ISERROR(VLOOKUP(B43,#REF!,3,FALSE)),"N/A",VLOOKUP(B43,#REF!,3,FALSE))</f>
        <v>N/A</v>
      </c>
      <c r="D43" s="182" t="str">
        <f t="shared" si="0"/>
        <v xml:space="preserve"> </v>
      </c>
      <c r="E43" s="177" t="str">
        <f t="shared" si="1"/>
        <v xml:space="preserve"> </v>
      </c>
      <c r="F43" s="182" t="str">
        <f t="shared" si="2"/>
        <v xml:space="preserve"> </v>
      </c>
      <c r="G43" s="168" t="str">
        <f>IF(ISERROR(INDEX(#REF!,MATCH('Item IDs'!B43,#REF!,0),1)),"NOT ASSIGNED",INDEX(#REF!,MATCH('Item IDs'!B43,#REF!,0),1))</f>
        <v>NOT ASSIGNED</v>
      </c>
      <c r="H43" s="168"/>
    </row>
    <row r="44" spans="2:8">
      <c r="B44" s="166">
        <v>1040</v>
      </c>
      <c r="C44" s="167" t="str">
        <f>IF(ISERROR(VLOOKUP(B44,#REF!,3,FALSE)),"N/A",VLOOKUP(B44,#REF!,3,FALSE))</f>
        <v>N/A</v>
      </c>
      <c r="D44" s="182" t="str">
        <f t="shared" si="0"/>
        <v xml:space="preserve"> </v>
      </c>
      <c r="E44" s="177" t="str">
        <f t="shared" si="1"/>
        <v xml:space="preserve"> </v>
      </c>
      <c r="F44" s="182" t="str">
        <f t="shared" si="2"/>
        <v xml:space="preserve"> </v>
      </c>
      <c r="G44" s="168" t="str">
        <f>IF(ISERROR(INDEX(#REF!,MATCH('Item IDs'!B44,#REF!,0),1)),"NOT ASSIGNED",INDEX(#REF!,MATCH('Item IDs'!B44,#REF!,0),1))</f>
        <v>NOT ASSIGNED</v>
      </c>
      <c r="H44" s="168"/>
    </row>
    <row r="45" spans="2:8">
      <c r="B45" s="166">
        <v>1041</v>
      </c>
      <c r="C45" s="167" t="str">
        <f>IF(ISERROR(VLOOKUP(B45,#REF!,3,FALSE)),"N/A",VLOOKUP(B45,#REF!,3,FALSE))</f>
        <v>N/A</v>
      </c>
      <c r="D45" s="182" t="str">
        <f t="shared" si="0"/>
        <v xml:space="preserve"> </v>
      </c>
      <c r="E45" s="177" t="str">
        <f t="shared" si="1"/>
        <v xml:space="preserve"> </v>
      </c>
      <c r="F45" s="177" t="str">
        <f t="shared" si="2"/>
        <v xml:space="preserve"> </v>
      </c>
      <c r="G45" s="168" t="str">
        <f>IF(ISERROR(INDEX(#REF!,MATCH('Item IDs'!B45,#REF!,0),1)),"NOT ASSIGNED",INDEX(#REF!,MATCH('Item IDs'!B45,#REF!,0),1))</f>
        <v>NOT ASSIGNED</v>
      </c>
      <c r="H45" s="168"/>
    </row>
    <row r="46" spans="2:8">
      <c r="B46" s="232">
        <v>1042</v>
      </c>
      <c r="C46" s="233" t="s">
        <v>73</v>
      </c>
      <c r="D46" s="234" t="str">
        <f t="shared" si="0"/>
        <v>3</v>
      </c>
      <c r="E46" s="235" t="str">
        <f t="shared" si="1"/>
        <v>d</v>
      </c>
      <c r="F46" s="235" t="str">
        <f t="shared" si="2"/>
        <v xml:space="preserve"> </v>
      </c>
      <c r="G46" s="236" t="s">
        <v>341</v>
      </c>
      <c r="H46" s="236">
        <v>2016</v>
      </c>
    </row>
    <row r="47" spans="2:8">
      <c r="B47" s="166">
        <v>1043</v>
      </c>
      <c r="C47" s="167" t="str">
        <f>IF(ISERROR(VLOOKUP(B47,#REF!,3,FALSE)),"N/A",VLOOKUP(B47,#REF!,3,FALSE))</f>
        <v>N/A</v>
      </c>
      <c r="D47" s="182" t="str">
        <f t="shared" si="0"/>
        <v xml:space="preserve"> </v>
      </c>
      <c r="E47" s="177" t="str">
        <f t="shared" si="1"/>
        <v xml:space="preserve"> </v>
      </c>
      <c r="F47" s="182" t="str">
        <f t="shared" si="2"/>
        <v xml:space="preserve"> </v>
      </c>
      <c r="G47" s="168" t="str">
        <f>IF(ISERROR(INDEX(#REF!,MATCH('Item IDs'!B47,#REF!,0),1)),"NOT ASSIGNED",INDEX(#REF!,MATCH('Item IDs'!B47,#REF!,0),1))</f>
        <v>NOT ASSIGNED</v>
      </c>
      <c r="H47" s="168"/>
    </row>
    <row r="48" spans="2:8">
      <c r="B48" s="166">
        <v>1044</v>
      </c>
      <c r="C48" s="167" t="str">
        <f>IF(ISERROR(VLOOKUP(B48,#REF!,3,FALSE)),"N/A",VLOOKUP(B48,#REF!,3,FALSE))</f>
        <v>N/A</v>
      </c>
      <c r="D48" s="182" t="str">
        <f t="shared" si="0"/>
        <v xml:space="preserve"> </v>
      </c>
      <c r="E48" s="177" t="str">
        <f t="shared" si="1"/>
        <v xml:space="preserve"> </v>
      </c>
      <c r="F48" s="177" t="str">
        <f t="shared" si="2"/>
        <v xml:space="preserve"> </v>
      </c>
      <c r="G48" s="168" t="str">
        <f>IF(ISERROR(INDEX(#REF!,MATCH('Item IDs'!B48,#REF!,0),1)),"NOT ASSIGNED",INDEX(#REF!,MATCH('Item IDs'!B48,#REF!,0),1))</f>
        <v>NOT ASSIGNED</v>
      </c>
      <c r="H48" s="168"/>
    </row>
    <row r="49" spans="2:8">
      <c r="B49" s="166">
        <v>1045</v>
      </c>
      <c r="C49" s="167" t="str">
        <f>IF(ISERROR(VLOOKUP(B49,#REF!,3,FALSE)),"N/A",VLOOKUP(B49,#REF!,3,FALSE))</f>
        <v>N/A</v>
      </c>
      <c r="D49" s="182" t="str">
        <f t="shared" si="0"/>
        <v xml:space="preserve"> </v>
      </c>
      <c r="E49" s="177" t="str">
        <f t="shared" si="1"/>
        <v xml:space="preserve"> </v>
      </c>
      <c r="F49" s="177" t="str">
        <f t="shared" si="2"/>
        <v xml:space="preserve"> </v>
      </c>
      <c r="G49" s="168" t="str">
        <f>IF(ISERROR(INDEX(#REF!,MATCH('Item IDs'!B49,#REF!,0),1)),"NOT ASSIGNED",INDEX(#REF!,MATCH('Item IDs'!B49,#REF!,0),1))</f>
        <v>NOT ASSIGNED</v>
      </c>
      <c r="H49" s="168"/>
    </row>
    <row r="50" spans="2:8">
      <c r="B50" s="166">
        <v>1046</v>
      </c>
      <c r="C50" s="167" t="str">
        <f>IF(ISERROR(VLOOKUP(B50,#REF!,3,FALSE)),"N/A",VLOOKUP(B50,#REF!,3,FALSE))</f>
        <v>N/A</v>
      </c>
      <c r="D50" s="182" t="str">
        <f t="shared" si="0"/>
        <v xml:space="preserve"> </v>
      </c>
      <c r="E50" s="177" t="str">
        <f t="shared" si="1"/>
        <v xml:space="preserve"> </v>
      </c>
      <c r="F50" s="177" t="str">
        <f t="shared" si="2"/>
        <v xml:space="preserve"> </v>
      </c>
      <c r="G50" s="168" t="str">
        <f>IF(ISERROR(INDEX(#REF!,MATCH('Item IDs'!B50,#REF!,0),1)),"NOT ASSIGNED",INDEX(#REF!,MATCH('Item IDs'!B50,#REF!,0),1))</f>
        <v>NOT ASSIGNED</v>
      </c>
      <c r="H50" s="168"/>
    </row>
    <row r="51" spans="2:8">
      <c r="B51" s="166">
        <v>1047</v>
      </c>
      <c r="C51" s="167" t="str">
        <f>IF(ISERROR(VLOOKUP(B51,#REF!,3,FALSE)),"N/A",VLOOKUP(B51,#REF!,3,FALSE))</f>
        <v>N/A</v>
      </c>
      <c r="D51" s="182" t="str">
        <f t="shared" si="0"/>
        <v xml:space="preserve"> </v>
      </c>
      <c r="E51" s="177" t="str">
        <f t="shared" si="1"/>
        <v xml:space="preserve"> </v>
      </c>
      <c r="F51" s="177" t="str">
        <f t="shared" si="2"/>
        <v xml:space="preserve"> </v>
      </c>
      <c r="G51" s="168" t="str">
        <f>IF(ISERROR(INDEX(#REF!,MATCH('Item IDs'!B51,#REF!,0),1)),"NOT ASSIGNED",INDEX(#REF!,MATCH('Item IDs'!B51,#REF!,0),1))</f>
        <v>NOT ASSIGNED</v>
      </c>
      <c r="H51" s="168"/>
    </row>
    <row r="52" spans="2:8">
      <c r="B52" s="166">
        <v>1048</v>
      </c>
      <c r="C52" s="167" t="str">
        <f>IF(ISERROR(VLOOKUP(B52,#REF!,3,FALSE)),"N/A",VLOOKUP(B52,#REF!,3,FALSE))</f>
        <v>N/A</v>
      </c>
      <c r="D52" s="182" t="str">
        <f t="shared" si="0"/>
        <v xml:space="preserve"> </v>
      </c>
      <c r="E52" s="177" t="str">
        <f t="shared" si="1"/>
        <v xml:space="preserve"> </v>
      </c>
      <c r="F52" s="177" t="str">
        <f t="shared" si="2"/>
        <v xml:space="preserve"> </v>
      </c>
      <c r="G52" s="168" t="str">
        <f>IF(ISERROR(INDEX(#REF!,MATCH('Item IDs'!B52,#REF!,0),1)),"NOT ASSIGNED",INDEX(#REF!,MATCH('Item IDs'!B52,#REF!,0),1))</f>
        <v>NOT ASSIGNED</v>
      </c>
      <c r="H52" s="168"/>
    </row>
    <row r="53" spans="2:8">
      <c r="B53" s="232">
        <v>1049</v>
      </c>
      <c r="C53" s="233" t="s">
        <v>101</v>
      </c>
      <c r="D53" s="234">
        <v>4</v>
      </c>
      <c r="E53" s="235" t="s">
        <v>439</v>
      </c>
      <c r="F53" s="235" t="str">
        <f t="shared" si="2"/>
        <v xml:space="preserve"> </v>
      </c>
      <c r="G53" s="236" t="s">
        <v>454</v>
      </c>
      <c r="H53" s="236">
        <v>2016</v>
      </c>
    </row>
    <row r="54" spans="2:8">
      <c r="B54" s="166">
        <v>1050</v>
      </c>
      <c r="C54" s="167" t="str">
        <f>IF(ISERROR(VLOOKUP(B54,#REF!,3,FALSE)),"N/A",VLOOKUP(B54,#REF!,3,FALSE))</f>
        <v>N/A</v>
      </c>
      <c r="D54" s="182" t="str">
        <f t="shared" si="0"/>
        <v xml:space="preserve"> </v>
      </c>
      <c r="E54" s="177" t="str">
        <f t="shared" si="1"/>
        <v xml:space="preserve"> </v>
      </c>
      <c r="F54" s="182" t="str">
        <f t="shared" si="2"/>
        <v xml:space="preserve"> </v>
      </c>
      <c r="G54" s="168" t="str">
        <f>IF(ISERROR(INDEX(#REF!,MATCH('Item IDs'!B54,#REF!,0),1)),"NOT ASSIGNED",INDEX(#REF!,MATCH('Item IDs'!B54,#REF!,0),1))</f>
        <v>NOT ASSIGNED</v>
      </c>
      <c r="H54" s="168"/>
    </row>
    <row r="55" spans="2:8">
      <c r="B55" s="166">
        <v>1051</v>
      </c>
      <c r="C55" s="167" t="str">
        <f>IF(ISERROR(VLOOKUP(B55,#REF!,3,FALSE)),"N/A",VLOOKUP(B55,#REF!,3,FALSE))</f>
        <v>N/A</v>
      </c>
      <c r="D55" s="182" t="str">
        <f t="shared" si="0"/>
        <v xml:space="preserve"> </v>
      </c>
      <c r="E55" s="177" t="str">
        <f t="shared" si="1"/>
        <v xml:space="preserve"> </v>
      </c>
      <c r="F55" s="182" t="str">
        <f t="shared" si="2"/>
        <v xml:space="preserve"> </v>
      </c>
      <c r="G55" s="168" t="str">
        <f>IF(ISERROR(INDEX(#REF!,MATCH('Item IDs'!B55,#REF!,0),1)),"NOT ASSIGNED",INDEX(#REF!,MATCH('Item IDs'!B55,#REF!,0),1))</f>
        <v>NOT ASSIGNED</v>
      </c>
      <c r="H55" s="168"/>
    </row>
    <row r="56" spans="2:8">
      <c r="B56" s="166">
        <v>1052</v>
      </c>
      <c r="C56" s="167" t="str">
        <f>IF(ISERROR(VLOOKUP(B56,#REF!,3,FALSE)),"N/A",VLOOKUP(B56,#REF!,3,FALSE))</f>
        <v>N/A</v>
      </c>
      <c r="D56" s="182" t="str">
        <f t="shared" si="0"/>
        <v xml:space="preserve"> </v>
      </c>
      <c r="E56" s="177" t="str">
        <f t="shared" si="1"/>
        <v xml:space="preserve"> </v>
      </c>
      <c r="F56" s="182" t="str">
        <f t="shared" si="2"/>
        <v xml:space="preserve"> </v>
      </c>
      <c r="G56" s="168" t="str">
        <f>IF(ISERROR(INDEX(#REF!,MATCH('Item IDs'!B56,#REF!,0),1)),"NOT ASSIGNED",INDEX(#REF!,MATCH('Item IDs'!B56,#REF!,0),1))</f>
        <v>NOT ASSIGNED</v>
      </c>
      <c r="H56" s="168"/>
    </row>
    <row r="57" spans="2:8">
      <c r="B57" s="166">
        <v>1053</v>
      </c>
      <c r="C57" s="167" t="str">
        <f>IF(ISERROR(VLOOKUP(B57,#REF!,3,FALSE)),"N/A",VLOOKUP(B57,#REF!,3,FALSE))</f>
        <v>N/A</v>
      </c>
      <c r="D57" s="182" t="str">
        <f t="shared" si="0"/>
        <v xml:space="preserve"> </v>
      </c>
      <c r="E57" s="177" t="str">
        <f t="shared" si="1"/>
        <v xml:space="preserve"> </v>
      </c>
      <c r="F57" s="177" t="str">
        <f t="shared" si="2"/>
        <v xml:space="preserve"> </v>
      </c>
      <c r="G57" s="168" t="str">
        <f>IF(ISERROR(INDEX(#REF!,MATCH('Item IDs'!B57,#REF!,0),1)),"NOT ASSIGNED",INDEX(#REF!,MATCH('Item IDs'!B57,#REF!,0),1))</f>
        <v>NOT ASSIGNED</v>
      </c>
      <c r="H57" s="168"/>
    </row>
    <row r="58" spans="2:8">
      <c r="B58" s="166">
        <v>1054</v>
      </c>
      <c r="C58" s="167" t="str">
        <f>IF(ISERROR(VLOOKUP(B58,#REF!,3,FALSE)),"N/A",VLOOKUP(B58,#REF!,3,FALSE))</f>
        <v>N/A</v>
      </c>
      <c r="D58" s="182" t="str">
        <f t="shared" si="0"/>
        <v xml:space="preserve"> </v>
      </c>
      <c r="E58" s="177" t="str">
        <f t="shared" si="1"/>
        <v xml:space="preserve"> </v>
      </c>
      <c r="F58" s="177" t="str">
        <f t="shared" si="2"/>
        <v xml:space="preserve"> </v>
      </c>
      <c r="G58" s="168" t="str">
        <f>IF(ISERROR(INDEX(#REF!,MATCH('Item IDs'!B58,#REF!,0),1)),"NOT ASSIGNED",INDEX(#REF!,MATCH('Item IDs'!B58,#REF!,0),1))</f>
        <v>NOT ASSIGNED</v>
      </c>
      <c r="H58" s="168"/>
    </row>
    <row r="59" spans="2:8">
      <c r="B59" s="166">
        <v>1055</v>
      </c>
      <c r="C59" s="167" t="str">
        <f>IF(ISERROR(VLOOKUP(B59,#REF!,3,FALSE)),"N/A",VLOOKUP(B59,#REF!,3,FALSE))</f>
        <v>N/A</v>
      </c>
      <c r="D59" s="182" t="str">
        <f t="shared" si="0"/>
        <v xml:space="preserve"> </v>
      </c>
      <c r="E59" s="177" t="str">
        <f t="shared" si="1"/>
        <v xml:space="preserve"> </v>
      </c>
      <c r="F59" s="177" t="str">
        <f t="shared" si="2"/>
        <v xml:space="preserve"> </v>
      </c>
      <c r="G59" s="168" t="str">
        <f>IF(ISERROR(INDEX(#REF!,MATCH('Item IDs'!B59,#REF!,0),1)),"NOT ASSIGNED",INDEX(#REF!,MATCH('Item IDs'!B59,#REF!,0),1))</f>
        <v>NOT ASSIGNED</v>
      </c>
      <c r="H59" s="168"/>
    </row>
    <row r="60" spans="2:8">
      <c r="B60" s="166">
        <v>1056</v>
      </c>
      <c r="C60" s="167" t="str">
        <f>IF(ISERROR(VLOOKUP(B60,#REF!,3,FALSE)),"N/A",VLOOKUP(B60,#REF!,3,FALSE))</f>
        <v>N/A</v>
      </c>
      <c r="D60" s="182" t="str">
        <f t="shared" si="0"/>
        <v xml:space="preserve"> </v>
      </c>
      <c r="E60" s="177" t="str">
        <f t="shared" si="1"/>
        <v xml:space="preserve"> </v>
      </c>
      <c r="F60" s="177" t="str">
        <f t="shared" si="2"/>
        <v xml:space="preserve"> </v>
      </c>
      <c r="G60" s="168" t="str">
        <f>IF(ISERROR(INDEX(#REF!,MATCH('Item IDs'!B60,#REF!,0),1)),"NOT ASSIGNED",INDEX(#REF!,MATCH('Item IDs'!B60,#REF!,0),1))</f>
        <v>NOT ASSIGNED</v>
      </c>
      <c r="H60" s="168"/>
    </row>
    <row r="61" spans="2:8">
      <c r="B61" s="166">
        <v>1057</v>
      </c>
      <c r="C61" s="167" t="str">
        <f>IF(ISERROR(VLOOKUP(B61,#REF!,3,FALSE)),"N/A",VLOOKUP(B61,#REF!,3,FALSE))</f>
        <v>N/A</v>
      </c>
      <c r="D61" s="182" t="str">
        <f t="shared" si="0"/>
        <v xml:space="preserve"> </v>
      </c>
      <c r="E61" s="177" t="str">
        <f t="shared" si="1"/>
        <v xml:space="preserve"> </v>
      </c>
      <c r="F61" s="177" t="str">
        <f t="shared" si="2"/>
        <v xml:space="preserve"> </v>
      </c>
      <c r="G61" s="168" t="str">
        <f>IF(ISERROR(INDEX(#REF!,MATCH('Item IDs'!B61,#REF!,0),1)),"NOT ASSIGNED",INDEX(#REF!,MATCH('Item IDs'!B61,#REF!,0),1))</f>
        <v>NOT ASSIGNED</v>
      </c>
      <c r="H61" s="168"/>
    </row>
    <row r="62" spans="2:8">
      <c r="B62" s="166">
        <v>1058</v>
      </c>
      <c r="C62" s="167" t="str">
        <f>IF(ISERROR(VLOOKUP(B62,#REF!,3,FALSE)),"N/A",VLOOKUP(B62,#REF!,3,FALSE))</f>
        <v>N/A</v>
      </c>
      <c r="D62" s="182" t="str">
        <f t="shared" si="0"/>
        <v xml:space="preserve"> </v>
      </c>
      <c r="E62" s="177" t="str">
        <f t="shared" si="1"/>
        <v xml:space="preserve"> </v>
      </c>
      <c r="F62" s="177" t="str">
        <f t="shared" si="2"/>
        <v xml:space="preserve"> </v>
      </c>
      <c r="G62" s="168" t="str">
        <f>IF(ISERROR(INDEX(#REF!,MATCH('Item IDs'!B62,#REF!,0),1)),"NOT ASSIGNED",INDEX(#REF!,MATCH('Item IDs'!B62,#REF!,0),1))</f>
        <v>NOT ASSIGNED</v>
      </c>
      <c r="H62" s="168"/>
    </row>
    <row r="63" spans="2:8">
      <c r="B63" s="166">
        <v>1059</v>
      </c>
      <c r="C63" s="167" t="str">
        <f>IF(ISERROR(VLOOKUP(B63,#REF!,3,FALSE)),"N/A",VLOOKUP(B63,#REF!,3,FALSE))</f>
        <v>N/A</v>
      </c>
      <c r="D63" s="182" t="str">
        <f t="shared" si="0"/>
        <v xml:space="preserve"> </v>
      </c>
      <c r="E63" s="177" t="str">
        <f t="shared" si="1"/>
        <v xml:space="preserve"> </v>
      </c>
      <c r="F63" s="177" t="str">
        <f t="shared" si="2"/>
        <v xml:space="preserve"> </v>
      </c>
      <c r="G63" s="168" t="str">
        <f>IF(ISERROR(INDEX(#REF!,MATCH('Item IDs'!B63,#REF!,0),1)),"NOT ASSIGNED",INDEX(#REF!,MATCH('Item IDs'!B63,#REF!,0),1))</f>
        <v>NOT ASSIGNED</v>
      </c>
      <c r="H63" s="168"/>
    </row>
    <row r="64" spans="2:8">
      <c r="B64" s="166">
        <v>1060</v>
      </c>
      <c r="C64" s="167" t="str">
        <f>IF(ISERROR(VLOOKUP(B64,#REF!,3,FALSE)),"N/A",VLOOKUP(B64,#REF!,3,FALSE))</f>
        <v>N/A</v>
      </c>
      <c r="D64" s="182" t="str">
        <f t="shared" si="0"/>
        <v xml:space="preserve"> </v>
      </c>
      <c r="E64" s="177" t="str">
        <f t="shared" si="1"/>
        <v xml:space="preserve"> </v>
      </c>
      <c r="F64" s="177" t="str">
        <f t="shared" si="2"/>
        <v xml:space="preserve"> </v>
      </c>
      <c r="G64" s="168" t="str">
        <f>IF(ISERROR(INDEX(#REF!,MATCH('Item IDs'!B64,#REF!,0),1)),"NOT ASSIGNED",INDEX(#REF!,MATCH('Item IDs'!B64,#REF!,0),1))</f>
        <v>NOT ASSIGNED</v>
      </c>
      <c r="H64" s="168"/>
    </row>
    <row r="65" spans="2:8">
      <c r="B65" s="166">
        <v>1061</v>
      </c>
      <c r="C65" s="167" t="str">
        <f>IF(ISERROR(VLOOKUP(B65,#REF!,3,FALSE)),"N/A",VLOOKUP(B65,#REF!,3,FALSE))</f>
        <v>N/A</v>
      </c>
      <c r="D65" s="182" t="str">
        <f t="shared" si="0"/>
        <v xml:space="preserve"> </v>
      </c>
      <c r="E65" s="177" t="str">
        <f t="shared" si="1"/>
        <v xml:space="preserve"> </v>
      </c>
      <c r="F65" s="182" t="str">
        <f t="shared" si="2"/>
        <v xml:space="preserve"> </v>
      </c>
      <c r="G65" s="168" t="str">
        <f>IF(ISERROR(INDEX(#REF!,MATCH('Item IDs'!B65,#REF!,0),1)),"NOT ASSIGNED",INDEX(#REF!,MATCH('Item IDs'!B65,#REF!,0),1))</f>
        <v>NOT ASSIGNED</v>
      </c>
      <c r="H65" s="168"/>
    </row>
    <row r="66" spans="2:8">
      <c r="B66" s="166">
        <v>1062</v>
      </c>
      <c r="C66" s="167" t="str">
        <f>IF(ISERROR(VLOOKUP(B66,#REF!,3,FALSE)),"N/A",VLOOKUP(B66,#REF!,3,FALSE))</f>
        <v>N/A</v>
      </c>
      <c r="D66" s="182" t="str">
        <f t="shared" si="0"/>
        <v xml:space="preserve"> </v>
      </c>
      <c r="E66" s="177" t="str">
        <f t="shared" si="1"/>
        <v xml:space="preserve"> </v>
      </c>
      <c r="F66" s="182" t="str">
        <f t="shared" si="2"/>
        <v xml:space="preserve"> </v>
      </c>
      <c r="G66" s="168" t="str">
        <f>IF(ISERROR(INDEX(#REF!,MATCH('Item IDs'!B66,#REF!,0),1)),"NOT ASSIGNED",INDEX(#REF!,MATCH('Item IDs'!B66,#REF!,0),1))</f>
        <v>NOT ASSIGNED</v>
      </c>
      <c r="H66" s="168"/>
    </row>
    <row r="67" spans="2:8">
      <c r="B67" s="166">
        <v>1063</v>
      </c>
      <c r="C67" s="167" t="str">
        <f>IF(ISERROR(VLOOKUP(B67,#REF!,3,FALSE)),"N/A",VLOOKUP(B67,#REF!,3,FALSE))</f>
        <v>N/A</v>
      </c>
      <c r="D67" s="182" t="str">
        <f t="shared" si="0"/>
        <v xml:space="preserve"> </v>
      </c>
      <c r="E67" s="177" t="str">
        <f t="shared" si="1"/>
        <v xml:space="preserve"> </v>
      </c>
      <c r="F67" s="182" t="str">
        <f t="shared" si="2"/>
        <v xml:space="preserve"> </v>
      </c>
      <c r="G67" s="168" t="str">
        <f>IF(ISERROR(INDEX(#REF!,MATCH('Item IDs'!B67,#REF!,0),1)),"NOT ASSIGNED",INDEX(#REF!,MATCH('Item IDs'!B67,#REF!,0),1))</f>
        <v>NOT ASSIGNED</v>
      </c>
      <c r="H67" s="168"/>
    </row>
    <row r="68" spans="2:8">
      <c r="B68" s="166">
        <v>1064</v>
      </c>
      <c r="C68" s="167" t="str">
        <f>IF(ISERROR(VLOOKUP(B68,#REF!,3,FALSE)),"N/A",VLOOKUP(B68,#REF!,3,FALSE))</f>
        <v>N/A</v>
      </c>
      <c r="D68" s="182" t="str">
        <f t="shared" si="0"/>
        <v xml:space="preserve"> </v>
      </c>
      <c r="E68" s="177" t="str">
        <f t="shared" si="1"/>
        <v xml:space="preserve"> </v>
      </c>
      <c r="F68" s="177" t="str">
        <f t="shared" si="2"/>
        <v xml:space="preserve"> </v>
      </c>
      <c r="G68" s="168" t="str">
        <f>IF(ISERROR(INDEX(#REF!,MATCH('Item IDs'!B68,#REF!,0),1)),"NOT ASSIGNED",INDEX(#REF!,MATCH('Item IDs'!B68,#REF!,0),1))</f>
        <v>NOT ASSIGNED</v>
      </c>
      <c r="H68" s="168"/>
    </row>
    <row r="69" spans="2:8">
      <c r="B69" s="166">
        <v>1065</v>
      </c>
      <c r="C69" s="167" t="str">
        <f>IF(ISERROR(VLOOKUP(B69,#REF!,3,FALSE)),"N/A",VLOOKUP(B69,#REF!,3,FALSE))</f>
        <v>N/A</v>
      </c>
      <c r="D69" s="182" t="str">
        <f t="shared" ref="D69:D132" si="3">IF(ISERROR(FIND(".",C69))," ",LEFT(C69,FIND(".",C69)-1))</f>
        <v xml:space="preserve"> </v>
      </c>
      <c r="E69" s="177" t="str">
        <f t="shared" ref="E69:E132" si="4">IF(ISERROR(FIND(".",C69))," ",LEFT(RIGHT(C69,LEN(C69)-FIND(".",C69)),FIND(".",RIGHT(C69,LEN(C69)-FIND(".",C69)))-1))</f>
        <v xml:space="preserve"> </v>
      </c>
      <c r="F69" s="177" t="str">
        <f t="shared" ref="F69:F132" si="5">IF(ISERROR(FIND("(",C69))," ",MID(C69,FIND("(",C69)+1,FIND(")",C69)-FIND("(",C69)-1))</f>
        <v xml:space="preserve"> </v>
      </c>
      <c r="G69" s="168" t="str">
        <f>IF(ISERROR(INDEX(#REF!,MATCH('Item IDs'!B69,#REF!,0),1)),"NOT ASSIGNED",INDEX(#REF!,MATCH('Item IDs'!B69,#REF!,0),1))</f>
        <v>NOT ASSIGNED</v>
      </c>
      <c r="H69" s="168"/>
    </row>
    <row r="70" spans="2:8">
      <c r="B70" s="166">
        <v>1066</v>
      </c>
      <c r="C70" s="167" t="str">
        <f>IF(ISERROR(VLOOKUP(B70,#REF!,3,FALSE)),"N/A",VLOOKUP(B70,#REF!,3,FALSE))</f>
        <v>N/A</v>
      </c>
      <c r="D70" s="182" t="str">
        <f t="shared" si="3"/>
        <v xml:space="preserve"> </v>
      </c>
      <c r="E70" s="177" t="str">
        <f t="shared" si="4"/>
        <v xml:space="preserve"> </v>
      </c>
      <c r="F70" s="177" t="str">
        <f t="shared" si="5"/>
        <v xml:space="preserve"> </v>
      </c>
      <c r="G70" s="168" t="str">
        <f>IF(ISERROR(INDEX(#REF!,MATCH('Item IDs'!B70,#REF!,0),1)),"NOT ASSIGNED",INDEX(#REF!,MATCH('Item IDs'!B70,#REF!,0),1))</f>
        <v>NOT ASSIGNED</v>
      </c>
      <c r="H70" s="168"/>
    </row>
    <row r="71" spans="2:8">
      <c r="B71" s="166">
        <v>1067</v>
      </c>
      <c r="C71" s="167" t="str">
        <f>IF(ISERROR(VLOOKUP(B71,#REF!,3,FALSE)),"N/A",VLOOKUP(B71,#REF!,3,FALSE))</f>
        <v>N/A</v>
      </c>
      <c r="D71" s="182" t="str">
        <f t="shared" si="3"/>
        <v xml:space="preserve"> </v>
      </c>
      <c r="E71" s="177" t="str">
        <f t="shared" si="4"/>
        <v xml:space="preserve"> </v>
      </c>
      <c r="F71" s="177" t="str">
        <f t="shared" si="5"/>
        <v xml:space="preserve"> </v>
      </c>
      <c r="G71" s="168" t="str">
        <f>IF(ISERROR(INDEX(#REF!,MATCH('Item IDs'!B71,#REF!,0),1)),"NOT ASSIGNED",INDEX(#REF!,MATCH('Item IDs'!B71,#REF!,0),1))</f>
        <v>NOT ASSIGNED</v>
      </c>
      <c r="H71" s="168"/>
    </row>
    <row r="72" spans="2:8">
      <c r="B72" s="166">
        <v>1068</v>
      </c>
      <c r="C72" s="167" t="str">
        <f>IF(ISERROR(VLOOKUP(B72,#REF!,3,FALSE)),"N/A",VLOOKUP(B72,#REF!,3,FALSE))</f>
        <v>N/A</v>
      </c>
      <c r="D72" s="182" t="str">
        <f t="shared" si="3"/>
        <v xml:space="preserve"> </v>
      </c>
      <c r="E72" s="177" t="str">
        <f t="shared" si="4"/>
        <v xml:space="preserve"> </v>
      </c>
      <c r="F72" s="177" t="str">
        <f t="shared" si="5"/>
        <v xml:space="preserve"> </v>
      </c>
      <c r="G72" s="168" t="str">
        <f>IF(ISERROR(INDEX(#REF!,MATCH('Item IDs'!B72,#REF!,0),1)),"NOT ASSIGNED",INDEX(#REF!,MATCH('Item IDs'!B72,#REF!,0),1))</f>
        <v>NOT ASSIGNED</v>
      </c>
      <c r="H72" s="168"/>
    </row>
    <row r="73" spans="2:8">
      <c r="B73" s="166">
        <v>1069</v>
      </c>
      <c r="C73" s="167" t="str">
        <f>IF(ISERROR(VLOOKUP(B73,#REF!,3,FALSE)),"N/A",VLOOKUP(B73,#REF!,3,FALSE))</f>
        <v>N/A</v>
      </c>
      <c r="D73" s="182" t="str">
        <f t="shared" si="3"/>
        <v xml:space="preserve"> </v>
      </c>
      <c r="E73" s="177" t="str">
        <f t="shared" si="4"/>
        <v xml:space="preserve"> </v>
      </c>
      <c r="F73" s="177" t="str">
        <f t="shared" si="5"/>
        <v xml:space="preserve"> </v>
      </c>
      <c r="G73" s="168" t="str">
        <f>IF(ISERROR(INDEX(#REF!,MATCH('Item IDs'!B73,#REF!,0),1)),"NOT ASSIGNED",INDEX(#REF!,MATCH('Item IDs'!B73,#REF!,0),1))</f>
        <v>NOT ASSIGNED</v>
      </c>
      <c r="H73" s="168"/>
    </row>
    <row r="74" spans="2:8">
      <c r="B74" s="166">
        <v>1070</v>
      </c>
      <c r="C74" s="167" t="str">
        <f>IF(ISERROR(VLOOKUP(B74,#REF!,3,FALSE)),"N/A",VLOOKUP(B74,#REF!,3,FALSE))</f>
        <v>N/A</v>
      </c>
      <c r="D74" s="182" t="str">
        <f t="shared" si="3"/>
        <v xml:space="preserve"> </v>
      </c>
      <c r="E74" s="177" t="str">
        <f t="shared" si="4"/>
        <v xml:space="preserve"> </v>
      </c>
      <c r="F74" s="177" t="str">
        <f t="shared" si="5"/>
        <v xml:space="preserve"> </v>
      </c>
      <c r="G74" s="168" t="str">
        <f>IF(ISERROR(INDEX(#REF!,MATCH('Item IDs'!B74,#REF!,0),1)),"NOT ASSIGNED",INDEX(#REF!,MATCH('Item IDs'!B74,#REF!,0),1))</f>
        <v>NOT ASSIGNED</v>
      </c>
      <c r="H74" s="168"/>
    </row>
    <row r="75" spans="2:8">
      <c r="B75" s="166">
        <v>1071</v>
      </c>
      <c r="C75" s="167" t="str">
        <f>IF(ISERROR(VLOOKUP(B75,#REF!,3,FALSE)),"N/A",VLOOKUP(B75,#REF!,3,FALSE))</f>
        <v>N/A</v>
      </c>
      <c r="D75" s="182" t="str">
        <f t="shared" si="3"/>
        <v xml:space="preserve"> </v>
      </c>
      <c r="E75" s="177" t="str">
        <f t="shared" si="4"/>
        <v xml:space="preserve"> </v>
      </c>
      <c r="F75" s="177" t="str">
        <f t="shared" si="5"/>
        <v xml:space="preserve"> </v>
      </c>
      <c r="G75" s="168" t="str">
        <f>IF(ISERROR(INDEX(#REF!,MATCH('Item IDs'!B75,#REF!,0),1)),"NOT ASSIGNED",INDEX(#REF!,MATCH('Item IDs'!B75,#REF!,0),1))</f>
        <v>NOT ASSIGNED</v>
      </c>
      <c r="H75" s="168"/>
    </row>
    <row r="76" spans="2:8">
      <c r="B76" s="166">
        <v>1072</v>
      </c>
      <c r="C76" s="167" t="str">
        <f>IF(ISERROR(VLOOKUP(B76,#REF!,3,FALSE)),"N/A",VLOOKUP(B76,#REF!,3,FALSE))</f>
        <v>N/A</v>
      </c>
      <c r="D76" s="182" t="str">
        <f t="shared" si="3"/>
        <v xml:space="preserve"> </v>
      </c>
      <c r="E76" s="177" t="str">
        <f t="shared" si="4"/>
        <v xml:space="preserve"> </v>
      </c>
      <c r="F76" s="177" t="str">
        <f t="shared" si="5"/>
        <v xml:space="preserve"> </v>
      </c>
      <c r="G76" s="168" t="str">
        <f>IF(ISERROR(INDEX(#REF!,MATCH('Item IDs'!B76,#REF!,0),1)),"NOT ASSIGNED",INDEX(#REF!,MATCH('Item IDs'!B76,#REF!,0),1))</f>
        <v>NOT ASSIGNED</v>
      </c>
      <c r="H76" s="168"/>
    </row>
    <row r="77" spans="2:8">
      <c r="B77" s="166">
        <v>1073</v>
      </c>
      <c r="C77" s="167" t="str">
        <f>IF(ISERROR(VLOOKUP(B77,#REF!,3,FALSE)),"N/A",VLOOKUP(B77,#REF!,3,FALSE))</f>
        <v>N/A</v>
      </c>
      <c r="D77" s="182" t="str">
        <f t="shared" si="3"/>
        <v xml:space="preserve"> </v>
      </c>
      <c r="E77" s="177" t="str">
        <f t="shared" si="4"/>
        <v xml:space="preserve"> </v>
      </c>
      <c r="F77" s="177" t="str">
        <f t="shared" si="5"/>
        <v xml:space="preserve"> </v>
      </c>
      <c r="G77" s="168" t="str">
        <f>IF(ISERROR(INDEX(#REF!,MATCH('Item IDs'!B77,#REF!,0),1)),"NOT ASSIGNED",INDEX(#REF!,MATCH('Item IDs'!B77,#REF!,0),1))</f>
        <v>NOT ASSIGNED</v>
      </c>
      <c r="H77" s="168"/>
    </row>
    <row r="78" spans="2:8">
      <c r="B78" s="166">
        <v>1074</v>
      </c>
      <c r="C78" s="167" t="str">
        <f>IF(ISERROR(VLOOKUP(B78,#REF!,3,FALSE)),"N/A",VLOOKUP(B78,#REF!,3,FALSE))</f>
        <v>N/A</v>
      </c>
      <c r="D78" s="182" t="str">
        <f t="shared" si="3"/>
        <v xml:space="preserve"> </v>
      </c>
      <c r="E78" s="177" t="str">
        <f t="shared" si="4"/>
        <v xml:space="preserve"> </v>
      </c>
      <c r="F78" s="177" t="str">
        <f t="shared" si="5"/>
        <v xml:space="preserve"> </v>
      </c>
      <c r="G78" s="168" t="str">
        <f>IF(ISERROR(INDEX(#REF!,MATCH('Item IDs'!B78,#REF!,0),1)),"NOT ASSIGNED",INDEX(#REF!,MATCH('Item IDs'!B78,#REF!,0),1))</f>
        <v>NOT ASSIGNED</v>
      </c>
      <c r="H78" s="168"/>
    </row>
    <row r="79" spans="2:8">
      <c r="B79" s="166">
        <v>1075</v>
      </c>
      <c r="C79" s="167" t="str">
        <f>IF(ISERROR(VLOOKUP(B79,#REF!,3,FALSE)),"N/A",VLOOKUP(B79,#REF!,3,FALSE))</f>
        <v>N/A</v>
      </c>
      <c r="D79" s="182" t="str">
        <f t="shared" si="3"/>
        <v xml:space="preserve"> </v>
      </c>
      <c r="E79" s="177" t="str">
        <f t="shared" si="4"/>
        <v xml:space="preserve"> </v>
      </c>
      <c r="F79" s="177" t="str">
        <f t="shared" si="5"/>
        <v xml:space="preserve"> </v>
      </c>
      <c r="G79" s="168" t="str">
        <f>IF(ISERROR(INDEX(#REF!,MATCH('Item IDs'!B79,#REF!,0),1)),"NOT ASSIGNED",INDEX(#REF!,MATCH('Item IDs'!B79,#REF!,0),1))</f>
        <v>NOT ASSIGNED</v>
      </c>
      <c r="H79" s="168"/>
    </row>
    <row r="80" spans="2:8">
      <c r="B80" s="166">
        <v>1076</v>
      </c>
      <c r="C80" s="167" t="str">
        <f>IF(ISERROR(VLOOKUP(B80,#REF!,3,FALSE)),"N/A",VLOOKUP(B80,#REF!,3,FALSE))</f>
        <v>N/A</v>
      </c>
      <c r="D80" s="182" t="str">
        <f t="shared" si="3"/>
        <v xml:space="preserve"> </v>
      </c>
      <c r="E80" s="177" t="str">
        <f t="shared" si="4"/>
        <v xml:space="preserve"> </v>
      </c>
      <c r="F80" s="177" t="str">
        <f t="shared" si="5"/>
        <v xml:space="preserve"> </v>
      </c>
      <c r="G80" s="168" t="str">
        <f>IF(ISERROR(INDEX(#REF!,MATCH('Item IDs'!B80,#REF!,0),1)),"NOT ASSIGNED",INDEX(#REF!,MATCH('Item IDs'!B80,#REF!,0),1))</f>
        <v>NOT ASSIGNED</v>
      </c>
      <c r="H80" s="168"/>
    </row>
    <row r="81" spans="2:8">
      <c r="B81" s="166">
        <v>1077</v>
      </c>
      <c r="C81" s="167" t="str">
        <f>IF(ISERROR(VLOOKUP(B81,#REF!,3,FALSE)),"N/A",VLOOKUP(B81,#REF!,3,FALSE))</f>
        <v>N/A</v>
      </c>
      <c r="D81" s="182" t="str">
        <f t="shared" si="3"/>
        <v xml:space="preserve"> </v>
      </c>
      <c r="E81" s="177" t="str">
        <f t="shared" si="4"/>
        <v xml:space="preserve"> </v>
      </c>
      <c r="F81" s="182" t="str">
        <f t="shared" si="5"/>
        <v xml:space="preserve"> </v>
      </c>
      <c r="G81" s="168" t="str">
        <f>IF(ISERROR(INDEX(#REF!,MATCH('Item IDs'!B81,#REF!,0),1)),"NOT ASSIGNED",INDEX(#REF!,MATCH('Item IDs'!B81,#REF!,0),1))</f>
        <v>NOT ASSIGNED</v>
      </c>
      <c r="H81" s="168"/>
    </row>
    <row r="82" spans="2:8">
      <c r="B82" s="166">
        <v>1078</v>
      </c>
      <c r="C82" s="167" t="str">
        <f>IF(ISERROR(VLOOKUP(B82,#REF!,3,FALSE)),"N/A",VLOOKUP(B82,#REF!,3,FALSE))</f>
        <v>N/A</v>
      </c>
      <c r="D82" s="182" t="str">
        <f t="shared" si="3"/>
        <v xml:space="preserve"> </v>
      </c>
      <c r="E82" s="177" t="str">
        <f t="shared" si="4"/>
        <v xml:space="preserve"> </v>
      </c>
      <c r="F82" s="182" t="str">
        <f t="shared" si="5"/>
        <v xml:space="preserve"> </v>
      </c>
      <c r="G82" s="168" t="str">
        <f>IF(ISERROR(INDEX(#REF!,MATCH('Item IDs'!B82,#REF!,0),1)),"NOT ASSIGNED",INDEX(#REF!,MATCH('Item IDs'!B82,#REF!,0),1))</f>
        <v>NOT ASSIGNED</v>
      </c>
      <c r="H82" s="168"/>
    </row>
    <row r="83" spans="2:8">
      <c r="B83" s="166">
        <v>1079</v>
      </c>
      <c r="C83" s="167" t="str">
        <f>IF(ISERROR(VLOOKUP(B83,#REF!,3,FALSE)),"N/A",VLOOKUP(B83,#REF!,3,FALSE))</f>
        <v>N/A</v>
      </c>
      <c r="D83" s="182" t="str">
        <f t="shared" si="3"/>
        <v xml:space="preserve"> </v>
      </c>
      <c r="E83" s="177" t="str">
        <f t="shared" si="4"/>
        <v xml:space="preserve"> </v>
      </c>
      <c r="F83" s="182" t="str">
        <f t="shared" si="5"/>
        <v xml:space="preserve"> </v>
      </c>
      <c r="G83" s="168" t="str">
        <f>IF(ISERROR(INDEX(#REF!,MATCH('Item IDs'!B83,#REF!,0),1)),"NOT ASSIGNED",INDEX(#REF!,MATCH('Item IDs'!B83,#REF!,0),1))</f>
        <v>NOT ASSIGNED</v>
      </c>
      <c r="H83" s="168"/>
    </row>
    <row r="84" spans="2:8">
      <c r="B84" s="166">
        <v>1080</v>
      </c>
      <c r="C84" s="167" t="str">
        <f>IF(ISERROR(VLOOKUP(B84,#REF!,3,FALSE)),"N/A",VLOOKUP(B84,#REF!,3,FALSE))</f>
        <v>N/A</v>
      </c>
      <c r="D84" s="182" t="str">
        <f t="shared" si="3"/>
        <v xml:space="preserve"> </v>
      </c>
      <c r="E84" s="177" t="str">
        <f t="shared" si="4"/>
        <v xml:space="preserve"> </v>
      </c>
      <c r="F84" s="177" t="str">
        <f t="shared" si="5"/>
        <v xml:space="preserve"> </v>
      </c>
      <c r="G84" s="168" t="str">
        <f>IF(ISERROR(INDEX(#REF!,MATCH('Item IDs'!B84,#REF!,0),1)),"NOT ASSIGNED",INDEX(#REF!,MATCH('Item IDs'!B84,#REF!,0),1))</f>
        <v>NOT ASSIGNED</v>
      </c>
      <c r="H84" s="168"/>
    </row>
    <row r="85" spans="2:8">
      <c r="B85" s="166">
        <v>1081</v>
      </c>
      <c r="C85" s="167" t="str">
        <f>IF(ISERROR(VLOOKUP(B85,#REF!,3,FALSE)),"N/A",VLOOKUP(B85,#REF!,3,FALSE))</f>
        <v>N/A</v>
      </c>
      <c r="D85" s="182" t="str">
        <f t="shared" si="3"/>
        <v xml:space="preserve"> </v>
      </c>
      <c r="E85" s="177" t="str">
        <f t="shared" si="4"/>
        <v xml:space="preserve"> </v>
      </c>
      <c r="F85" s="177" t="str">
        <f t="shared" si="5"/>
        <v xml:space="preserve"> </v>
      </c>
      <c r="G85" s="168" t="str">
        <f>IF(ISERROR(INDEX(#REF!,MATCH('Item IDs'!B85,#REF!,0),1)),"NOT ASSIGNED",INDEX(#REF!,MATCH('Item IDs'!B85,#REF!,0),1))</f>
        <v>NOT ASSIGNED</v>
      </c>
      <c r="H85" s="168"/>
    </row>
    <row r="86" spans="2:8">
      <c r="B86" s="166">
        <v>1082</v>
      </c>
      <c r="C86" s="167" t="str">
        <f>IF(ISERROR(VLOOKUP(B86,#REF!,3,FALSE)),"N/A",VLOOKUP(B86,#REF!,3,FALSE))</f>
        <v>N/A</v>
      </c>
      <c r="D86" s="182" t="str">
        <f t="shared" si="3"/>
        <v xml:space="preserve"> </v>
      </c>
      <c r="E86" s="177" t="str">
        <f t="shared" si="4"/>
        <v xml:space="preserve"> </v>
      </c>
      <c r="F86" s="177" t="str">
        <f t="shared" si="5"/>
        <v xml:space="preserve"> </v>
      </c>
      <c r="G86" s="168" t="str">
        <f>IF(ISERROR(INDEX(#REF!,MATCH('Item IDs'!B86,#REF!,0),1)),"NOT ASSIGNED",INDEX(#REF!,MATCH('Item IDs'!B86,#REF!,0),1))</f>
        <v>NOT ASSIGNED</v>
      </c>
      <c r="H86" s="168"/>
    </row>
    <row r="87" spans="2:8">
      <c r="B87" s="166">
        <v>1083</v>
      </c>
      <c r="C87" s="167" t="str">
        <f>IF(ISERROR(VLOOKUP(B87,#REF!,3,FALSE)),"N/A",VLOOKUP(B87,#REF!,3,FALSE))</f>
        <v>N/A</v>
      </c>
      <c r="D87" s="182" t="str">
        <f t="shared" si="3"/>
        <v xml:space="preserve"> </v>
      </c>
      <c r="E87" s="177" t="str">
        <f t="shared" si="4"/>
        <v xml:space="preserve"> </v>
      </c>
      <c r="F87" s="177" t="str">
        <f t="shared" si="5"/>
        <v xml:space="preserve"> </v>
      </c>
      <c r="G87" s="168" t="str">
        <f>IF(ISERROR(INDEX(#REF!,MATCH('Item IDs'!B87,#REF!,0),1)),"NOT ASSIGNED",INDEX(#REF!,MATCH('Item IDs'!B87,#REF!,0),1))</f>
        <v>NOT ASSIGNED</v>
      </c>
      <c r="H87" s="168"/>
    </row>
    <row r="88" spans="2:8">
      <c r="B88" s="166">
        <v>1084</v>
      </c>
      <c r="C88" s="167" t="str">
        <f>IF(ISERROR(VLOOKUP(B88,#REF!,3,FALSE)),"N/A",VLOOKUP(B88,#REF!,3,FALSE))</f>
        <v>N/A</v>
      </c>
      <c r="D88" s="182" t="str">
        <f t="shared" si="3"/>
        <v xml:space="preserve"> </v>
      </c>
      <c r="E88" s="177" t="str">
        <f t="shared" si="4"/>
        <v xml:space="preserve"> </v>
      </c>
      <c r="F88" s="177" t="str">
        <f t="shared" si="5"/>
        <v xml:space="preserve"> </v>
      </c>
      <c r="G88" s="168" t="str">
        <f>IF(ISERROR(INDEX(#REF!,MATCH('Item IDs'!B88,#REF!,0),1)),"NOT ASSIGNED",INDEX(#REF!,MATCH('Item IDs'!B88,#REF!,0),1))</f>
        <v>NOT ASSIGNED</v>
      </c>
      <c r="H88" s="168"/>
    </row>
    <row r="89" spans="2:8">
      <c r="B89" s="166">
        <v>1085</v>
      </c>
      <c r="C89" s="167" t="str">
        <f>IF(ISERROR(VLOOKUP(B89,#REF!,3,FALSE)),"N/A",VLOOKUP(B89,#REF!,3,FALSE))</f>
        <v>N/A</v>
      </c>
      <c r="D89" s="182" t="str">
        <f t="shared" si="3"/>
        <v xml:space="preserve"> </v>
      </c>
      <c r="E89" s="177" t="str">
        <f t="shared" si="4"/>
        <v xml:space="preserve"> </v>
      </c>
      <c r="F89" s="177" t="str">
        <f t="shared" si="5"/>
        <v xml:space="preserve"> </v>
      </c>
      <c r="G89" s="168" t="str">
        <f>IF(ISERROR(INDEX(#REF!,MATCH('Item IDs'!B89,#REF!,0),1)),"NOT ASSIGNED",INDEX(#REF!,MATCH('Item IDs'!B89,#REF!,0),1))</f>
        <v>NOT ASSIGNED</v>
      </c>
      <c r="H89" s="168"/>
    </row>
    <row r="90" spans="2:8">
      <c r="B90" s="166">
        <v>1086</v>
      </c>
      <c r="C90" s="167" t="str">
        <f>IF(ISERROR(VLOOKUP(B90,#REF!,3,FALSE)),"N/A",VLOOKUP(B90,#REF!,3,FALSE))</f>
        <v>N/A</v>
      </c>
      <c r="D90" s="182" t="str">
        <f t="shared" si="3"/>
        <v xml:space="preserve"> </v>
      </c>
      <c r="E90" s="177" t="str">
        <f t="shared" si="4"/>
        <v xml:space="preserve"> </v>
      </c>
      <c r="F90" s="177" t="str">
        <f t="shared" si="5"/>
        <v xml:space="preserve"> </v>
      </c>
      <c r="G90" s="168" t="str">
        <f>IF(ISERROR(INDEX(#REF!,MATCH('Item IDs'!B90,#REF!,0),1)),"NOT ASSIGNED",INDEX(#REF!,MATCH('Item IDs'!B90,#REF!,0),1))</f>
        <v>NOT ASSIGNED</v>
      </c>
      <c r="H90" s="168"/>
    </row>
    <row r="91" spans="2:8">
      <c r="B91" s="166">
        <v>1087</v>
      </c>
      <c r="C91" s="167" t="str">
        <f>IF(ISERROR(VLOOKUP(B91,#REF!,3,FALSE)),"N/A",VLOOKUP(B91,#REF!,3,FALSE))</f>
        <v>N/A</v>
      </c>
      <c r="D91" s="182" t="str">
        <f t="shared" si="3"/>
        <v xml:space="preserve"> </v>
      </c>
      <c r="E91" s="177" t="str">
        <f t="shared" si="4"/>
        <v xml:space="preserve"> </v>
      </c>
      <c r="F91" s="177" t="str">
        <f t="shared" si="5"/>
        <v xml:space="preserve"> </v>
      </c>
      <c r="G91" s="168" t="str">
        <f>IF(ISERROR(INDEX(#REF!,MATCH('Item IDs'!B91,#REF!,0),1)),"NOT ASSIGNED",INDEX(#REF!,MATCH('Item IDs'!B91,#REF!,0),1))</f>
        <v>NOT ASSIGNED</v>
      </c>
      <c r="H91" s="168"/>
    </row>
    <row r="92" spans="2:8">
      <c r="B92" s="166">
        <v>1088</v>
      </c>
      <c r="C92" s="167" t="str">
        <f>IF(ISERROR(VLOOKUP(B92,#REF!,3,FALSE)),"N/A",VLOOKUP(B92,#REF!,3,FALSE))</f>
        <v>N/A</v>
      </c>
      <c r="D92" s="182" t="str">
        <f t="shared" si="3"/>
        <v xml:space="preserve"> </v>
      </c>
      <c r="E92" s="177" t="str">
        <f t="shared" si="4"/>
        <v xml:space="preserve"> </v>
      </c>
      <c r="F92" s="177" t="str">
        <f t="shared" si="5"/>
        <v xml:space="preserve"> </v>
      </c>
      <c r="G92" s="168" t="str">
        <f>IF(ISERROR(INDEX(#REF!,MATCH('Item IDs'!B92,#REF!,0),1)),"NOT ASSIGNED",INDEX(#REF!,MATCH('Item IDs'!B92,#REF!,0),1))</f>
        <v>NOT ASSIGNED</v>
      </c>
      <c r="H92" s="168"/>
    </row>
    <row r="93" spans="2:8">
      <c r="B93" s="166">
        <v>1089</v>
      </c>
      <c r="C93" s="167" t="str">
        <f>IF(ISERROR(VLOOKUP(B93,#REF!,3,FALSE)),"N/A",VLOOKUP(B93,#REF!,3,FALSE))</f>
        <v>N/A</v>
      </c>
      <c r="D93" s="182" t="str">
        <f t="shared" si="3"/>
        <v xml:space="preserve"> </v>
      </c>
      <c r="E93" s="177" t="str">
        <f t="shared" si="4"/>
        <v xml:space="preserve"> </v>
      </c>
      <c r="F93" s="177" t="str">
        <f t="shared" si="5"/>
        <v xml:space="preserve"> </v>
      </c>
      <c r="G93" s="168" t="str">
        <f>IF(ISERROR(INDEX(#REF!,MATCH('Item IDs'!B93,#REF!,0),1)),"NOT ASSIGNED",INDEX(#REF!,MATCH('Item IDs'!B93,#REF!,0),1))</f>
        <v>NOT ASSIGNED</v>
      </c>
      <c r="H93" s="168"/>
    </row>
    <row r="94" spans="2:8">
      <c r="B94" s="166">
        <v>1090</v>
      </c>
      <c r="C94" s="167" t="str">
        <f>IF(ISERROR(VLOOKUP(B94,#REF!,3,FALSE)),"N/A",VLOOKUP(B94,#REF!,3,FALSE))</f>
        <v>N/A</v>
      </c>
      <c r="D94" s="182" t="str">
        <f t="shared" si="3"/>
        <v xml:space="preserve"> </v>
      </c>
      <c r="E94" s="177" t="str">
        <f t="shared" si="4"/>
        <v xml:space="preserve"> </v>
      </c>
      <c r="F94" s="177" t="str">
        <f t="shared" si="5"/>
        <v xml:space="preserve"> </v>
      </c>
      <c r="G94" s="168" t="str">
        <f>IF(ISERROR(INDEX(#REF!,MATCH('Item IDs'!B94,#REF!,0),1)),"NOT ASSIGNED",INDEX(#REF!,MATCH('Item IDs'!B94,#REF!,0),1))</f>
        <v>NOT ASSIGNED</v>
      </c>
      <c r="H94" s="168"/>
    </row>
    <row r="95" spans="2:8">
      <c r="B95" s="166">
        <v>1091</v>
      </c>
      <c r="C95" s="167" t="str">
        <f>IF(ISERROR(VLOOKUP(B95,#REF!,3,FALSE)),"N/A",VLOOKUP(B95,#REF!,3,FALSE))</f>
        <v>N/A</v>
      </c>
      <c r="D95" s="182" t="str">
        <f t="shared" si="3"/>
        <v xml:space="preserve"> </v>
      </c>
      <c r="E95" s="177" t="str">
        <f t="shared" si="4"/>
        <v xml:space="preserve"> </v>
      </c>
      <c r="F95" s="177" t="str">
        <f t="shared" si="5"/>
        <v xml:space="preserve"> </v>
      </c>
      <c r="G95" s="168" t="str">
        <f>IF(ISERROR(INDEX(#REF!,MATCH('Item IDs'!B95,#REF!,0),1)),"NOT ASSIGNED",INDEX(#REF!,MATCH('Item IDs'!B95,#REF!,0),1))</f>
        <v>NOT ASSIGNED</v>
      </c>
      <c r="H95" s="168"/>
    </row>
    <row r="96" spans="2:8">
      <c r="B96" s="166">
        <v>1092</v>
      </c>
      <c r="C96" s="167" t="str">
        <f>IF(ISERROR(VLOOKUP(B96,#REF!,3,FALSE)),"N/A",VLOOKUP(B96,#REF!,3,FALSE))</f>
        <v>N/A</v>
      </c>
      <c r="D96" s="182" t="str">
        <f t="shared" si="3"/>
        <v xml:space="preserve"> </v>
      </c>
      <c r="E96" s="177" t="str">
        <f t="shared" si="4"/>
        <v xml:space="preserve"> </v>
      </c>
      <c r="F96" s="182" t="str">
        <f t="shared" si="5"/>
        <v xml:space="preserve"> </v>
      </c>
      <c r="G96" s="168" t="str">
        <f>IF(ISERROR(INDEX(#REF!,MATCH('Item IDs'!B96,#REF!,0),1)),"NOT ASSIGNED",INDEX(#REF!,MATCH('Item IDs'!B96,#REF!,0),1))</f>
        <v>NOT ASSIGNED</v>
      </c>
      <c r="H96" s="168"/>
    </row>
    <row r="97" spans="2:8">
      <c r="B97" s="166">
        <v>1093</v>
      </c>
      <c r="C97" s="167" t="str">
        <f>IF(ISERROR(VLOOKUP(B97,#REF!,3,FALSE)),"N/A",VLOOKUP(B97,#REF!,3,FALSE))</f>
        <v>N/A</v>
      </c>
      <c r="D97" s="182" t="str">
        <f t="shared" si="3"/>
        <v xml:space="preserve"> </v>
      </c>
      <c r="E97" s="177" t="str">
        <f t="shared" si="4"/>
        <v xml:space="preserve"> </v>
      </c>
      <c r="F97" s="177" t="str">
        <f t="shared" si="5"/>
        <v xml:space="preserve"> </v>
      </c>
      <c r="G97" s="168" t="str">
        <f>IF(ISERROR(INDEX(#REF!,MATCH('Item IDs'!B97,#REF!,0),1)),"NOT ASSIGNED",INDEX(#REF!,MATCH('Item IDs'!B97,#REF!,0),1))</f>
        <v>NOT ASSIGNED</v>
      </c>
      <c r="H97" s="168"/>
    </row>
    <row r="98" spans="2:8">
      <c r="B98" s="166">
        <v>1094</v>
      </c>
      <c r="C98" s="167" t="str">
        <f>IF(ISERROR(VLOOKUP(B98,#REF!,3,FALSE)),"N/A",VLOOKUP(B98,#REF!,3,FALSE))</f>
        <v>N/A</v>
      </c>
      <c r="D98" s="182" t="str">
        <f t="shared" si="3"/>
        <v xml:space="preserve"> </v>
      </c>
      <c r="E98" s="177" t="str">
        <f t="shared" si="4"/>
        <v xml:space="preserve"> </v>
      </c>
      <c r="F98" s="177" t="str">
        <f t="shared" si="5"/>
        <v xml:space="preserve"> </v>
      </c>
      <c r="G98" s="168" t="str">
        <f>IF(ISERROR(INDEX(#REF!,MATCH('Item IDs'!B98,#REF!,0),1)),"NOT ASSIGNED",INDEX(#REF!,MATCH('Item IDs'!B98,#REF!,0),1))</f>
        <v>NOT ASSIGNED</v>
      </c>
      <c r="H98" s="168"/>
    </row>
    <row r="99" spans="2:8">
      <c r="B99" s="166">
        <v>1095</v>
      </c>
      <c r="C99" s="167" t="str">
        <f>IF(ISERROR(VLOOKUP(B99,#REF!,3,FALSE)),"N/A",VLOOKUP(B99,#REF!,3,FALSE))</f>
        <v>N/A</v>
      </c>
      <c r="D99" s="182" t="str">
        <f t="shared" si="3"/>
        <v xml:space="preserve"> </v>
      </c>
      <c r="E99" s="177" t="str">
        <f t="shared" si="4"/>
        <v xml:space="preserve"> </v>
      </c>
      <c r="F99" s="177" t="str">
        <f t="shared" si="5"/>
        <v xml:space="preserve"> </v>
      </c>
      <c r="G99" s="168" t="str">
        <f>IF(ISERROR(INDEX(#REF!,MATCH('Item IDs'!B99,#REF!,0),1)),"NOT ASSIGNED",INDEX(#REF!,MATCH('Item IDs'!B99,#REF!,0),1))</f>
        <v>NOT ASSIGNED</v>
      </c>
      <c r="H99" s="168"/>
    </row>
    <row r="100" spans="2:8">
      <c r="B100" s="166">
        <v>1096</v>
      </c>
      <c r="C100" s="167" t="str">
        <f>IF(ISERROR(VLOOKUP(B100,#REF!,3,FALSE)),"N/A",VLOOKUP(B100,#REF!,3,FALSE))</f>
        <v>N/A</v>
      </c>
      <c r="D100" s="182" t="str">
        <f t="shared" si="3"/>
        <v xml:space="preserve"> </v>
      </c>
      <c r="E100" s="177" t="str">
        <f t="shared" si="4"/>
        <v xml:space="preserve"> </v>
      </c>
      <c r="F100" s="182" t="str">
        <f t="shared" si="5"/>
        <v xml:space="preserve"> </v>
      </c>
      <c r="G100" s="168" t="str">
        <f>IF(ISERROR(INDEX(#REF!,MATCH('Item IDs'!B100,#REF!,0),1)),"NOT ASSIGNED",INDEX(#REF!,MATCH('Item IDs'!B100,#REF!,0),1))</f>
        <v>NOT ASSIGNED</v>
      </c>
      <c r="H100" s="168"/>
    </row>
    <row r="101" spans="2:8">
      <c r="B101" s="166">
        <v>1097</v>
      </c>
      <c r="C101" s="167" t="str">
        <f>IF(ISERROR(VLOOKUP(B101,#REF!,3,FALSE)),"N/A",VLOOKUP(B101,#REF!,3,FALSE))</f>
        <v>N/A</v>
      </c>
      <c r="D101" s="182" t="str">
        <f t="shared" si="3"/>
        <v xml:space="preserve"> </v>
      </c>
      <c r="E101" s="177" t="str">
        <f t="shared" si="4"/>
        <v xml:space="preserve"> </v>
      </c>
      <c r="F101" s="182" t="str">
        <f t="shared" si="5"/>
        <v xml:space="preserve"> </v>
      </c>
      <c r="G101" s="168" t="str">
        <f>IF(ISERROR(INDEX(#REF!,MATCH('Item IDs'!B101,#REF!,0),1)),"NOT ASSIGNED",INDEX(#REF!,MATCH('Item IDs'!B101,#REF!,0),1))</f>
        <v>NOT ASSIGNED</v>
      </c>
      <c r="H101" s="168"/>
    </row>
    <row r="102" spans="2:8">
      <c r="B102" s="166">
        <v>1098</v>
      </c>
      <c r="C102" s="167" t="str">
        <f>IF(ISERROR(VLOOKUP(B102,#REF!,3,FALSE)),"N/A",VLOOKUP(B102,#REF!,3,FALSE))</f>
        <v>N/A</v>
      </c>
      <c r="D102" s="182" t="str">
        <f t="shared" si="3"/>
        <v xml:space="preserve"> </v>
      </c>
      <c r="E102" s="177" t="str">
        <f t="shared" si="4"/>
        <v xml:space="preserve"> </v>
      </c>
      <c r="F102" s="177" t="str">
        <f t="shared" si="5"/>
        <v xml:space="preserve"> </v>
      </c>
      <c r="G102" s="168" t="str">
        <f>IF(ISERROR(INDEX(#REF!,MATCH('Item IDs'!B102,#REF!,0),1)),"NOT ASSIGNED",INDEX(#REF!,MATCH('Item IDs'!B102,#REF!,0),1))</f>
        <v>NOT ASSIGNED</v>
      </c>
      <c r="H102" s="168"/>
    </row>
    <row r="103" spans="2:8">
      <c r="B103" s="166">
        <v>1099</v>
      </c>
      <c r="C103" s="167" t="str">
        <f>IF(ISERROR(VLOOKUP(B103,#REF!,3,FALSE)),"N/A",VLOOKUP(B103,#REF!,3,FALSE))</f>
        <v>N/A</v>
      </c>
      <c r="D103" s="182" t="str">
        <f t="shared" si="3"/>
        <v xml:space="preserve"> </v>
      </c>
      <c r="E103" s="177" t="str">
        <f t="shared" si="4"/>
        <v xml:space="preserve"> </v>
      </c>
      <c r="F103" s="182" t="str">
        <f t="shared" si="5"/>
        <v xml:space="preserve"> </v>
      </c>
      <c r="G103" s="168" t="str">
        <f>IF(ISERROR(INDEX(#REF!,MATCH('Item IDs'!B103,#REF!,0),1)),"NOT ASSIGNED",INDEX(#REF!,MATCH('Item IDs'!B103,#REF!,0),1))</f>
        <v>NOT ASSIGNED</v>
      </c>
      <c r="H103" s="168"/>
    </row>
    <row r="104" spans="2:8">
      <c r="B104" s="166">
        <v>1100</v>
      </c>
      <c r="C104" s="167" t="str">
        <f>IF(ISERROR(VLOOKUP(B104,#REF!,3,FALSE)),"N/A",VLOOKUP(B104,#REF!,3,FALSE))</f>
        <v>N/A</v>
      </c>
      <c r="D104" s="182" t="str">
        <f t="shared" si="3"/>
        <v xml:space="preserve"> </v>
      </c>
      <c r="E104" s="177" t="str">
        <f t="shared" si="4"/>
        <v xml:space="preserve"> </v>
      </c>
      <c r="F104" s="177" t="str">
        <f t="shared" si="5"/>
        <v xml:space="preserve"> </v>
      </c>
      <c r="G104" s="168" t="str">
        <f>IF(ISERROR(INDEX(#REF!,MATCH('Item IDs'!B104,#REF!,0),1)),"NOT ASSIGNED",INDEX(#REF!,MATCH('Item IDs'!B104,#REF!,0),1))</f>
        <v>NOT ASSIGNED</v>
      </c>
      <c r="H104" s="168"/>
    </row>
    <row r="105" spans="2:8">
      <c r="B105" s="166">
        <v>1101</v>
      </c>
      <c r="C105" s="167" t="str">
        <f>IF(ISERROR(VLOOKUP(B105,#REF!,3,FALSE)),"N/A",VLOOKUP(B105,#REF!,3,FALSE))</f>
        <v>N/A</v>
      </c>
      <c r="D105" s="182" t="str">
        <f t="shared" si="3"/>
        <v xml:space="preserve"> </v>
      </c>
      <c r="E105" s="177" t="str">
        <f t="shared" si="4"/>
        <v xml:space="preserve"> </v>
      </c>
      <c r="F105" s="182" t="str">
        <f t="shared" si="5"/>
        <v xml:space="preserve"> </v>
      </c>
      <c r="G105" s="168" t="str">
        <f>IF(ISERROR(INDEX(#REF!,MATCH('Item IDs'!B105,#REF!,0),1)),"NOT ASSIGNED",INDEX(#REF!,MATCH('Item IDs'!B105,#REF!,0),1))</f>
        <v>NOT ASSIGNED</v>
      </c>
      <c r="H105" s="168"/>
    </row>
    <row r="106" spans="2:8">
      <c r="B106" s="166">
        <v>1102</v>
      </c>
      <c r="C106" s="167" t="str">
        <f>IF(ISERROR(VLOOKUP(B106,#REF!,3,FALSE)),"N/A",VLOOKUP(B106,#REF!,3,FALSE))</f>
        <v>N/A</v>
      </c>
      <c r="D106" s="182" t="str">
        <f t="shared" si="3"/>
        <v xml:space="preserve"> </v>
      </c>
      <c r="E106" s="177" t="str">
        <f t="shared" si="4"/>
        <v xml:space="preserve"> </v>
      </c>
      <c r="F106" s="177" t="str">
        <f t="shared" si="5"/>
        <v xml:space="preserve"> </v>
      </c>
      <c r="G106" s="168" t="str">
        <f>IF(ISERROR(INDEX(#REF!,MATCH('Item IDs'!B106,#REF!,0),1)),"NOT ASSIGNED",INDEX(#REF!,MATCH('Item IDs'!B106,#REF!,0),1))</f>
        <v>NOT ASSIGNED</v>
      </c>
      <c r="H106" s="168"/>
    </row>
    <row r="107" spans="2:8">
      <c r="B107" s="166">
        <v>1103</v>
      </c>
      <c r="C107" s="167" t="str">
        <f>IF(ISERROR(VLOOKUP(B107,#REF!,3,FALSE)),"N/A",VLOOKUP(B107,#REF!,3,FALSE))</f>
        <v>N/A</v>
      </c>
      <c r="D107" s="182" t="str">
        <f t="shared" si="3"/>
        <v xml:space="preserve"> </v>
      </c>
      <c r="E107" s="177" t="str">
        <f t="shared" si="4"/>
        <v xml:space="preserve"> </v>
      </c>
      <c r="F107" s="177" t="str">
        <f t="shared" si="5"/>
        <v xml:space="preserve"> </v>
      </c>
      <c r="G107" s="168" t="str">
        <f>IF(ISERROR(INDEX(#REF!,MATCH('Item IDs'!B107,#REF!,0),1)),"NOT ASSIGNED",INDEX(#REF!,MATCH('Item IDs'!B107,#REF!,0),1))</f>
        <v>NOT ASSIGNED</v>
      </c>
      <c r="H107" s="168"/>
    </row>
    <row r="108" spans="2:8">
      <c r="B108" s="232">
        <v>1104</v>
      </c>
      <c r="C108" s="233" t="s">
        <v>214</v>
      </c>
      <c r="D108" s="234" t="s">
        <v>424</v>
      </c>
      <c r="E108" s="235" t="s">
        <v>425</v>
      </c>
      <c r="F108" s="235" t="s">
        <v>426</v>
      </c>
      <c r="G108" s="236" t="s">
        <v>330</v>
      </c>
      <c r="H108" s="236">
        <v>2014</v>
      </c>
    </row>
    <row r="109" spans="2:8">
      <c r="B109" s="166">
        <v>1105</v>
      </c>
      <c r="C109" s="167" t="str">
        <f>IF(ISERROR(VLOOKUP(B109,#REF!,3,FALSE)),"N/A",VLOOKUP(B109,#REF!,3,FALSE))</f>
        <v>N/A</v>
      </c>
      <c r="D109" s="182" t="str">
        <f t="shared" si="3"/>
        <v xml:space="preserve"> </v>
      </c>
      <c r="E109" s="177" t="str">
        <f t="shared" si="4"/>
        <v xml:space="preserve"> </v>
      </c>
      <c r="F109" s="177" t="str">
        <f t="shared" si="5"/>
        <v xml:space="preserve"> </v>
      </c>
      <c r="G109" s="168" t="str">
        <f>IF(ISERROR(INDEX(#REF!,MATCH('Item IDs'!B109,#REF!,0),1)),"NOT ASSIGNED",INDEX(#REF!,MATCH('Item IDs'!B109,#REF!,0),1))</f>
        <v>NOT ASSIGNED</v>
      </c>
      <c r="H109" s="168"/>
    </row>
    <row r="110" spans="2:8">
      <c r="B110" s="232">
        <v>1106</v>
      </c>
      <c r="C110" s="233" t="s">
        <v>523</v>
      </c>
      <c r="D110" s="234" t="s">
        <v>424</v>
      </c>
      <c r="E110" s="235" t="s">
        <v>428</v>
      </c>
      <c r="F110" s="235" t="s">
        <v>426</v>
      </c>
      <c r="G110" s="236" t="s">
        <v>524</v>
      </c>
      <c r="H110" s="236">
        <v>2014</v>
      </c>
    </row>
    <row r="111" spans="2:8">
      <c r="B111" s="166">
        <v>1107</v>
      </c>
      <c r="C111" s="167" t="str">
        <f>IF(ISERROR(VLOOKUP(B111,#REF!,3,FALSE)),"N/A",VLOOKUP(B111,#REF!,3,FALSE))</f>
        <v>N/A</v>
      </c>
      <c r="D111" s="182" t="str">
        <f t="shared" si="3"/>
        <v xml:space="preserve"> </v>
      </c>
      <c r="E111" s="177" t="str">
        <f t="shared" si="4"/>
        <v xml:space="preserve"> </v>
      </c>
      <c r="F111" s="177" t="str">
        <f t="shared" si="5"/>
        <v xml:space="preserve"> </v>
      </c>
      <c r="G111" s="168" t="str">
        <f>IF(ISERROR(INDEX(#REF!,MATCH('Item IDs'!B111,#REF!,0),1)),"NOT ASSIGNED",INDEX(#REF!,MATCH('Item IDs'!B111,#REF!,0),1))</f>
        <v>NOT ASSIGNED</v>
      </c>
      <c r="H111" s="168"/>
    </row>
    <row r="112" spans="2:8">
      <c r="B112" s="166">
        <v>1108</v>
      </c>
      <c r="C112" s="167" t="str">
        <f>IF(ISERROR(VLOOKUP(B112,#REF!,3,FALSE)),"N/A",VLOOKUP(B112,#REF!,3,FALSE))</f>
        <v>N/A</v>
      </c>
      <c r="D112" s="182" t="str">
        <f t="shared" si="3"/>
        <v xml:space="preserve"> </v>
      </c>
      <c r="E112" s="177" t="str">
        <f t="shared" si="4"/>
        <v xml:space="preserve"> </v>
      </c>
      <c r="F112" s="177" t="str">
        <f t="shared" si="5"/>
        <v xml:space="preserve"> </v>
      </c>
      <c r="G112" s="168" t="str">
        <f>IF(ISERROR(INDEX(#REF!,MATCH('Item IDs'!B112,#REF!,0),1)),"NOT ASSIGNED",INDEX(#REF!,MATCH('Item IDs'!B112,#REF!,0),1))</f>
        <v>NOT ASSIGNED</v>
      </c>
      <c r="H112" s="168"/>
    </row>
    <row r="113" spans="2:8">
      <c r="B113" s="166">
        <v>1109</v>
      </c>
      <c r="C113" s="167" t="str">
        <f>IF(ISERROR(VLOOKUP(B113,#REF!,3,FALSE)),"N/A",VLOOKUP(B113,#REF!,3,FALSE))</f>
        <v>N/A</v>
      </c>
      <c r="D113" s="182" t="str">
        <f t="shared" si="3"/>
        <v xml:space="preserve"> </v>
      </c>
      <c r="E113" s="177" t="str">
        <f t="shared" si="4"/>
        <v xml:space="preserve"> </v>
      </c>
      <c r="F113" s="177" t="str">
        <f t="shared" si="5"/>
        <v xml:space="preserve"> </v>
      </c>
      <c r="G113" s="168" t="str">
        <f>IF(ISERROR(INDEX(#REF!,MATCH('Item IDs'!B113,#REF!,0),1)),"NOT ASSIGNED",INDEX(#REF!,MATCH('Item IDs'!B113,#REF!,0),1))</f>
        <v>NOT ASSIGNED</v>
      </c>
      <c r="H113" s="168"/>
    </row>
    <row r="114" spans="2:8">
      <c r="B114" s="166">
        <v>1110</v>
      </c>
      <c r="C114" s="167" t="str">
        <f>IF(ISERROR(VLOOKUP(B114,#REF!,3,FALSE)),"N/A",VLOOKUP(B114,#REF!,3,FALSE))</f>
        <v>N/A</v>
      </c>
      <c r="D114" s="182" t="str">
        <f t="shared" si="3"/>
        <v xml:space="preserve"> </v>
      </c>
      <c r="E114" s="177" t="str">
        <f t="shared" si="4"/>
        <v xml:space="preserve"> </v>
      </c>
      <c r="F114" s="177" t="str">
        <f t="shared" si="5"/>
        <v xml:space="preserve"> </v>
      </c>
      <c r="G114" s="168" t="str">
        <f>IF(ISERROR(INDEX(#REF!,MATCH('Item IDs'!B114,#REF!,0),1)),"NOT ASSIGNED",INDEX(#REF!,MATCH('Item IDs'!B114,#REF!,0),1))</f>
        <v>NOT ASSIGNED</v>
      </c>
      <c r="H114" s="168"/>
    </row>
    <row r="115" spans="2:8">
      <c r="B115" s="232">
        <v>1111</v>
      </c>
      <c r="C115" s="233" t="s">
        <v>254</v>
      </c>
      <c r="D115" s="234" t="s">
        <v>525</v>
      </c>
      <c r="E115" s="235" t="s">
        <v>438</v>
      </c>
      <c r="F115" s="235" t="s">
        <v>426</v>
      </c>
      <c r="G115" s="236" t="s">
        <v>332</v>
      </c>
      <c r="H115" s="236">
        <v>2014</v>
      </c>
    </row>
    <row r="116" spans="2:8">
      <c r="B116" s="232">
        <v>1112</v>
      </c>
      <c r="C116" s="233" t="s">
        <v>255</v>
      </c>
      <c r="D116" s="234" t="s">
        <v>525</v>
      </c>
      <c r="E116" s="235" t="s">
        <v>425</v>
      </c>
      <c r="F116" s="235" t="s">
        <v>426</v>
      </c>
      <c r="G116" s="236" t="s">
        <v>333</v>
      </c>
      <c r="H116" s="236">
        <v>2014</v>
      </c>
    </row>
    <row r="117" spans="2:8">
      <c r="B117" s="232">
        <v>1113</v>
      </c>
      <c r="C117" s="233" t="s">
        <v>256</v>
      </c>
      <c r="D117" s="234" t="s">
        <v>525</v>
      </c>
      <c r="E117" s="235" t="s">
        <v>439</v>
      </c>
      <c r="F117" s="235" t="s">
        <v>426</v>
      </c>
      <c r="G117" s="236" t="s">
        <v>345</v>
      </c>
      <c r="H117" s="236">
        <v>2014</v>
      </c>
    </row>
    <row r="118" spans="2:8">
      <c r="B118" s="232">
        <v>1114</v>
      </c>
      <c r="C118" s="233" t="s">
        <v>257</v>
      </c>
      <c r="D118" s="234" t="s">
        <v>525</v>
      </c>
      <c r="E118" s="235" t="s">
        <v>428</v>
      </c>
      <c r="F118" s="235" t="s">
        <v>426</v>
      </c>
      <c r="G118" s="236" t="s">
        <v>346</v>
      </c>
      <c r="H118" s="236">
        <v>2014</v>
      </c>
    </row>
    <row r="119" spans="2:8">
      <c r="B119" s="232">
        <v>1115</v>
      </c>
      <c r="C119" s="233" t="s">
        <v>258</v>
      </c>
      <c r="D119" s="234" t="s">
        <v>525</v>
      </c>
      <c r="E119" s="235" t="s">
        <v>429</v>
      </c>
      <c r="F119" s="235" t="s">
        <v>426</v>
      </c>
      <c r="G119" s="236" t="s">
        <v>342</v>
      </c>
      <c r="H119" s="236">
        <v>2014</v>
      </c>
    </row>
    <row r="120" spans="2:8">
      <c r="B120" s="232">
        <v>1116</v>
      </c>
      <c r="C120" s="233" t="s">
        <v>344</v>
      </c>
      <c r="D120" s="234" t="s">
        <v>525</v>
      </c>
      <c r="E120" s="235" t="s">
        <v>440</v>
      </c>
      <c r="F120" s="235" t="s">
        <v>426</v>
      </c>
      <c r="G120" s="236" t="s">
        <v>343</v>
      </c>
      <c r="H120" s="236">
        <v>2014</v>
      </c>
    </row>
    <row r="121" spans="2:8">
      <c r="B121" s="166">
        <v>1117</v>
      </c>
      <c r="C121" s="167" t="str">
        <f>IF(ISERROR(VLOOKUP(B121,#REF!,3,FALSE)),"N/A",VLOOKUP(B121,#REF!,3,FALSE))</f>
        <v>N/A</v>
      </c>
      <c r="D121" s="182" t="str">
        <f t="shared" si="3"/>
        <v xml:space="preserve"> </v>
      </c>
      <c r="E121" s="177" t="str">
        <f t="shared" si="4"/>
        <v xml:space="preserve"> </v>
      </c>
      <c r="F121" s="177" t="str">
        <f t="shared" si="5"/>
        <v xml:space="preserve"> </v>
      </c>
      <c r="G121" s="168" t="str">
        <f>IF(ISERROR(INDEX(#REF!,MATCH('Item IDs'!B121,#REF!,0),1)),"NOT ASSIGNED",INDEX(#REF!,MATCH('Item IDs'!B121,#REF!,0),1))</f>
        <v>NOT ASSIGNED</v>
      </c>
      <c r="H121" s="168"/>
    </row>
    <row r="122" spans="2:8">
      <c r="B122" s="232">
        <v>1118</v>
      </c>
      <c r="C122" s="233" t="s">
        <v>278</v>
      </c>
      <c r="D122" s="234" t="str">
        <f t="shared" si="3"/>
        <v>17</v>
      </c>
      <c r="E122" s="235" t="str">
        <f t="shared" si="4"/>
        <v>a</v>
      </c>
      <c r="F122" s="235" t="str">
        <f t="shared" si="5"/>
        <v xml:space="preserve"> </v>
      </c>
      <c r="G122" s="236" t="s">
        <v>276</v>
      </c>
      <c r="H122" s="236">
        <v>2016</v>
      </c>
    </row>
    <row r="123" spans="2:8">
      <c r="B123" s="232">
        <v>1119</v>
      </c>
      <c r="C123" s="233" t="s">
        <v>279</v>
      </c>
      <c r="D123" s="234" t="str">
        <f t="shared" si="3"/>
        <v>17</v>
      </c>
      <c r="E123" s="235" t="str">
        <f t="shared" si="4"/>
        <v>b</v>
      </c>
      <c r="F123" s="235" t="str">
        <f t="shared" si="5"/>
        <v xml:space="preserve"> </v>
      </c>
      <c r="G123" s="236" t="s">
        <v>485</v>
      </c>
      <c r="H123" s="236">
        <v>2016</v>
      </c>
    </row>
    <row r="124" spans="2:8">
      <c r="B124" s="232">
        <v>1120</v>
      </c>
      <c r="C124" s="233" t="s">
        <v>280</v>
      </c>
      <c r="D124" s="234" t="str">
        <f t="shared" si="3"/>
        <v>17</v>
      </c>
      <c r="E124" s="235" t="str">
        <f t="shared" si="4"/>
        <v>c</v>
      </c>
      <c r="F124" s="235" t="str">
        <f t="shared" si="5"/>
        <v xml:space="preserve"> </v>
      </c>
      <c r="G124" s="236" t="s">
        <v>277</v>
      </c>
      <c r="H124" s="236">
        <v>2016</v>
      </c>
    </row>
    <row r="125" spans="2:8">
      <c r="B125" s="166">
        <v>1121</v>
      </c>
      <c r="C125" s="167" t="str">
        <f>IF(ISERROR(VLOOKUP(B125,#REF!,3,FALSE)),"N/A",VLOOKUP(B125,#REF!,3,FALSE))</f>
        <v>N/A</v>
      </c>
      <c r="D125" s="182" t="str">
        <f t="shared" si="3"/>
        <v xml:space="preserve"> </v>
      </c>
      <c r="E125" s="177" t="str">
        <f t="shared" si="4"/>
        <v xml:space="preserve"> </v>
      </c>
      <c r="F125" s="177" t="str">
        <f t="shared" si="5"/>
        <v xml:space="preserve"> </v>
      </c>
      <c r="G125" s="168" t="str">
        <f>IF(ISERROR(INDEX(#REF!,MATCH('Item IDs'!B125,#REF!,0),1)),"NOT ASSIGNED",INDEX(#REF!,MATCH('Item IDs'!B125,#REF!,0),1))</f>
        <v>NOT ASSIGNED</v>
      </c>
      <c r="H125" s="168"/>
    </row>
    <row r="126" spans="2:8">
      <c r="B126" s="166">
        <v>1122</v>
      </c>
      <c r="C126" s="167" t="str">
        <f>IF(ISERROR(VLOOKUP(B126,#REF!,3,FALSE)),"N/A",VLOOKUP(B126,#REF!,3,FALSE))</f>
        <v>N/A</v>
      </c>
      <c r="D126" s="182" t="str">
        <f t="shared" si="3"/>
        <v xml:space="preserve"> </v>
      </c>
      <c r="E126" s="177" t="str">
        <f t="shared" si="4"/>
        <v xml:space="preserve"> </v>
      </c>
      <c r="F126" s="177" t="str">
        <f t="shared" si="5"/>
        <v xml:space="preserve"> </v>
      </c>
      <c r="G126" s="168" t="str">
        <f>IF(ISERROR(INDEX(#REF!,MATCH('Item IDs'!B126,#REF!,0),1)),"NOT ASSIGNED",INDEX(#REF!,MATCH('Item IDs'!B126,#REF!,0),1))</f>
        <v>NOT ASSIGNED</v>
      </c>
      <c r="H126" s="168"/>
    </row>
    <row r="127" spans="2:8">
      <c r="B127" s="166">
        <v>1123</v>
      </c>
      <c r="C127" s="167" t="str">
        <f>IF(ISERROR(VLOOKUP(B127,#REF!,3,FALSE)),"N/A",VLOOKUP(B127,#REF!,3,FALSE))</f>
        <v>N/A</v>
      </c>
      <c r="D127" s="182" t="str">
        <f t="shared" si="3"/>
        <v xml:space="preserve"> </v>
      </c>
      <c r="E127" s="177" t="str">
        <f t="shared" si="4"/>
        <v xml:space="preserve"> </v>
      </c>
      <c r="F127" s="177" t="str">
        <f t="shared" si="5"/>
        <v xml:space="preserve"> </v>
      </c>
      <c r="G127" s="168" t="str">
        <f>IF(ISERROR(INDEX(#REF!,MATCH('Item IDs'!B127,#REF!,0),1)),"NOT ASSIGNED",INDEX(#REF!,MATCH('Item IDs'!B127,#REF!,0),1))</f>
        <v>NOT ASSIGNED</v>
      </c>
      <c r="H127" s="168"/>
    </row>
    <row r="128" spans="2:8">
      <c r="B128" s="166">
        <v>1124</v>
      </c>
      <c r="C128" s="167" t="str">
        <f>IF(ISERROR(VLOOKUP(B128,#REF!,3,FALSE)),"N/A",VLOOKUP(B128,#REF!,3,FALSE))</f>
        <v>N/A</v>
      </c>
      <c r="D128" s="182" t="str">
        <f t="shared" si="3"/>
        <v xml:space="preserve"> </v>
      </c>
      <c r="E128" s="177" t="str">
        <f t="shared" si="4"/>
        <v xml:space="preserve"> </v>
      </c>
      <c r="F128" s="177" t="str">
        <f t="shared" si="5"/>
        <v xml:space="preserve"> </v>
      </c>
      <c r="G128" s="168" t="str">
        <f>IF(ISERROR(INDEX(#REF!,MATCH('Item IDs'!B128,#REF!,0),1)),"NOT ASSIGNED",INDEX(#REF!,MATCH('Item IDs'!B128,#REF!,0),1))</f>
        <v>NOT ASSIGNED</v>
      </c>
      <c r="H128" s="168"/>
    </row>
    <row r="129" spans="2:9">
      <c r="B129" s="166">
        <v>1125</v>
      </c>
      <c r="C129" s="167" t="str">
        <f>IF(ISERROR(VLOOKUP(B129,#REF!,3,FALSE)),"N/A",VLOOKUP(B129,#REF!,3,FALSE))</f>
        <v>N/A</v>
      </c>
      <c r="D129" s="182" t="str">
        <f t="shared" si="3"/>
        <v xml:space="preserve"> </v>
      </c>
      <c r="E129" s="177" t="str">
        <f t="shared" si="4"/>
        <v xml:space="preserve"> </v>
      </c>
      <c r="F129" s="177" t="str">
        <f t="shared" si="5"/>
        <v xml:space="preserve"> </v>
      </c>
      <c r="G129" s="168" t="str">
        <f>IF(ISERROR(INDEX(#REF!,MATCH('Item IDs'!B129,#REF!,0),1)),"NOT ASSIGNED",INDEX(#REF!,MATCH('Item IDs'!B129,#REF!,0),1))</f>
        <v>NOT ASSIGNED</v>
      </c>
      <c r="H129" s="168"/>
    </row>
    <row r="130" spans="2:9">
      <c r="B130" s="166">
        <v>1126</v>
      </c>
      <c r="C130" s="167" t="str">
        <f>IF(ISERROR(VLOOKUP(B130,#REF!,3,FALSE)),"N/A",VLOOKUP(B130,#REF!,3,FALSE))</f>
        <v>N/A</v>
      </c>
      <c r="D130" s="182" t="str">
        <f t="shared" si="3"/>
        <v xml:space="preserve"> </v>
      </c>
      <c r="E130" s="177" t="str">
        <f t="shared" si="4"/>
        <v xml:space="preserve"> </v>
      </c>
      <c r="F130" s="177" t="str">
        <f t="shared" si="5"/>
        <v xml:space="preserve"> </v>
      </c>
      <c r="G130" s="168" t="str">
        <f>IF(ISERROR(INDEX(#REF!,MATCH('Item IDs'!B130,#REF!,0),1)),"NOT ASSIGNED",INDEX(#REF!,MATCH('Item IDs'!B130,#REF!,0),1))</f>
        <v>NOT ASSIGNED</v>
      </c>
      <c r="H130" s="168"/>
    </row>
    <row r="131" spans="2:9">
      <c r="B131" s="166">
        <v>1127</v>
      </c>
      <c r="C131" s="167" t="str">
        <f>IF(ISERROR(VLOOKUP(B131,#REF!,3,FALSE)),"N/A",VLOOKUP(B131,#REF!,3,FALSE))</f>
        <v>N/A</v>
      </c>
      <c r="D131" s="182" t="str">
        <f t="shared" si="3"/>
        <v xml:space="preserve"> </v>
      </c>
      <c r="E131" s="177" t="str">
        <f t="shared" si="4"/>
        <v xml:space="preserve"> </v>
      </c>
      <c r="F131" s="177" t="str">
        <f t="shared" si="5"/>
        <v xml:space="preserve"> </v>
      </c>
      <c r="G131" s="168" t="str">
        <f>IF(ISERROR(INDEX(#REF!,MATCH('Item IDs'!B131,#REF!,0),1)),"NOT ASSIGNED",INDEX(#REF!,MATCH('Item IDs'!B131,#REF!,0),1))</f>
        <v>NOT ASSIGNED</v>
      </c>
      <c r="H131" s="168"/>
    </row>
    <row r="132" spans="2:9">
      <c r="B132" s="166">
        <v>1128</v>
      </c>
      <c r="C132" s="167" t="str">
        <f>IF(ISERROR(VLOOKUP(B132,#REF!,3,FALSE)),"N/A",VLOOKUP(B132,#REF!,3,FALSE))</f>
        <v>N/A</v>
      </c>
      <c r="D132" s="182" t="str">
        <f t="shared" si="3"/>
        <v xml:space="preserve"> </v>
      </c>
      <c r="E132" s="177" t="str">
        <f t="shared" si="4"/>
        <v xml:space="preserve"> </v>
      </c>
      <c r="F132" s="177" t="str">
        <f t="shared" si="5"/>
        <v xml:space="preserve"> </v>
      </c>
      <c r="G132" s="168" t="str">
        <f>IF(ISERROR(INDEX(#REF!,MATCH('Item IDs'!B132,#REF!,0),1)),"NOT ASSIGNED",INDEX(#REF!,MATCH('Item IDs'!B132,#REF!,0),1))</f>
        <v>NOT ASSIGNED</v>
      </c>
      <c r="H132" s="168"/>
    </row>
    <row r="133" spans="2:9">
      <c r="B133" s="166">
        <v>1129</v>
      </c>
      <c r="C133" s="167" t="str">
        <f>IF(ISERROR(VLOOKUP(B133,#REF!,3,FALSE)),"N/A",VLOOKUP(B133,#REF!,3,FALSE))</f>
        <v>N/A</v>
      </c>
      <c r="D133" s="182" t="str">
        <f t="shared" ref="D133:D190" si="6">IF(ISERROR(FIND(".",C133))," ",LEFT(C133,FIND(".",C133)-1))</f>
        <v xml:space="preserve"> </v>
      </c>
      <c r="E133" s="177" t="str">
        <f t="shared" ref="E133:E190" si="7">IF(ISERROR(FIND(".",C133))," ",LEFT(RIGHT(C133,LEN(C133)-FIND(".",C133)),FIND(".",RIGHT(C133,LEN(C133)-FIND(".",C133)))-1))</f>
        <v xml:space="preserve"> </v>
      </c>
      <c r="F133" s="182" t="str">
        <f t="shared" ref="F133:F190" si="8">IF(ISERROR(FIND("(",C133))," ",MID(C133,FIND("(",C133)+1,FIND(")",C133)-FIND("(",C133)-1))</f>
        <v xml:space="preserve"> </v>
      </c>
      <c r="G133" s="168" t="str">
        <f>IF(ISERROR(INDEX(#REF!,MATCH('Item IDs'!B133,#REF!,0),1)),"NOT ASSIGNED",INDEX(#REF!,MATCH('Item IDs'!B133,#REF!,0),1))</f>
        <v>NOT ASSIGNED</v>
      </c>
      <c r="H133" s="168"/>
    </row>
    <row r="134" spans="2:9">
      <c r="B134" s="166">
        <v>1130</v>
      </c>
      <c r="C134" s="167" t="str">
        <f>IF(ISERROR(VLOOKUP(B134,#REF!,3,FALSE)),"N/A",VLOOKUP(B134,#REF!,3,FALSE))</f>
        <v>N/A</v>
      </c>
      <c r="D134" s="182" t="str">
        <f t="shared" si="6"/>
        <v xml:space="preserve"> </v>
      </c>
      <c r="E134" s="177" t="str">
        <f t="shared" si="7"/>
        <v xml:space="preserve"> </v>
      </c>
      <c r="F134" s="182" t="str">
        <f t="shared" si="8"/>
        <v xml:space="preserve"> </v>
      </c>
      <c r="G134" s="168" t="str">
        <f>IF(ISERROR(INDEX(#REF!,MATCH('Item IDs'!B134,#REF!,0),1)),"NOT ASSIGNED",INDEX(#REF!,MATCH('Item IDs'!B134,#REF!,0),1))</f>
        <v>NOT ASSIGNED</v>
      </c>
      <c r="H134" s="168"/>
    </row>
    <row r="135" spans="2:9">
      <c r="B135" s="166">
        <v>1131</v>
      </c>
      <c r="C135" s="167" t="str">
        <f>IF(ISERROR(VLOOKUP(B135,#REF!,3,FALSE)),"N/A",VLOOKUP(B135,#REF!,3,FALSE))</f>
        <v>N/A</v>
      </c>
      <c r="D135" s="182" t="str">
        <f t="shared" si="6"/>
        <v xml:space="preserve"> </v>
      </c>
      <c r="E135" s="177" t="str">
        <f t="shared" si="7"/>
        <v xml:space="preserve"> </v>
      </c>
      <c r="F135" s="182" t="str">
        <f t="shared" si="8"/>
        <v xml:space="preserve"> </v>
      </c>
      <c r="G135" s="168" t="str">
        <f>IF(ISERROR(INDEX(#REF!,MATCH('Item IDs'!B135,#REF!,0),1)),"NOT ASSIGNED",INDEX(#REF!,MATCH('Item IDs'!B135,#REF!,0),1))</f>
        <v>NOT ASSIGNED</v>
      </c>
      <c r="H135" s="168"/>
    </row>
    <row r="136" spans="2:9">
      <c r="B136" s="166">
        <v>1132</v>
      </c>
      <c r="C136" s="167" t="str">
        <f>IF(ISERROR(VLOOKUP(B136,#REF!,3,FALSE)),"N/A",VLOOKUP(B136,#REF!,3,FALSE))</f>
        <v>N/A</v>
      </c>
      <c r="D136" s="182" t="str">
        <f t="shared" si="6"/>
        <v xml:space="preserve"> </v>
      </c>
      <c r="E136" s="177" t="str">
        <f t="shared" si="7"/>
        <v xml:space="preserve"> </v>
      </c>
      <c r="F136" s="182" t="str">
        <f t="shared" si="8"/>
        <v xml:space="preserve"> </v>
      </c>
      <c r="G136" s="168" t="str">
        <f>IF(ISERROR(INDEX(#REF!,MATCH('Item IDs'!B136,#REF!,0),1)),"NOT ASSIGNED",INDEX(#REF!,MATCH('Item IDs'!B136,#REF!,0),1))</f>
        <v>NOT ASSIGNED</v>
      </c>
      <c r="H136" s="168"/>
    </row>
    <row r="137" spans="2:9">
      <c r="B137" s="166">
        <v>1133</v>
      </c>
      <c r="C137" s="167" t="str">
        <f>IF(ISERROR(VLOOKUP(B137,#REF!,3,FALSE)),"N/A",VLOOKUP(B137,#REF!,3,FALSE))</f>
        <v>N/A</v>
      </c>
      <c r="D137" s="182" t="str">
        <f t="shared" si="6"/>
        <v xml:space="preserve"> </v>
      </c>
      <c r="E137" s="177" t="str">
        <f t="shared" si="7"/>
        <v xml:space="preserve"> </v>
      </c>
      <c r="F137" s="182" t="str">
        <f t="shared" si="8"/>
        <v xml:space="preserve"> </v>
      </c>
      <c r="G137" s="168" t="str">
        <f>IF(ISERROR(INDEX(#REF!,MATCH('Item IDs'!B137,#REF!,0),1)),"NOT ASSIGNED",INDEX(#REF!,MATCH('Item IDs'!B137,#REF!,0),1))</f>
        <v>NOT ASSIGNED</v>
      </c>
      <c r="H137" s="168"/>
    </row>
    <row r="138" spans="2:9">
      <c r="B138" s="166">
        <v>1134</v>
      </c>
      <c r="C138" s="167" t="str">
        <f>IF(ISERROR(VLOOKUP(B138,#REF!,3,FALSE)),"N/A",VLOOKUP(B138,#REF!,3,FALSE))</f>
        <v>N/A</v>
      </c>
      <c r="D138" s="182" t="str">
        <f t="shared" si="6"/>
        <v xml:space="preserve"> </v>
      </c>
      <c r="E138" s="177" t="str">
        <f t="shared" si="7"/>
        <v xml:space="preserve"> </v>
      </c>
      <c r="F138" s="182" t="str">
        <f t="shared" si="8"/>
        <v xml:space="preserve"> </v>
      </c>
      <c r="G138" s="168" t="str">
        <f>IF(ISERROR(INDEX(#REF!,MATCH('Item IDs'!B138,#REF!,0),1)),"NOT ASSIGNED",INDEX(#REF!,MATCH('Item IDs'!B138,#REF!,0),1))</f>
        <v>NOT ASSIGNED</v>
      </c>
      <c r="H138" s="168"/>
    </row>
    <row r="139" spans="2:9">
      <c r="B139" s="166">
        <v>1135</v>
      </c>
      <c r="C139" s="167" t="str">
        <f>IF(ISERROR(VLOOKUP(B139,#REF!,3,FALSE)),"N/A",VLOOKUP(B139,#REF!,3,FALSE))</f>
        <v>N/A</v>
      </c>
      <c r="D139" s="182" t="str">
        <f t="shared" si="6"/>
        <v xml:space="preserve"> </v>
      </c>
      <c r="E139" s="177" t="str">
        <f t="shared" si="7"/>
        <v xml:space="preserve"> </v>
      </c>
      <c r="F139" s="182" t="str">
        <f t="shared" si="8"/>
        <v xml:space="preserve"> </v>
      </c>
      <c r="G139" s="168" t="str">
        <f>IF(ISERROR(INDEX(#REF!,MATCH('Item IDs'!B139,#REF!,0),1)),"NOT ASSIGNED",INDEX(#REF!,MATCH('Item IDs'!B139,#REF!,0),1))</f>
        <v>NOT ASSIGNED</v>
      </c>
      <c r="H139" s="168"/>
    </row>
    <row r="140" spans="2:9">
      <c r="B140" s="166">
        <v>1136</v>
      </c>
      <c r="C140" s="167" t="str">
        <f>IF(ISERROR(VLOOKUP(B140,#REF!,3,FALSE)),"N/A",VLOOKUP(B140,#REF!,3,FALSE))</f>
        <v>N/A</v>
      </c>
      <c r="D140" s="182" t="str">
        <f t="shared" si="6"/>
        <v xml:space="preserve"> </v>
      </c>
      <c r="E140" s="177" t="str">
        <f t="shared" si="7"/>
        <v xml:space="preserve"> </v>
      </c>
      <c r="F140" s="182" t="str">
        <f t="shared" si="8"/>
        <v xml:space="preserve"> </v>
      </c>
      <c r="G140" s="168" t="str">
        <f>IF(ISERROR(INDEX(#REF!,MATCH('Item IDs'!B140,#REF!,0),1)),"NOT ASSIGNED",INDEX(#REF!,MATCH('Item IDs'!B140,#REF!,0),1))</f>
        <v>NOT ASSIGNED</v>
      </c>
      <c r="H140" s="262" t="s">
        <v>572</v>
      </c>
      <c r="I140" t="s">
        <v>573</v>
      </c>
    </row>
    <row r="141" spans="2:9">
      <c r="B141" s="166">
        <v>1137</v>
      </c>
      <c r="C141" s="167" t="str">
        <f>IF(ISERROR(VLOOKUP(B141,#REF!,3,FALSE)),"N/A",VLOOKUP(B141,#REF!,3,FALSE))</f>
        <v>N/A</v>
      </c>
      <c r="D141" s="182" t="str">
        <f t="shared" si="6"/>
        <v xml:space="preserve"> </v>
      </c>
      <c r="E141" s="177" t="str">
        <f t="shared" si="7"/>
        <v xml:space="preserve"> </v>
      </c>
      <c r="F141" s="182" t="str">
        <f t="shared" si="8"/>
        <v xml:space="preserve"> </v>
      </c>
      <c r="G141" s="168" t="str">
        <f>IF(ISERROR(INDEX(#REF!,MATCH('Item IDs'!B141,#REF!,0),1)),"NOT ASSIGNED",INDEX(#REF!,MATCH('Item IDs'!B141,#REF!,0),1))</f>
        <v>NOT ASSIGNED</v>
      </c>
      <c r="H141" s="262" t="s">
        <v>572</v>
      </c>
    </row>
    <row r="142" spans="2:9">
      <c r="B142" s="166">
        <v>1138</v>
      </c>
      <c r="C142" s="167" t="str">
        <f>IF(ISERROR(VLOOKUP(B142,#REF!,3,FALSE)),"N/A",VLOOKUP(B142,#REF!,3,FALSE))</f>
        <v>N/A</v>
      </c>
      <c r="D142" s="182" t="str">
        <f t="shared" si="6"/>
        <v xml:space="preserve"> </v>
      </c>
      <c r="E142" s="177" t="str">
        <f t="shared" si="7"/>
        <v xml:space="preserve"> </v>
      </c>
      <c r="F142" s="182" t="str">
        <f t="shared" si="8"/>
        <v xml:space="preserve"> </v>
      </c>
      <c r="G142" s="168" t="str">
        <f>IF(ISERROR(INDEX(#REF!,MATCH('Item IDs'!B142,#REF!,0),1)),"NOT ASSIGNED",INDEX(#REF!,MATCH('Item IDs'!B142,#REF!,0),1))</f>
        <v>NOT ASSIGNED</v>
      </c>
      <c r="H142" s="262" t="s">
        <v>572</v>
      </c>
    </row>
    <row r="143" spans="2:9">
      <c r="B143" s="166">
        <v>1139</v>
      </c>
      <c r="C143" s="167" t="str">
        <f>IF(ISERROR(VLOOKUP(B143,#REF!,3,FALSE)),"N/A",VLOOKUP(B143,#REF!,3,FALSE))</f>
        <v>N/A</v>
      </c>
      <c r="D143" s="182" t="str">
        <f t="shared" si="6"/>
        <v xml:space="preserve"> </v>
      </c>
      <c r="E143" s="177" t="str">
        <f t="shared" si="7"/>
        <v xml:space="preserve"> </v>
      </c>
      <c r="F143" s="182" t="str">
        <f t="shared" si="8"/>
        <v xml:space="preserve"> </v>
      </c>
      <c r="G143" s="168" t="str">
        <f>IF(ISERROR(INDEX(#REF!,MATCH('Item IDs'!B143,#REF!,0),1)),"NOT ASSIGNED",INDEX(#REF!,MATCH('Item IDs'!B143,#REF!,0),1))</f>
        <v>NOT ASSIGNED</v>
      </c>
      <c r="H143" s="262" t="s">
        <v>572</v>
      </c>
    </row>
    <row r="144" spans="2:9">
      <c r="B144" s="166">
        <v>1140</v>
      </c>
      <c r="C144" s="167" t="str">
        <f>IF(ISERROR(VLOOKUP(B144,#REF!,3,FALSE)),"N/A",VLOOKUP(B144,#REF!,3,FALSE))</f>
        <v>N/A</v>
      </c>
      <c r="D144" s="182" t="str">
        <f t="shared" si="6"/>
        <v xml:space="preserve"> </v>
      </c>
      <c r="E144" s="177" t="str">
        <f t="shared" si="7"/>
        <v xml:space="preserve"> </v>
      </c>
      <c r="F144" s="182" t="str">
        <f t="shared" si="8"/>
        <v xml:space="preserve"> </v>
      </c>
      <c r="G144" s="168" t="str">
        <f>IF(ISERROR(INDEX(#REF!,MATCH('Item IDs'!B144,#REF!,0),1)),"NOT ASSIGNED",INDEX(#REF!,MATCH('Item IDs'!B144,#REF!,0),1))</f>
        <v>NOT ASSIGNED</v>
      </c>
      <c r="H144" s="262" t="s">
        <v>572</v>
      </c>
    </row>
    <row r="145" spans="2:8">
      <c r="B145" s="166">
        <v>1141</v>
      </c>
      <c r="C145" s="167" t="str">
        <f>IF(ISERROR(VLOOKUP(B145,#REF!,3,FALSE)),"N/A",VLOOKUP(B145,#REF!,3,FALSE))</f>
        <v>N/A</v>
      </c>
      <c r="D145" s="182" t="str">
        <f t="shared" si="6"/>
        <v xml:space="preserve"> </v>
      </c>
      <c r="E145" s="177" t="str">
        <f t="shared" si="7"/>
        <v xml:space="preserve"> </v>
      </c>
      <c r="F145" s="182" t="str">
        <f t="shared" si="8"/>
        <v xml:space="preserve"> </v>
      </c>
      <c r="G145" s="168" t="str">
        <f>IF(ISERROR(INDEX(#REF!,MATCH('Item IDs'!B145,#REF!,0),1)),"NOT ASSIGNED",INDEX(#REF!,MATCH('Item IDs'!B145,#REF!,0),1))</f>
        <v>NOT ASSIGNED</v>
      </c>
      <c r="H145" s="262" t="s">
        <v>572</v>
      </c>
    </row>
    <row r="146" spans="2:8">
      <c r="B146" s="166">
        <v>1142</v>
      </c>
      <c r="C146" s="167" t="str">
        <f>IF(ISERROR(VLOOKUP(B146,#REF!,3,FALSE)),"N/A",VLOOKUP(B146,#REF!,3,FALSE))</f>
        <v>N/A</v>
      </c>
      <c r="D146" s="182" t="str">
        <f t="shared" si="6"/>
        <v xml:space="preserve"> </v>
      </c>
      <c r="E146" s="177" t="str">
        <f t="shared" si="7"/>
        <v xml:space="preserve"> </v>
      </c>
      <c r="F146" s="182" t="str">
        <f t="shared" si="8"/>
        <v xml:space="preserve"> </v>
      </c>
      <c r="G146" s="168" t="str">
        <f>IF(ISERROR(INDEX(#REF!,MATCH('Item IDs'!B146,#REF!,0),1)),"NOT ASSIGNED",INDEX(#REF!,MATCH('Item IDs'!B146,#REF!,0),1))</f>
        <v>NOT ASSIGNED</v>
      </c>
      <c r="H146" s="262" t="s">
        <v>572</v>
      </c>
    </row>
    <row r="147" spans="2:8">
      <c r="B147" s="166">
        <v>1143</v>
      </c>
      <c r="C147" s="167" t="str">
        <f>IF(ISERROR(VLOOKUP(B147,#REF!,3,FALSE)),"N/A",VLOOKUP(B147,#REF!,3,FALSE))</f>
        <v>N/A</v>
      </c>
      <c r="D147" s="182" t="str">
        <f t="shared" si="6"/>
        <v xml:space="preserve"> </v>
      </c>
      <c r="E147" s="177" t="str">
        <f t="shared" si="7"/>
        <v xml:space="preserve"> </v>
      </c>
      <c r="F147" s="182" t="str">
        <f t="shared" si="8"/>
        <v xml:space="preserve"> </v>
      </c>
      <c r="G147" s="168" t="str">
        <f>IF(ISERROR(INDEX(#REF!,MATCH('Item IDs'!B147,#REF!,0),1)),"NOT ASSIGNED",INDEX(#REF!,MATCH('Item IDs'!B147,#REF!,0),1))</f>
        <v>NOT ASSIGNED</v>
      </c>
      <c r="H147" s="262" t="s">
        <v>572</v>
      </c>
    </row>
    <row r="148" spans="2:8">
      <c r="B148" s="166">
        <v>1144</v>
      </c>
      <c r="C148" s="167" t="str">
        <f>IF(ISERROR(VLOOKUP(B148,#REF!,3,FALSE)),"N/A",VLOOKUP(B148,#REF!,3,FALSE))</f>
        <v>N/A</v>
      </c>
      <c r="D148" s="182" t="str">
        <f t="shared" si="6"/>
        <v xml:space="preserve"> </v>
      </c>
      <c r="E148" s="177" t="str">
        <f t="shared" si="7"/>
        <v xml:space="preserve"> </v>
      </c>
      <c r="F148" s="182" t="str">
        <f t="shared" si="8"/>
        <v xml:space="preserve"> </v>
      </c>
      <c r="G148" s="168" t="str">
        <f>IF(ISERROR(INDEX(#REF!,MATCH('Item IDs'!B148,#REF!,0),1)),"NOT ASSIGNED",INDEX(#REF!,MATCH('Item IDs'!B148,#REF!,0),1))</f>
        <v>NOT ASSIGNED</v>
      </c>
      <c r="H148" s="262" t="s">
        <v>572</v>
      </c>
    </row>
    <row r="149" spans="2:8">
      <c r="B149" s="166">
        <v>1145</v>
      </c>
      <c r="C149" s="167" t="str">
        <f>IF(ISERROR(VLOOKUP(B149,#REF!,3,FALSE)),"N/A",VLOOKUP(B149,#REF!,3,FALSE))</f>
        <v>N/A</v>
      </c>
      <c r="D149" s="182" t="str">
        <f t="shared" si="6"/>
        <v xml:space="preserve"> </v>
      </c>
      <c r="E149" s="177" t="str">
        <f t="shared" si="7"/>
        <v xml:space="preserve"> </v>
      </c>
      <c r="F149" s="182" t="str">
        <f t="shared" si="8"/>
        <v xml:space="preserve"> </v>
      </c>
      <c r="G149" s="168" t="str">
        <f>IF(ISERROR(INDEX(#REF!,MATCH('Item IDs'!B149,#REF!,0),1)),"NOT ASSIGNED",INDEX(#REF!,MATCH('Item IDs'!B149,#REF!,0),1))</f>
        <v>NOT ASSIGNED</v>
      </c>
      <c r="H149" s="262" t="s">
        <v>572</v>
      </c>
    </row>
    <row r="150" spans="2:8">
      <c r="B150" s="166">
        <v>1146</v>
      </c>
      <c r="C150" s="167" t="str">
        <f>IF(ISERROR(VLOOKUP(B150,#REF!,3,FALSE)),"N/A",VLOOKUP(B150,#REF!,3,FALSE))</f>
        <v>N/A</v>
      </c>
      <c r="D150" s="182" t="str">
        <f t="shared" si="6"/>
        <v xml:space="preserve"> </v>
      </c>
      <c r="E150" s="177" t="str">
        <f t="shared" si="7"/>
        <v xml:space="preserve"> </v>
      </c>
      <c r="F150" s="182" t="str">
        <f t="shared" si="8"/>
        <v xml:space="preserve"> </v>
      </c>
      <c r="G150" s="168" t="str">
        <f>IF(ISERROR(INDEX(#REF!,MATCH('Item IDs'!B150,#REF!,0),1)),"NOT ASSIGNED",INDEX(#REF!,MATCH('Item IDs'!B150,#REF!,0),1))</f>
        <v>NOT ASSIGNED</v>
      </c>
      <c r="H150" s="168"/>
    </row>
    <row r="151" spans="2:8">
      <c r="B151" s="232">
        <v>1147</v>
      </c>
      <c r="C151" s="233" t="s">
        <v>299</v>
      </c>
      <c r="D151" s="234">
        <v>19</v>
      </c>
      <c r="E151" s="235" t="s">
        <v>425</v>
      </c>
      <c r="F151" s="234" t="s">
        <v>426</v>
      </c>
      <c r="G151" s="236" t="s">
        <v>526</v>
      </c>
      <c r="H151" s="236">
        <v>2014</v>
      </c>
    </row>
    <row r="152" spans="2:8">
      <c r="B152" s="166">
        <v>1148</v>
      </c>
      <c r="C152" s="167" t="str">
        <f>IF(ISERROR(VLOOKUP(B152,#REF!,3,FALSE)),"N/A",VLOOKUP(B152,#REF!,3,FALSE))</f>
        <v>N/A</v>
      </c>
      <c r="D152" s="182" t="str">
        <f t="shared" si="6"/>
        <v xml:space="preserve"> </v>
      </c>
      <c r="E152" s="177" t="str">
        <f t="shared" si="7"/>
        <v xml:space="preserve"> </v>
      </c>
      <c r="F152" s="182" t="str">
        <f t="shared" si="8"/>
        <v xml:space="preserve"> </v>
      </c>
      <c r="G152" s="168" t="str">
        <f>IF(ISERROR(INDEX(#REF!,MATCH('Item IDs'!B152,#REF!,0),1)),"NOT ASSIGNED",INDEX(#REF!,MATCH('Item IDs'!B152,#REF!,0),1))</f>
        <v>NOT ASSIGNED</v>
      </c>
      <c r="H152" s="168"/>
    </row>
    <row r="153" spans="2:8">
      <c r="B153" s="166">
        <v>1149</v>
      </c>
      <c r="C153" s="167" t="str">
        <f>IF(ISERROR(VLOOKUP(B153,#REF!,3,FALSE)),"N/A",VLOOKUP(B153,#REF!,3,FALSE))</f>
        <v>N/A</v>
      </c>
      <c r="D153" s="182" t="str">
        <f t="shared" si="6"/>
        <v xml:space="preserve"> </v>
      </c>
      <c r="E153" s="177" t="str">
        <f t="shared" si="7"/>
        <v xml:space="preserve"> </v>
      </c>
      <c r="F153" s="182" t="str">
        <f t="shared" si="8"/>
        <v xml:space="preserve"> </v>
      </c>
      <c r="G153" s="168" t="str">
        <f>IF(ISERROR(INDEX(#REF!,MATCH('Item IDs'!B153,#REF!,0),1)),"NOT ASSIGNED",INDEX(#REF!,MATCH('Item IDs'!B153,#REF!,0),1))</f>
        <v>NOT ASSIGNED</v>
      </c>
      <c r="H153" s="168"/>
    </row>
    <row r="154" spans="2:8">
      <c r="B154" s="232">
        <v>1150</v>
      </c>
      <c r="C154" s="233" t="s">
        <v>527</v>
      </c>
      <c r="D154" s="234" t="s">
        <v>479</v>
      </c>
      <c r="E154" s="235" t="s">
        <v>429</v>
      </c>
      <c r="F154" s="234" t="s">
        <v>426</v>
      </c>
      <c r="G154" s="236" t="s">
        <v>528</v>
      </c>
      <c r="H154" s="236">
        <v>2014</v>
      </c>
    </row>
    <row r="155" spans="2:8">
      <c r="B155" s="232">
        <v>1151</v>
      </c>
      <c r="C155" s="233" t="s">
        <v>261</v>
      </c>
      <c r="D155" s="234" t="s">
        <v>437</v>
      </c>
      <c r="E155" s="235" t="s">
        <v>438</v>
      </c>
      <c r="F155" s="234" t="s">
        <v>426</v>
      </c>
      <c r="G155" s="236" t="s">
        <v>199</v>
      </c>
      <c r="H155" s="236">
        <v>2014</v>
      </c>
    </row>
    <row r="156" spans="2:8">
      <c r="B156" s="232">
        <v>1152</v>
      </c>
      <c r="C156" s="233" t="s">
        <v>262</v>
      </c>
      <c r="D156" s="234" t="s">
        <v>437</v>
      </c>
      <c r="E156" s="235" t="s">
        <v>425</v>
      </c>
      <c r="F156" s="234" t="s">
        <v>426</v>
      </c>
      <c r="G156" s="236" t="s">
        <v>200</v>
      </c>
      <c r="H156" s="236">
        <v>2014</v>
      </c>
    </row>
    <row r="157" spans="2:8">
      <c r="B157" s="232">
        <v>1153</v>
      </c>
      <c r="C157" s="233" t="s">
        <v>263</v>
      </c>
      <c r="D157" s="234" t="s">
        <v>437</v>
      </c>
      <c r="E157" s="235" t="s">
        <v>439</v>
      </c>
      <c r="F157" s="234" t="s">
        <v>426</v>
      </c>
      <c r="G157" s="236" t="s">
        <v>201</v>
      </c>
      <c r="H157" s="236">
        <v>2014</v>
      </c>
    </row>
    <row r="158" spans="2:8">
      <c r="B158" s="232">
        <v>1154</v>
      </c>
      <c r="C158" s="233" t="s">
        <v>264</v>
      </c>
      <c r="D158" s="234" t="s">
        <v>437</v>
      </c>
      <c r="E158" s="235" t="s">
        <v>428</v>
      </c>
      <c r="F158" s="234" t="s">
        <v>426</v>
      </c>
      <c r="G158" s="236" t="s">
        <v>202</v>
      </c>
      <c r="H158" s="236">
        <v>2014</v>
      </c>
    </row>
    <row r="159" spans="2:8">
      <c r="B159" s="232">
        <v>1155</v>
      </c>
      <c r="C159" s="233" t="s">
        <v>265</v>
      </c>
      <c r="D159" s="234" t="s">
        <v>437</v>
      </c>
      <c r="E159" s="235" t="s">
        <v>429</v>
      </c>
      <c r="F159" s="234" t="s">
        <v>426</v>
      </c>
      <c r="G159" s="236" t="s">
        <v>203</v>
      </c>
      <c r="H159" s="236">
        <v>2014</v>
      </c>
    </row>
    <row r="160" spans="2:8">
      <c r="B160" s="232">
        <v>1156</v>
      </c>
      <c r="C160" s="233" t="s">
        <v>266</v>
      </c>
      <c r="D160" s="234" t="s">
        <v>437</v>
      </c>
      <c r="E160" s="235" t="s">
        <v>440</v>
      </c>
      <c r="F160" s="234" t="s">
        <v>426</v>
      </c>
      <c r="G160" s="236" t="s">
        <v>204</v>
      </c>
      <c r="H160" s="236">
        <v>2014</v>
      </c>
    </row>
    <row r="161" spans="2:8">
      <c r="B161" s="232">
        <v>1157</v>
      </c>
      <c r="C161" s="233" t="s">
        <v>267</v>
      </c>
      <c r="D161" s="234" t="s">
        <v>437</v>
      </c>
      <c r="E161" s="235" t="s">
        <v>422</v>
      </c>
      <c r="F161" s="234" t="s">
        <v>426</v>
      </c>
      <c r="G161" s="236" t="s">
        <v>205</v>
      </c>
      <c r="H161" s="236">
        <v>2014</v>
      </c>
    </row>
    <row r="162" spans="2:8">
      <c r="B162" s="232">
        <v>1158</v>
      </c>
      <c r="C162" s="233" t="s">
        <v>268</v>
      </c>
      <c r="D162" s="234" t="s">
        <v>437</v>
      </c>
      <c r="E162" s="235" t="s">
        <v>441</v>
      </c>
      <c r="F162" s="234" t="s">
        <v>426</v>
      </c>
      <c r="G162" s="236" t="s">
        <v>206</v>
      </c>
      <c r="H162" s="236">
        <v>2014</v>
      </c>
    </row>
    <row r="163" spans="2:8">
      <c r="B163" s="232">
        <v>1159</v>
      </c>
      <c r="C163" s="233" t="s">
        <v>269</v>
      </c>
      <c r="D163" s="234" t="s">
        <v>437</v>
      </c>
      <c r="E163" s="235" t="s">
        <v>442</v>
      </c>
      <c r="F163" s="234" t="s">
        <v>426</v>
      </c>
      <c r="G163" s="236" t="s">
        <v>207</v>
      </c>
      <c r="H163" s="236">
        <v>2014</v>
      </c>
    </row>
    <row r="164" spans="2:8">
      <c r="B164" s="232">
        <v>1160</v>
      </c>
      <c r="C164" s="233" t="s">
        <v>270</v>
      </c>
      <c r="D164" s="234" t="s">
        <v>437</v>
      </c>
      <c r="E164" s="235" t="s">
        <v>443</v>
      </c>
      <c r="F164" s="234" t="s">
        <v>426</v>
      </c>
      <c r="G164" s="236" t="s">
        <v>208</v>
      </c>
      <c r="H164" s="236">
        <v>2014</v>
      </c>
    </row>
    <row r="165" spans="2:8">
      <c r="B165" s="232">
        <v>1161</v>
      </c>
      <c r="C165" s="233" t="s">
        <v>271</v>
      </c>
      <c r="D165" s="234" t="s">
        <v>437</v>
      </c>
      <c r="E165" s="235" t="s">
        <v>430</v>
      </c>
      <c r="F165" s="234" t="s">
        <v>426</v>
      </c>
      <c r="G165" s="236" t="s">
        <v>209</v>
      </c>
      <c r="H165" s="236">
        <v>2014</v>
      </c>
    </row>
    <row r="166" spans="2:8">
      <c r="B166" s="232">
        <v>1162</v>
      </c>
      <c r="C166" s="233" t="s">
        <v>272</v>
      </c>
      <c r="D166" s="234" t="s">
        <v>437</v>
      </c>
      <c r="E166" s="235" t="s">
        <v>431</v>
      </c>
      <c r="F166" s="234" t="s">
        <v>426</v>
      </c>
      <c r="G166" s="236" t="s">
        <v>210</v>
      </c>
      <c r="H166" s="236">
        <v>2014</v>
      </c>
    </row>
    <row r="167" spans="2:8">
      <c r="B167" s="232">
        <v>1163</v>
      </c>
      <c r="C167" s="233" t="s">
        <v>273</v>
      </c>
      <c r="D167" s="234" t="s">
        <v>437</v>
      </c>
      <c r="E167" s="235" t="s">
        <v>444</v>
      </c>
      <c r="F167" s="234" t="s">
        <v>426</v>
      </c>
      <c r="G167" s="236" t="s">
        <v>211</v>
      </c>
      <c r="H167" s="236">
        <v>2014</v>
      </c>
    </row>
    <row r="168" spans="2:8">
      <c r="B168" s="232">
        <v>1164</v>
      </c>
      <c r="C168" s="233" t="s">
        <v>274</v>
      </c>
      <c r="D168" s="234" t="s">
        <v>437</v>
      </c>
      <c r="E168" s="235" t="s">
        <v>436</v>
      </c>
      <c r="F168" s="234" t="s">
        <v>426</v>
      </c>
      <c r="G168" s="236" t="s">
        <v>212</v>
      </c>
      <c r="H168" s="236">
        <v>2014</v>
      </c>
    </row>
    <row r="169" spans="2:8">
      <c r="B169" s="232">
        <v>1165</v>
      </c>
      <c r="C169" s="233" t="s">
        <v>275</v>
      </c>
      <c r="D169" s="234" t="s">
        <v>437</v>
      </c>
      <c r="E169" s="235" t="s">
        <v>445</v>
      </c>
      <c r="F169" s="234" t="s">
        <v>426</v>
      </c>
      <c r="G169" s="236" t="s">
        <v>213</v>
      </c>
      <c r="H169" s="236">
        <v>2014</v>
      </c>
    </row>
    <row r="170" spans="2:8">
      <c r="B170" s="166">
        <v>1166</v>
      </c>
      <c r="C170" s="167" t="str">
        <f>IF(ISERROR(VLOOKUP(B170,#REF!,3,FALSE)),"N/A",VLOOKUP(B170,#REF!,3,FALSE))</f>
        <v>N/A</v>
      </c>
      <c r="D170" s="182" t="str">
        <f t="shared" si="6"/>
        <v xml:space="preserve"> </v>
      </c>
      <c r="E170" s="177" t="str">
        <f t="shared" si="7"/>
        <v xml:space="preserve"> </v>
      </c>
      <c r="F170" s="182" t="str">
        <f t="shared" si="8"/>
        <v xml:space="preserve"> </v>
      </c>
      <c r="G170" s="168" t="str">
        <f>IF(ISERROR(INDEX(#REF!,MATCH('Item IDs'!B170,#REF!,0),1)),"NOT ASSIGNED",INDEX(#REF!,MATCH('Item IDs'!B170,#REF!,0),1))</f>
        <v>NOT ASSIGNED</v>
      </c>
      <c r="H170" s="168"/>
    </row>
    <row r="171" spans="2:8">
      <c r="B171" s="166">
        <v>1167</v>
      </c>
      <c r="C171" s="167" t="str">
        <f>IF(ISERROR(VLOOKUP(B171,#REF!,3,FALSE)),"N/A",VLOOKUP(B171,#REF!,3,FALSE))</f>
        <v>N/A</v>
      </c>
      <c r="D171" s="182" t="str">
        <f t="shared" si="6"/>
        <v xml:space="preserve"> </v>
      </c>
      <c r="E171" s="177" t="str">
        <f t="shared" si="7"/>
        <v xml:space="preserve"> </v>
      </c>
      <c r="F171" s="182" t="str">
        <f t="shared" si="8"/>
        <v xml:space="preserve"> </v>
      </c>
      <c r="G171" s="168" t="str">
        <f>IF(ISERROR(INDEX(#REF!,MATCH('Item IDs'!B171,#REF!,0),1)),"NOT ASSIGNED",INDEX(#REF!,MATCH('Item IDs'!B171,#REF!,0),1))</f>
        <v>NOT ASSIGNED</v>
      </c>
      <c r="H171" s="168"/>
    </row>
    <row r="172" spans="2:8">
      <c r="B172" s="166">
        <v>1168</v>
      </c>
      <c r="C172" s="167" t="str">
        <f>IF(ISERROR(VLOOKUP(B172,#REF!,3,FALSE)),"N/A",VLOOKUP(B172,#REF!,3,FALSE))</f>
        <v>N/A</v>
      </c>
      <c r="D172" s="182" t="str">
        <f t="shared" si="6"/>
        <v xml:space="preserve"> </v>
      </c>
      <c r="E172" s="177" t="str">
        <f t="shared" si="7"/>
        <v xml:space="preserve"> </v>
      </c>
      <c r="F172" s="182" t="str">
        <f t="shared" si="8"/>
        <v xml:space="preserve"> </v>
      </c>
      <c r="G172" s="168" t="str">
        <f>IF(ISERROR(INDEX(#REF!,MATCH('Item IDs'!B172,#REF!,0),1)),"NOT ASSIGNED",INDEX(#REF!,MATCH('Item IDs'!B172,#REF!,0),1))</f>
        <v>NOT ASSIGNED</v>
      </c>
      <c r="H172" s="168"/>
    </row>
    <row r="173" spans="2:8">
      <c r="B173" s="166">
        <v>1169</v>
      </c>
      <c r="C173" s="167" t="str">
        <f>IF(ISERROR(VLOOKUP(B173,#REF!,3,FALSE)),"N/A",VLOOKUP(B173,#REF!,3,FALSE))</f>
        <v>N/A</v>
      </c>
      <c r="D173" s="179" t="str">
        <f t="shared" si="6"/>
        <v xml:space="preserve"> </v>
      </c>
      <c r="E173" s="177" t="str">
        <f t="shared" si="7"/>
        <v xml:space="preserve"> </v>
      </c>
      <c r="F173" s="177" t="str">
        <f t="shared" si="8"/>
        <v xml:space="preserve"> </v>
      </c>
      <c r="G173" s="168" t="str">
        <f>IF(ISERROR(INDEX(#REF!,MATCH('Item IDs'!B173,#REF!,0),1)),"NOT ASSIGNED",INDEX(#REF!,MATCH('Item IDs'!B173,#REF!,0),1))</f>
        <v>NOT ASSIGNED</v>
      </c>
      <c r="H173" s="168"/>
    </row>
    <row r="174" spans="2:8">
      <c r="B174" s="166">
        <v>1170</v>
      </c>
      <c r="C174" s="167" t="str">
        <f>IF(ISERROR(VLOOKUP(B174,#REF!,3,FALSE)),"N/A",VLOOKUP(B174,#REF!,3,FALSE))</f>
        <v>N/A</v>
      </c>
      <c r="D174" s="179" t="str">
        <f t="shared" si="6"/>
        <v xml:space="preserve"> </v>
      </c>
      <c r="E174" s="177" t="str">
        <f t="shared" si="7"/>
        <v xml:space="preserve"> </v>
      </c>
      <c r="F174" s="177" t="str">
        <f t="shared" si="8"/>
        <v xml:space="preserve"> </v>
      </c>
      <c r="G174" s="168" t="str">
        <f>IF(ISERROR(INDEX(#REF!,MATCH('Item IDs'!B174,#REF!,0),1)),"NOT ASSIGNED",INDEX(#REF!,MATCH('Item IDs'!B174,#REF!,0),1))</f>
        <v>NOT ASSIGNED</v>
      </c>
      <c r="H174" s="168"/>
    </row>
    <row r="175" spans="2:8">
      <c r="B175" s="166">
        <v>1171</v>
      </c>
      <c r="C175" s="167" t="str">
        <f>IF(ISERROR(VLOOKUP(B175,#REF!,3,FALSE)),"N/A",VLOOKUP(B175,#REF!,3,FALSE))</f>
        <v>N/A</v>
      </c>
      <c r="D175" s="179" t="str">
        <f t="shared" si="6"/>
        <v xml:space="preserve"> </v>
      </c>
      <c r="E175" s="177" t="str">
        <f t="shared" si="7"/>
        <v xml:space="preserve"> </v>
      </c>
      <c r="F175" s="177" t="str">
        <f t="shared" si="8"/>
        <v xml:space="preserve"> </v>
      </c>
      <c r="G175" s="168" t="str">
        <f>IF(ISERROR(INDEX(#REF!,MATCH('Item IDs'!B175,#REF!,0),1)),"NOT ASSIGNED",INDEX(#REF!,MATCH('Item IDs'!B175,#REF!,0),1))</f>
        <v>NOT ASSIGNED</v>
      </c>
      <c r="H175" s="168"/>
    </row>
    <row r="176" spans="2:8">
      <c r="B176" s="166">
        <v>1172</v>
      </c>
      <c r="C176" s="167" t="str">
        <f>IF(ISERROR(VLOOKUP(B176,#REF!,3,FALSE)),"N/A",VLOOKUP(B176,#REF!,3,FALSE))</f>
        <v>N/A</v>
      </c>
      <c r="D176" s="179" t="str">
        <f t="shared" si="6"/>
        <v xml:space="preserve"> </v>
      </c>
      <c r="E176" s="177" t="str">
        <f t="shared" si="7"/>
        <v xml:space="preserve"> </v>
      </c>
      <c r="F176" s="177" t="str">
        <f t="shared" si="8"/>
        <v xml:space="preserve"> </v>
      </c>
      <c r="G176" s="168" t="str">
        <f>IF(ISERROR(INDEX(#REF!,MATCH('Item IDs'!B176,#REF!,0),1)),"NOT ASSIGNED",INDEX(#REF!,MATCH('Item IDs'!B176,#REF!,0),1))</f>
        <v>NOT ASSIGNED</v>
      </c>
      <c r="H176" s="168"/>
    </row>
    <row r="177" spans="2:8">
      <c r="B177" s="166">
        <v>1173</v>
      </c>
      <c r="C177" s="167" t="str">
        <f>IF(ISERROR(VLOOKUP(B177,#REF!,3,FALSE)),"N/A",VLOOKUP(B177,#REF!,3,FALSE))</f>
        <v>N/A</v>
      </c>
      <c r="D177" s="179" t="str">
        <f t="shared" si="6"/>
        <v xml:space="preserve"> </v>
      </c>
      <c r="E177" s="177" t="str">
        <f t="shared" si="7"/>
        <v xml:space="preserve"> </v>
      </c>
      <c r="F177" s="177" t="str">
        <f t="shared" si="8"/>
        <v xml:space="preserve"> </v>
      </c>
      <c r="G177" s="168" t="str">
        <f>IF(ISERROR(INDEX(#REF!,MATCH('Item IDs'!B177,#REF!,0),1)),"NOT ASSIGNED",INDEX(#REF!,MATCH('Item IDs'!B177,#REF!,0),1))</f>
        <v>NOT ASSIGNED</v>
      </c>
      <c r="H177" s="168"/>
    </row>
    <row r="178" spans="2:8">
      <c r="B178" s="166">
        <v>1174</v>
      </c>
      <c r="C178" s="167" t="str">
        <f>IF(ISERROR(VLOOKUP(B178,#REF!,3,FALSE)),"N/A",VLOOKUP(B178,#REF!,3,FALSE))</f>
        <v>N/A</v>
      </c>
      <c r="D178" s="179" t="str">
        <f t="shared" si="6"/>
        <v xml:space="preserve"> </v>
      </c>
      <c r="E178" s="177" t="str">
        <f t="shared" si="7"/>
        <v xml:space="preserve"> </v>
      </c>
      <c r="F178" s="177" t="str">
        <f t="shared" si="8"/>
        <v xml:space="preserve"> </v>
      </c>
      <c r="G178" s="168" t="str">
        <f>IF(ISERROR(INDEX(#REF!,MATCH('Item IDs'!B178,#REF!,0),1)),"NOT ASSIGNED",INDEX(#REF!,MATCH('Item IDs'!B178,#REF!,0),1))</f>
        <v>NOT ASSIGNED</v>
      </c>
      <c r="H178" s="168"/>
    </row>
    <row r="179" spans="2:8">
      <c r="B179" s="166">
        <v>1175</v>
      </c>
      <c r="C179" s="167" t="str">
        <f>IF(ISERROR(VLOOKUP(B179,#REF!,3,FALSE)),"N/A",VLOOKUP(B179,#REF!,3,FALSE))</f>
        <v>N/A</v>
      </c>
      <c r="D179" s="179" t="str">
        <f t="shared" si="6"/>
        <v xml:space="preserve"> </v>
      </c>
      <c r="E179" s="177" t="str">
        <f t="shared" si="7"/>
        <v xml:space="preserve"> </v>
      </c>
      <c r="F179" s="177" t="str">
        <f t="shared" si="8"/>
        <v xml:space="preserve"> </v>
      </c>
      <c r="G179" s="168" t="str">
        <f>IF(ISERROR(INDEX(#REF!,MATCH('Item IDs'!B179,#REF!,0),1)),"NOT ASSIGNED",INDEX(#REF!,MATCH('Item IDs'!B179,#REF!,0),1))</f>
        <v>NOT ASSIGNED</v>
      </c>
      <c r="H179" s="168"/>
    </row>
    <row r="180" spans="2:8">
      <c r="B180" s="166">
        <v>1176</v>
      </c>
      <c r="C180" s="167" t="str">
        <f>IF(ISERROR(VLOOKUP(B180,#REF!,3,FALSE)),"N/A",VLOOKUP(B180,#REF!,3,FALSE))</f>
        <v>N/A</v>
      </c>
      <c r="D180" s="179" t="str">
        <f t="shared" si="6"/>
        <v xml:space="preserve"> </v>
      </c>
      <c r="E180" s="177" t="str">
        <f t="shared" si="7"/>
        <v xml:space="preserve"> </v>
      </c>
      <c r="F180" s="177" t="str">
        <f t="shared" si="8"/>
        <v xml:space="preserve"> </v>
      </c>
      <c r="G180" s="168" t="str">
        <f>IF(ISERROR(INDEX(#REF!,MATCH('Item IDs'!B180,#REF!,0),1)),"NOT ASSIGNED",INDEX(#REF!,MATCH('Item IDs'!B180,#REF!,0),1))</f>
        <v>NOT ASSIGNED</v>
      </c>
      <c r="H180" s="168"/>
    </row>
    <row r="181" spans="2:8">
      <c r="B181" s="166">
        <v>1177</v>
      </c>
      <c r="C181" s="167" t="str">
        <f>IF(ISERROR(VLOOKUP(B181,#REF!,3,FALSE)),"N/A",VLOOKUP(B181,#REF!,3,FALSE))</f>
        <v>N/A</v>
      </c>
      <c r="D181" s="179" t="str">
        <f t="shared" si="6"/>
        <v xml:space="preserve"> </v>
      </c>
      <c r="E181" s="177" t="str">
        <f t="shared" si="7"/>
        <v xml:space="preserve"> </v>
      </c>
      <c r="F181" s="177" t="str">
        <f t="shared" si="8"/>
        <v xml:space="preserve"> </v>
      </c>
      <c r="G181" s="168" t="str">
        <f>IF(ISERROR(INDEX(#REF!,MATCH('Item IDs'!B181,#REF!,0),1)),"NOT ASSIGNED",INDEX(#REF!,MATCH('Item IDs'!B181,#REF!,0),1))</f>
        <v>NOT ASSIGNED</v>
      </c>
      <c r="H181" s="168"/>
    </row>
    <row r="182" spans="2:8">
      <c r="B182" s="166">
        <v>1178</v>
      </c>
      <c r="C182" s="167" t="str">
        <f>IF(ISERROR(VLOOKUP(B182,#REF!,3,FALSE)),"N/A",VLOOKUP(B182,#REF!,3,FALSE))</f>
        <v>N/A</v>
      </c>
      <c r="D182" s="179" t="str">
        <f t="shared" si="6"/>
        <v xml:space="preserve"> </v>
      </c>
      <c r="E182" s="177" t="str">
        <f t="shared" si="7"/>
        <v xml:space="preserve"> </v>
      </c>
      <c r="F182" s="177" t="str">
        <f t="shared" si="8"/>
        <v xml:space="preserve"> </v>
      </c>
      <c r="G182" s="168" t="str">
        <f>IF(ISERROR(INDEX(#REF!,MATCH('Item IDs'!B182,#REF!,0),1)),"NOT ASSIGNED",INDEX(#REF!,MATCH('Item IDs'!B182,#REF!,0),1))</f>
        <v>NOT ASSIGNED</v>
      </c>
      <c r="H182" s="168"/>
    </row>
    <row r="183" spans="2:8">
      <c r="B183" s="166">
        <v>1179</v>
      </c>
      <c r="C183" s="167" t="str">
        <f>IF(ISERROR(VLOOKUP(B183,#REF!,3,FALSE)),"N/A",VLOOKUP(B183,#REF!,3,FALSE))</f>
        <v>N/A</v>
      </c>
      <c r="D183" s="179" t="str">
        <f t="shared" si="6"/>
        <v xml:space="preserve"> </v>
      </c>
      <c r="E183" s="177" t="str">
        <f t="shared" si="7"/>
        <v xml:space="preserve"> </v>
      </c>
      <c r="F183" s="177" t="str">
        <f t="shared" si="8"/>
        <v xml:space="preserve"> </v>
      </c>
      <c r="G183" s="168" t="str">
        <f>IF(ISERROR(INDEX(#REF!,MATCH('Item IDs'!B183,#REF!,0),1)),"NOT ASSIGNED",INDEX(#REF!,MATCH('Item IDs'!B183,#REF!,0),1))</f>
        <v>NOT ASSIGNED</v>
      </c>
      <c r="H183" s="168"/>
    </row>
    <row r="184" spans="2:8">
      <c r="B184" s="166">
        <v>1180</v>
      </c>
      <c r="C184" s="167" t="str">
        <f>IF(ISERROR(VLOOKUP(B184,#REF!,3,FALSE)),"N/A",VLOOKUP(B184,#REF!,3,FALSE))</f>
        <v>N/A</v>
      </c>
      <c r="D184" s="179" t="str">
        <f t="shared" si="6"/>
        <v xml:space="preserve"> </v>
      </c>
      <c r="E184" s="177" t="str">
        <f t="shared" si="7"/>
        <v xml:space="preserve"> </v>
      </c>
      <c r="F184" s="177" t="str">
        <f t="shared" si="8"/>
        <v xml:space="preserve"> </v>
      </c>
      <c r="G184" s="168" t="str">
        <f>IF(ISERROR(INDEX(#REF!,MATCH('Item IDs'!B184,#REF!,0),1)),"NOT ASSIGNED",INDEX(#REF!,MATCH('Item IDs'!B184,#REF!,0),1))</f>
        <v>NOT ASSIGNED</v>
      </c>
      <c r="H184" s="168"/>
    </row>
    <row r="185" spans="2:8">
      <c r="B185" s="166">
        <v>1181</v>
      </c>
      <c r="C185" s="167" t="str">
        <f>IF(ISERROR(VLOOKUP(B185,#REF!,3,FALSE)),"N/A",VLOOKUP(B185,#REF!,3,FALSE))</f>
        <v>N/A</v>
      </c>
      <c r="D185" s="179" t="str">
        <f t="shared" si="6"/>
        <v xml:space="preserve"> </v>
      </c>
      <c r="E185" s="177" t="str">
        <f t="shared" si="7"/>
        <v xml:space="preserve"> </v>
      </c>
      <c r="F185" s="177" t="str">
        <f t="shared" si="8"/>
        <v xml:space="preserve"> </v>
      </c>
      <c r="G185" s="168" t="str">
        <f>IF(ISERROR(INDEX(#REF!,MATCH('Item IDs'!B185,#REF!,0),1)),"NOT ASSIGNED",INDEX(#REF!,MATCH('Item IDs'!B185,#REF!,0),1))</f>
        <v>NOT ASSIGNED</v>
      </c>
      <c r="H185" s="168"/>
    </row>
    <row r="186" spans="2:8">
      <c r="B186" s="166">
        <v>1182</v>
      </c>
      <c r="C186" s="167" t="str">
        <f>IF(ISERROR(VLOOKUP(B186,#REF!,3,FALSE)),"N/A",VLOOKUP(B186,#REF!,3,FALSE))</f>
        <v>N/A</v>
      </c>
      <c r="D186" s="179" t="str">
        <f t="shared" si="6"/>
        <v xml:space="preserve"> </v>
      </c>
      <c r="E186" s="177" t="str">
        <f t="shared" si="7"/>
        <v xml:space="preserve"> </v>
      </c>
      <c r="F186" s="177" t="str">
        <f t="shared" si="8"/>
        <v xml:space="preserve"> </v>
      </c>
      <c r="G186" s="168" t="str">
        <f>IF(ISERROR(INDEX(#REF!,MATCH('Item IDs'!B186,#REF!,0),1)),"NOT ASSIGNED",INDEX(#REF!,MATCH('Item IDs'!B186,#REF!,0),1))</f>
        <v>NOT ASSIGNED</v>
      </c>
      <c r="H186" s="168"/>
    </row>
    <row r="187" spans="2:8">
      <c r="B187" s="166">
        <v>1183</v>
      </c>
      <c r="C187" s="167" t="str">
        <f>IF(ISERROR(VLOOKUP(B187,#REF!,3,FALSE)),"N/A",VLOOKUP(B187,#REF!,3,FALSE))</f>
        <v>N/A</v>
      </c>
      <c r="D187" s="179" t="str">
        <f t="shared" si="6"/>
        <v xml:space="preserve"> </v>
      </c>
      <c r="E187" s="177" t="str">
        <f t="shared" si="7"/>
        <v xml:space="preserve"> </v>
      </c>
      <c r="F187" s="177" t="str">
        <f t="shared" si="8"/>
        <v xml:space="preserve"> </v>
      </c>
      <c r="G187" s="168" t="str">
        <f>IF(ISERROR(INDEX(#REF!,MATCH('Item IDs'!B187,#REF!,0),1)),"NOT ASSIGNED",INDEX(#REF!,MATCH('Item IDs'!B187,#REF!,0),1))</f>
        <v>NOT ASSIGNED</v>
      </c>
      <c r="H187" s="168"/>
    </row>
    <row r="188" spans="2:8">
      <c r="B188" s="166">
        <v>1184</v>
      </c>
      <c r="C188" s="167" t="str">
        <f>IF(ISERROR(VLOOKUP(B188,#REF!,3,FALSE)),"N/A",VLOOKUP(B188,#REF!,3,FALSE))</f>
        <v>N/A</v>
      </c>
      <c r="D188" s="179" t="str">
        <f t="shared" si="6"/>
        <v xml:space="preserve"> </v>
      </c>
      <c r="E188" s="177" t="str">
        <f t="shared" si="7"/>
        <v xml:space="preserve"> </v>
      </c>
      <c r="F188" s="177" t="str">
        <f t="shared" si="8"/>
        <v xml:space="preserve"> </v>
      </c>
      <c r="G188" s="168" t="str">
        <f>IF(ISERROR(INDEX(#REF!,MATCH('Item IDs'!B188,#REF!,0),1)),"NOT ASSIGNED",INDEX(#REF!,MATCH('Item IDs'!B188,#REF!,0),1))</f>
        <v>NOT ASSIGNED</v>
      </c>
      <c r="H188" s="168"/>
    </row>
    <row r="189" spans="2:8">
      <c r="B189" s="166">
        <v>1185</v>
      </c>
      <c r="C189" s="167" t="str">
        <f>IF(ISERROR(VLOOKUP(B189,#REF!,3,FALSE)),"N/A",VLOOKUP(B189,#REF!,3,FALSE))</f>
        <v>N/A</v>
      </c>
      <c r="D189" s="179" t="str">
        <f t="shared" si="6"/>
        <v xml:space="preserve"> </v>
      </c>
      <c r="E189" s="177" t="str">
        <f t="shared" si="7"/>
        <v xml:space="preserve"> </v>
      </c>
      <c r="F189" s="177" t="str">
        <f t="shared" si="8"/>
        <v xml:space="preserve"> </v>
      </c>
      <c r="G189" s="168" t="str">
        <f>IF(ISERROR(INDEX(#REF!,MATCH('Item IDs'!B189,#REF!,0),1)),"NOT ASSIGNED",INDEX(#REF!,MATCH('Item IDs'!B189,#REF!,0),1))</f>
        <v>NOT ASSIGNED</v>
      </c>
      <c r="H189" s="168"/>
    </row>
    <row r="190" spans="2:8">
      <c r="B190" s="166">
        <v>1186</v>
      </c>
      <c r="C190" s="167" t="str">
        <f>IF(ISERROR(VLOOKUP(B190,#REF!,3,FALSE)),"N/A",VLOOKUP(B190,#REF!,3,FALSE))</f>
        <v>N/A</v>
      </c>
      <c r="D190" s="179" t="str">
        <f t="shared" si="6"/>
        <v xml:space="preserve"> </v>
      </c>
      <c r="E190" s="177" t="str">
        <f t="shared" si="7"/>
        <v xml:space="preserve"> </v>
      </c>
      <c r="F190" s="177" t="str">
        <f t="shared" si="8"/>
        <v xml:space="preserve"> </v>
      </c>
      <c r="G190" s="168" t="str">
        <f>IF(ISERROR(INDEX(#REF!,MATCH('Item IDs'!B190,#REF!,0),1)),"NOT ASSIGNED",INDEX(#REF!,MATCH('Item IDs'!B190,#REF!,0),1))</f>
        <v>NOT ASSIGNED</v>
      </c>
      <c r="H190" s="168"/>
    </row>
    <row r="191" spans="2:8">
      <c r="B191" s="166">
        <v>1187</v>
      </c>
      <c r="C191" s="167" t="str">
        <f>IF(ISERROR(VLOOKUP(B191,#REF!,3,FALSE)),"N/A",VLOOKUP(B191,#REF!,3,FALSE))</f>
        <v>N/A</v>
      </c>
      <c r="D191" s="179" t="str">
        <f t="shared" ref="D191:D254" si="9">IF(ISERROR(FIND(".",C191))," ",LEFT(C191,FIND(".",C191)-1))</f>
        <v xml:space="preserve"> </v>
      </c>
      <c r="E191" s="177" t="str">
        <f t="shared" ref="E191:E254" si="10">IF(ISERROR(FIND(".",C191))," ",LEFT(RIGHT(C191,LEN(C191)-FIND(".",C191)),FIND(".",RIGHT(C191,LEN(C191)-FIND(".",C191)))-1))</f>
        <v xml:space="preserve"> </v>
      </c>
      <c r="F191" s="177" t="str">
        <f t="shared" ref="F191:F254" si="11">IF(ISERROR(FIND("(",C191))," ",MID(C191,FIND("(",C191)+1,FIND(")",C191)-FIND("(",C191)-1))</f>
        <v xml:space="preserve"> </v>
      </c>
      <c r="G191" s="168" t="str">
        <f>IF(ISERROR(INDEX(#REF!,MATCH('Item IDs'!B191,#REF!,0),1)),"NOT ASSIGNED",INDEX(#REF!,MATCH('Item IDs'!B191,#REF!,0),1))</f>
        <v>NOT ASSIGNED</v>
      </c>
      <c r="H191" s="168"/>
    </row>
    <row r="192" spans="2:8">
      <c r="B192" s="166">
        <v>1188</v>
      </c>
      <c r="C192" s="167" t="str">
        <f>IF(ISERROR(VLOOKUP(B192,#REF!,3,FALSE)),"N/A",VLOOKUP(B192,#REF!,3,FALSE))</f>
        <v>N/A</v>
      </c>
      <c r="D192" s="179" t="str">
        <f t="shared" si="9"/>
        <v xml:space="preserve"> </v>
      </c>
      <c r="E192" s="177" t="str">
        <f t="shared" si="10"/>
        <v xml:space="preserve"> </v>
      </c>
      <c r="F192" s="177" t="str">
        <f t="shared" si="11"/>
        <v xml:space="preserve"> </v>
      </c>
      <c r="G192" s="168" t="str">
        <f>IF(ISERROR(INDEX(#REF!,MATCH('Item IDs'!B192,#REF!,0),1)),"NOT ASSIGNED",INDEX(#REF!,MATCH('Item IDs'!B192,#REF!,0),1))</f>
        <v>NOT ASSIGNED</v>
      </c>
      <c r="H192" s="168"/>
    </row>
    <row r="193" spans="2:8">
      <c r="B193" s="166">
        <v>1189</v>
      </c>
      <c r="C193" s="167" t="str">
        <f>IF(ISERROR(VLOOKUP(B193,#REF!,3,FALSE)),"N/A",VLOOKUP(B193,#REF!,3,FALSE))</f>
        <v>N/A</v>
      </c>
      <c r="D193" s="179" t="str">
        <f t="shared" si="9"/>
        <v xml:space="preserve"> </v>
      </c>
      <c r="E193" s="177" t="str">
        <f t="shared" si="10"/>
        <v xml:space="preserve"> </v>
      </c>
      <c r="F193" s="177" t="str">
        <f t="shared" si="11"/>
        <v xml:space="preserve"> </v>
      </c>
      <c r="G193" s="168" t="str">
        <f>IF(ISERROR(INDEX(#REF!,MATCH('Item IDs'!B193,#REF!,0),1)),"NOT ASSIGNED",INDEX(#REF!,MATCH('Item IDs'!B193,#REF!,0),1))</f>
        <v>NOT ASSIGNED</v>
      </c>
      <c r="H193" s="168"/>
    </row>
    <row r="194" spans="2:8">
      <c r="B194" s="166">
        <v>1190</v>
      </c>
      <c r="C194" s="167" t="str">
        <f>IF(ISERROR(VLOOKUP(B194,#REF!,3,FALSE)),"N/A",VLOOKUP(B194,#REF!,3,FALSE))</f>
        <v>N/A</v>
      </c>
      <c r="D194" s="179" t="str">
        <f t="shared" si="9"/>
        <v xml:space="preserve"> </v>
      </c>
      <c r="E194" s="177" t="str">
        <f t="shared" si="10"/>
        <v xml:space="preserve"> </v>
      </c>
      <c r="F194" s="177" t="str">
        <f t="shared" si="11"/>
        <v xml:space="preserve"> </v>
      </c>
      <c r="G194" s="168" t="str">
        <f>IF(ISERROR(INDEX(#REF!,MATCH('Item IDs'!B194,#REF!,0),1)),"NOT ASSIGNED",INDEX(#REF!,MATCH('Item IDs'!B194,#REF!,0),1))</f>
        <v>NOT ASSIGNED</v>
      </c>
      <c r="H194" s="168"/>
    </row>
    <row r="195" spans="2:8">
      <c r="B195" s="166">
        <v>1191</v>
      </c>
      <c r="C195" s="167" t="str">
        <f>IF(ISERROR(VLOOKUP(B195,#REF!,3,FALSE)),"N/A",VLOOKUP(B195,#REF!,3,FALSE))</f>
        <v>N/A</v>
      </c>
      <c r="D195" s="179" t="str">
        <f t="shared" si="9"/>
        <v xml:space="preserve"> </v>
      </c>
      <c r="E195" s="177" t="str">
        <f t="shared" si="10"/>
        <v xml:space="preserve"> </v>
      </c>
      <c r="F195" s="177" t="str">
        <f t="shared" si="11"/>
        <v xml:space="preserve"> </v>
      </c>
      <c r="G195" s="168" t="str">
        <f>IF(ISERROR(INDEX(#REF!,MATCH('Item IDs'!B195,#REF!,0),1)),"NOT ASSIGNED",INDEX(#REF!,MATCH('Item IDs'!B195,#REF!,0),1))</f>
        <v>NOT ASSIGNED</v>
      </c>
      <c r="H195" s="168"/>
    </row>
    <row r="196" spans="2:8">
      <c r="B196" s="166">
        <v>1192</v>
      </c>
      <c r="C196" s="167" t="str">
        <f>IF(ISERROR(VLOOKUP(B196,#REF!,3,FALSE)),"N/A",VLOOKUP(B196,#REF!,3,FALSE))</f>
        <v>N/A</v>
      </c>
      <c r="D196" s="179" t="str">
        <f t="shared" si="9"/>
        <v xml:space="preserve"> </v>
      </c>
      <c r="E196" s="177" t="str">
        <f t="shared" si="10"/>
        <v xml:space="preserve"> </v>
      </c>
      <c r="F196" s="177" t="str">
        <f t="shared" si="11"/>
        <v xml:space="preserve"> </v>
      </c>
      <c r="G196" s="168" t="str">
        <f>IF(ISERROR(INDEX(#REF!,MATCH('Item IDs'!B196,#REF!,0),1)),"NOT ASSIGNED",INDEX(#REF!,MATCH('Item IDs'!B196,#REF!,0),1))</f>
        <v>NOT ASSIGNED</v>
      </c>
      <c r="H196" s="168"/>
    </row>
    <row r="197" spans="2:8">
      <c r="B197" s="166">
        <v>1193</v>
      </c>
      <c r="C197" s="167" t="str">
        <f>IF(ISERROR(VLOOKUP(B197,#REF!,3,FALSE)),"N/A",VLOOKUP(B197,#REF!,3,FALSE))</f>
        <v>N/A</v>
      </c>
      <c r="D197" s="179" t="str">
        <f t="shared" si="9"/>
        <v xml:space="preserve"> </v>
      </c>
      <c r="E197" s="177" t="str">
        <f t="shared" si="10"/>
        <v xml:space="preserve"> </v>
      </c>
      <c r="F197" s="177" t="str">
        <f t="shared" si="11"/>
        <v xml:space="preserve"> </v>
      </c>
      <c r="G197" s="168" t="str">
        <f>IF(ISERROR(INDEX(#REF!,MATCH('Item IDs'!B197,#REF!,0),1)),"NOT ASSIGNED",INDEX(#REF!,MATCH('Item IDs'!B197,#REF!,0),1))</f>
        <v>NOT ASSIGNED</v>
      </c>
      <c r="H197" s="168"/>
    </row>
    <row r="198" spans="2:8">
      <c r="B198" s="166">
        <v>1194</v>
      </c>
      <c r="C198" s="167" t="str">
        <f>IF(ISERROR(VLOOKUP(B198,#REF!,3,FALSE)),"N/A",VLOOKUP(B198,#REF!,3,FALSE))</f>
        <v>N/A</v>
      </c>
      <c r="D198" s="179" t="str">
        <f t="shared" si="9"/>
        <v xml:space="preserve"> </v>
      </c>
      <c r="E198" s="177" t="str">
        <f t="shared" si="10"/>
        <v xml:space="preserve"> </v>
      </c>
      <c r="F198" s="177" t="str">
        <f t="shared" si="11"/>
        <v xml:space="preserve"> </v>
      </c>
      <c r="G198" s="168" t="str">
        <f>IF(ISERROR(INDEX(#REF!,MATCH('Item IDs'!B198,#REF!,0),1)),"NOT ASSIGNED",INDEX(#REF!,MATCH('Item IDs'!B198,#REF!,0),1))</f>
        <v>NOT ASSIGNED</v>
      </c>
      <c r="H198" s="168"/>
    </row>
    <row r="199" spans="2:8">
      <c r="B199" s="166">
        <v>1195</v>
      </c>
      <c r="C199" s="167" t="str">
        <f>IF(ISERROR(VLOOKUP(B199,#REF!,3,FALSE)),"N/A",VLOOKUP(B199,#REF!,3,FALSE))</f>
        <v>N/A</v>
      </c>
      <c r="D199" s="179" t="str">
        <f t="shared" si="9"/>
        <v xml:space="preserve"> </v>
      </c>
      <c r="E199" s="177" t="str">
        <f t="shared" si="10"/>
        <v xml:space="preserve"> </v>
      </c>
      <c r="F199" s="177" t="str">
        <f t="shared" si="11"/>
        <v xml:space="preserve"> </v>
      </c>
      <c r="G199" s="168" t="str">
        <f>IF(ISERROR(INDEX(#REF!,MATCH('Item IDs'!B199,#REF!,0),1)),"NOT ASSIGNED",INDEX(#REF!,MATCH('Item IDs'!B199,#REF!,0),1))</f>
        <v>NOT ASSIGNED</v>
      </c>
      <c r="H199" s="168"/>
    </row>
    <row r="200" spans="2:8">
      <c r="B200" s="166">
        <v>1196</v>
      </c>
      <c r="C200" s="167" t="str">
        <f>IF(ISERROR(VLOOKUP(B200,#REF!,3,FALSE)),"N/A",VLOOKUP(B200,#REF!,3,FALSE))</f>
        <v>N/A</v>
      </c>
      <c r="D200" s="179" t="str">
        <f t="shared" si="9"/>
        <v xml:space="preserve"> </v>
      </c>
      <c r="E200" s="177" t="str">
        <f t="shared" si="10"/>
        <v xml:space="preserve"> </v>
      </c>
      <c r="F200" s="177" t="str">
        <f t="shared" si="11"/>
        <v xml:space="preserve"> </v>
      </c>
      <c r="G200" s="168" t="str">
        <f>IF(ISERROR(INDEX(#REF!,MATCH('Item IDs'!B200,#REF!,0),1)),"NOT ASSIGNED",INDEX(#REF!,MATCH('Item IDs'!B200,#REF!,0),1))</f>
        <v>NOT ASSIGNED</v>
      </c>
      <c r="H200" s="168"/>
    </row>
    <row r="201" spans="2:8">
      <c r="B201" s="166">
        <v>1197</v>
      </c>
      <c r="C201" s="167" t="str">
        <f>IF(ISERROR(VLOOKUP(B201,#REF!,3,FALSE)),"N/A",VLOOKUP(B201,#REF!,3,FALSE))</f>
        <v>N/A</v>
      </c>
      <c r="D201" s="179" t="str">
        <f t="shared" si="9"/>
        <v xml:space="preserve"> </v>
      </c>
      <c r="E201" s="177" t="str">
        <f t="shared" si="10"/>
        <v xml:space="preserve"> </v>
      </c>
      <c r="F201" s="177" t="str">
        <f t="shared" si="11"/>
        <v xml:space="preserve"> </v>
      </c>
      <c r="G201" s="168" t="str">
        <f>IF(ISERROR(INDEX(#REF!,MATCH('Item IDs'!B201,#REF!,0),1)),"NOT ASSIGNED",INDEX(#REF!,MATCH('Item IDs'!B201,#REF!,0),1))</f>
        <v>NOT ASSIGNED</v>
      </c>
      <c r="H201" s="168"/>
    </row>
    <row r="202" spans="2:8">
      <c r="B202" s="232">
        <v>1198</v>
      </c>
      <c r="C202" s="233" t="s">
        <v>299</v>
      </c>
      <c r="D202" s="234" t="s">
        <v>479</v>
      </c>
      <c r="E202" s="235" t="s">
        <v>425</v>
      </c>
      <c r="F202" s="234" t="s">
        <v>426</v>
      </c>
      <c r="G202" s="236" t="s">
        <v>478</v>
      </c>
      <c r="H202" s="236">
        <v>2014</v>
      </c>
    </row>
    <row r="203" spans="2:8">
      <c r="B203" s="243">
        <v>1199</v>
      </c>
      <c r="C203" s="244" t="str">
        <f>IF(ISERROR(VLOOKUP(B203,#REF!,3,FALSE)),"N/A",VLOOKUP(B203,#REF!,3,FALSE))</f>
        <v>N/A</v>
      </c>
      <c r="D203" s="245" t="str">
        <f t="shared" si="9"/>
        <v xml:space="preserve"> </v>
      </c>
      <c r="E203" s="246" t="str">
        <f t="shared" si="10"/>
        <v xml:space="preserve"> </v>
      </c>
      <c r="F203" s="246" t="str">
        <f t="shared" si="11"/>
        <v xml:space="preserve"> </v>
      </c>
      <c r="G203" s="247" t="s">
        <v>540</v>
      </c>
      <c r="H203" s="247"/>
    </row>
    <row r="204" spans="2:8">
      <c r="B204" s="243">
        <v>1200</v>
      </c>
      <c r="C204" s="244" t="str">
        <f>IF(ISERROR(VLOOKUP(B204,#REF!,3,FALSE)),"N/A",VLOOKUP(B204,#REF!,3,FALSE))</f>
        <v>N/A</v>
      </c>
      <c r="D204" s="245" t="str">
        <f t="shared" si="9"/>
        <v xml:space="preserve"> </v>
      </c>
      <c r="E204" s="246" t="str">
        <f t="shared" si="10"/>
        <v xml:space="preserve"> </v>
      </c>
      <c r="F204" s="246" t="str">
        <f t="shared" si="11"/>
        <v xml:space="preserve"> </v>
      </c>
      <c r="G204" s="247" t="s">
        <v>540</v>
      </c>
      <c r="H204" s="247"/>
    </row>
    <row r="205" spans="2:8">
      <c r="B205" s="166">
        <v>1201</v>
      </c>
      <c r="C205" s="167" t="str">
        <f>IF(ISERROR(VLOOKUP(B205,#REF!,3,FALSE)),"N/A",VLOOKUP(B205,#REF!,3,FALSE))</f>
        <v>N/A</v>
      </c>
      <c r="D205" s="179" t="str">
        <f t="shared" si="9"/>
        <v xml:space="preserve"> </v>
      </c>
      <c r="E205" s="177" t="str">
        <f t="shared" si="10"/>
        <v xml:space="preserve"> </v>
      </c>
      <c r="F205" s="177" t="str">
        <f t="shared" si="11"/>
        <v xml:space="preserve"> </v>
      </c>
      <c r="G205" s="168" t="str">
        <f>IF(ISERROR(INDEX(#REF!,MATCH('Item IDs'!B205,#REF!,0),1)),"NOT ASSIGNED",INDEX(#REF!,MATCH('Item IDs'!B205,#REF!,0),1))</f>
        <v>NOT ASSIGNED</v>
      </c>
      <c r="H205" s="168"/>
    </row>
    <row r="206" spans="2:8">
      <c r="B206" s="166">
        <v>1202</v>
      </c>
      <c r="C206" s="167" t="str">
        <f>IF(ISERROR(VLOOKUP(B206,#REF!,3,FALSE)),"N/A",VLOOKUP(B206,#REF!,3,FALSE))</f>
        <v>N/A</v>
      </c>
      <c r="D206" s="179" t="str">
        <f t="shared" si="9"/>
        <v xml:space="preserve"> </v>
      </c>
      <c r="E206" s="177" t="str">
        <f t="shared" si="10"/>
        <v xml:space="preserve"> </v>
      </c>
      <c r="F206" s="177" t="str">
        <f t="shared" si="11"/>
        <v xml:space="preserve"> </v>
      </c>
      <c r="G206" s="168" t="str">
        <f>IF(ISERROR(INDEX(#REF!,MATCH('Item IDs'!B206,#REF!,0),1)),"NOT ASSIGNED",INDEX(#REF!,MATCH('Item IDs'!B206,#REF!,0),1))</f>
        <v>NOT ASSIGNED</v>
      </c>
      <c r="H206" s="168"/>
    </row>
    <row r="207" spans="2:8">
      <c r="B207" s="166">
        <v>1203</v>
      </c>
      <c r="C207" s="167" t="str">
        <f>IF(ISERROR(VLOOKUP(B207,#REF!,3,FALSE)),"N/A",VLOOKUP(B207,#REF!,3,FALSE))</f>
        <v>N/A</v>
      </c>
      <c r="D207" s="179" t="str">
        <f t="shared" si="9"/>
        <v xml:space="preserve"> </v>
      </c>
      <c r="E207" s="177" t="str">
        <f t="shared" si="10"/>
        <v xml:space="preserve"> </v>
      </c>
      <c r="F207" s="177" t="str">
        <f t="shared" si="11"/>
        <v xml:space="preserve"> </v>
      </c>
      <c r="G207" s="168" t="str">
        <f>IF(ISERROR(INDEX(#REF!,MATCH('Item IDs'!B207,#REF!,0),1)),"NOT ASSIGNED",INDEX(#REF!,MATCH('Item IDs'!B207,#REF!,0),1))</f>
        <v>NOT ASSIGNED</v>
      </c>
      <c r="H207" s="168"/>
    </row>
    <row r="208" spans="2:8">
      <c r="B208" s="166">
        <v>1204</v>
      </c>
      <c r="C208" s="167" t="str">
        <f>IF(ISERROR(VLOOKUP(B208,#REF!,3,FALSE)),"N/A",VLOOKUP(B208,#REF!,3,FALSE))</f>
        <v>N/A</v>
      </c>
      <c r="D208" s="179" t="str">
        <f t="shared" si="9"/>
        <v xml:space="preserve"> </v>
      </c>
      <c r="E208" s="177" t="str">
        <f t="shared" si="10"/>
        <v xml:space="preserve"> </v>
      </c>
      <c r="F208" s="177" t="str">
        <f t="shared" si="11"/>
        <v xml:space="preserve"> </v>
      </c>
      <c r="G208" s="168" t="str">
        <f>IF(ISERROR(INDEX(#REF!,MATCH('Item IDs'!B208,#REF!,0),1)),"NOT ASSIGNED",INDEX(#REF!,MATCH('Item IDs'!B208,#REF!,0),1))</f>
        <v>NOT ASSIGNED</v>
      </c>
      <c r="H208" s="168"/>
    </row>
    <row r="209" spans="2:8">
      <c r="B209" s="166">
        <v>1205</v>
      </c>
      <c r="C209" s="167" t="str">
        <f>IF(ISERROR(VLOOKUP(B209,#REF!,3,FALSE)),"N/A",VLOOKUP(B209,#REF!,3,FALSE))</f>
        <v>N/A</v>
      </c>
      <c r="D209" s="179" t="str">
        <f t="shared" si="9"/>
        <v xml:space="preserve"> </v>
      </c>
      <c r="E209" s="177" t="str">
        <f t="shared" si="10"/>
        <v xml:space="preserve"> </v>
      </c>
      <c r="F209" s="177" t="str">
        <f t="shared" si="11"/>
        <v xml:space="preserve"> </v>
      </c>
      <c r="G209" s="168" t="str">
        <f>IF(ISERROR(INDEX(#REF!,MATCH('Item IDs'!B209,#REF!,0),1)),"NOT ASSIGNED",INDEX(#REF!,MATCH('Item IDs'!B209,#REF!,0),1))</f>
        <v>NOT ASSIGNED</v>
      </c>
      <c r="H209" s="168"/>
    </row>
    <row r="210" spans="2:8">
      <c r="B210" s="166">
        <v>1206</v>
      </c>
      <c r="C210" s="167" t="str">
        <f>IF(ISERROR(VLOOKUP(B210,#REF!,3,FALSE)),"N/A",VLOOKUP(B210,#REF!,3,FALSE))</f>
        <v>N/A</v>
      </c>
      <c r="D210" s="179" t="str">
        <f t="shared" si="9"/>
        <v xml:space="preserve"> </v>
      </c>
      <c r="E210" s="177" t="str">
        <f t="shared" si="10"/>
        <v xml:space="preserve"> </v>
      </c>
      <c r="F210" s="177" t="str">
        <f t="shared" si="11"/>
        <v xml:space="preserve"> </v>
      </c>
      <c r="G210" s="168" t="str">
        <f>IF(ISERROR(INDEX(#REF!,MATCH('Item IDs'!B210,#REF!,0),1)),"NOT ASSIGNED",INDEX(#REF!,MATCH('Item IDs'!B210,#REF!,0),1))</f>
        <v>NOT ASSIGNED</v>
      </c>
      <c r="H210" s="168"/>
    </row>
    <row r="211" spans="2:8">
      <c r="B211" s="166">
        <v>1207</v>
      </c>
      <c r="C211" s="167" t="str">
        <f>IF(ISERROR(VLOOKUP(B211,#REF!,3,FALSE)),"N/A",VLOOKUP(B211,#REF!,3,FALSE))</f>
        <v>N/A</v>
      </c>
      <c r="D211" s="179" t="str">
        <f t="shared" si="9"/>
        <v xml:space="preserve"> </v>
      </c>
      <c r="E211" s="177" t="str">
        <f t="shared" si="10"/>
        <v xml:space="preserve"> </v>
      </c>
      <c r="F211" s="177" t="str">
        <f t="shared" si="11"/>
        <v xml:space="preserve"> </v>
      </c>
      <c r="G211" s="168" t="str">
        <f>IF(ISERROR(INDEX(#REF!,MATCH('Item IDs'!B211,#REF!,0),1)),"NOT ASSIGNED",INDEX(#REF!,MATCH('Item IDs'!B211,#REF!,0),1))</f>
        <v>NOT ASSIGNED</v>
      </c>
      <c r="H211" s="168"/>
    </row>
    <row r="212" spans="2:8">
      <c r="B212" s="166">
        <v>1208</v>
      </c>
      <c r="C212" s="167" t="str">
        <f>IF(ISERROR(VLOOKUP(B212,#REF!,3,FALSE)),"N/A",VLOOKUP(B212,#REF!,3,FALSE))</f>
        <v>N/A</v>
      </c>
      <c r="D212" s="179" t="str">
        <f t="shared" si="9"/>
        <v xml:space="preserve"> </v>
      </c>
      <c r="E212" s="177" t="str">
        <f t="shared" si="10"/>
        <v xml:space="preserve"> </v>
      </c>
      <c r="F212" s="177" t="str">
        <f t="shared" si="11"/>
        <v xml:space="preserve"> </v>
      </c>
      <c r="G212" s="168" t="str">
        <f>IF(ISERROR(INDEX(#REF!,MATCH('Item IDs'!B212,#REF!,0),1)),"NOT ASSIGNED",INDEX(#REF!,MATCH('Item IDs'!B212,#REF!,0),1))</f>
        <v>NOT ASSIGNED</v>
      </c>
      <c r="H212" s="168"/>
    </row>
    <row r="213" spans="2:8">
      <c r="B213" s="232">
        <v>1209</v>
      </c>
      <c r="C213" s="233" t="s">
        <v>480</v>
      </c>
      <c r="D213" s="234" t="str">
        <f t="shared" si="9"/>
        <v>17</v>
      </c>
      <c r="E213" s="235" t="str">
        <f t="shared" si="10"/>
        <v>d</v>
      </c>
      <c r="F213" s="234" t="str">
        <f t="shared" si="11"/>
        <v xml:space="preserve"> </v>
      </c>
      <c r="G213" s="236" t="s">
        <v>486</v>
      </c>
      <c r="H213" s="236">
        <v>2016</v>
      </c>
    </row>
    <row r="214" spans="2:8">
      <c r="B214" s="232">
        <v>1210</v>
      </c>
      <c r="C214" s="233" t="s">
        <v>481</v>
      </c>
      <c r="D214" s="234" t="str">
        <f t="shared" si="9"/>
        <v>17</v>
      </c>
      <c r="E214" s="235" t="str">
        <f t="shared" si="10"/>
        <v>e</v>
      </c>
      <c r="F214" s="234" t="str">
        <f t="shared" si="11"/>
        <v xml:space="preserve"> </v>
      </c>
      <c r="G214" s="236" t="s">
        <v>487</v>
      </c>
      <c r="H214" s="236">
        <v>2016</v>
      </c>
    </row>
    <row r="215" spans="2:8">
      <c r="B215" s="232">
        <v>1211</v>
      </c>
      <c r="C215" s="233" t="s">
        <v>483</v>
      </c>
      <c r="D215" s="234" t="str">
        <f t="shared" si="9"/>
        <v>17</v>
      </c>
      <c r="E215" s="235" t="str">
        <f t="shared" si="10"/>
        <v>f</v>
      </c>
      <c r="F215" s="234" t="str">
        <f t="shared" si="11"/>
        <v xml:space="preserve"> </v>
      </c>
      <c r="G215" s="236" t="s">
        <v>488</v>
      </c>
      <c r="H215" s="236">
        <v>2016</v>
      </c>
    </row>
    <row r="216" spans="2:8">
      <c r="B216" s="232">
        <v>1212</v>
      </c>
      <c r="C216" s="233" t="s">
        <v>484</v>
      </c>
      <c r="D216" s="234" t="str">
        <f t="shared" si="9"/>
        <v>17</v>
      </c>
      <c r="E216" s="235" t="str">
        <f t="shared" si="10"/>
        <v>g</v>
      </c>
      <c r="F216" s="234" t="str">
        <f t="shared" si="11"/>
        <v xml:space="preserve"> </v>
      </c>
      <c r="G216" s="236" t="s">
        <v>489</v>
      </c>
      <c r="H216" s="236">
        <v>2016</v>
      </c>
    </row>
    <row r="217" spans="2:8">
      <c r="B217" s="166">
        <v>1213</v>
      </c>
      <c r="C217" s="167" t="str">
        <f>IF(ISERROR(VLOOKUP(B217,#REF!,3,FALSE)),"N/A",VLOOKUP(B217,#REF!,3,FALSE))</f>
        <v>N/A</v>
      </c>
      <c r="D217" s="179" t="str">
        <f t="shared" si="9"/>
        <v xml:space="preserve"> </v>
      </c>
      <c r="E217" s="177" t="str">
        <f t="shared" si="10"/>
        <v xml:space="preserve"> </v>
      </c>
      <c r="F217" s="177" t="str">
        <f t="shared" si="11"/>
        <v xml:space="preserve"> </v>
      </c>
      <c r="G217" s="168" t="str">
        <f>IF(ISERROR(INDEX(#REF!,MATCH('Item IDs'!B217,#REF!,0),1)),"NOT ASSIGNED",INDEX(#REF!,MATCH('Item IDs'!B217,#REF!,0),1))</f>
        <v>NOT ASSIGNED</v>
      </c>
      <c r="H217" s="262" t="s">
        <v>572</v>
      </c>
    </row>
    <row r="218" spans="2:8">
      <c r="B218" s="166">
        <v>1214</v>
      </c>
      <c r="C218" s="167" t="str">
        <f>IF(ISERROR(VLOOKUP(B218,#REF!,3,FALSE)),"N/A",VLOOKUP(B218,#REF!,3,FALSE))</f>
        <v>N/A</v>
      </c>
      <c r="D218" s="179" t="str">
        <f t="shared" si="9"/>
        <v xml:space="preserve"> </v>
      </c>
      <c r="E218" s="177" t="str">
        <f t="shared" si="10"/>
        <v xml:space="preserve"> </v>
      </c>
      <c r="F218" s="177" t="str">
        <f t="shared" si="11"/>
        <v xml:space="preserve"> </v>
      </c>
      <c r="G218" s="168" t="str">
        <f>IF(ISERROR(INDEX(#REF!,MATCH('Item IDs'!B218,#REF!,0),1)),"NOT ASSIGNED",INDEX(#REF!,MATCH('Item IDs'!B218,#REF!,0),1))</f>
        <v>NOT ASSIGNED</v>
      </c>
      <c r="H218" s="262" t="s">
        <v>572</v>
      </c>
    </row>
    <row r="219" spans="2:8">
      <c r="B219" s="166">
        <v>1215</v>
      </c>
      <c r="C219" s="167" t="str">
        <f>IF(ISERROR(VLOOKUP(B219,#REF!,3,FALSE)),"N/A",VLOOKUP(B219,#REF!,3,FALSE))</f>
        <v>N/A</v>
      </c>
      <c r="D219" s="179" t="str">
        <f t="shared" si="9"/>
        <v xml:space="preserve"> </v>
      </c>
      <c r="E219" s="177" t="str">
        <f t="shared" si="10"/>
        <v xml:space="preserve"> </v>
      </c>
      <c r="F219" s="177" t="str">
        <f t="shared" si="11"/>
        <v xml:space="preserve"> </v>
      </c>
      <c r="G219" s="168" t="str">
        <f>IF(ISERROR(INDEX(#REF!,MATCH('Item IDs'!B219,#REF!,0),1)),"NOT ASSIGNED",INDEX(#REF!,MATCH('Item IDs'!B219,#REF!,0),1))</f>
        <v>NOT ASSIGNED</v>
      </c>
      <c r="H219" s="168"/>
    </row>
    <row r="220" spans="2:8">
      <c r="B220" s="166">
        <v>1216</v>
      </c>
      <c r="C220" s="167" t="str">
        <f>IF(ISERROR(VLOOKUP(B220,#REF!,3,FALSE)),"N/A",VLOOKUP(B220,#REF!,3,FALSE))</f>
        <v>N/A</v>
      </c>
      <c r="D220" s="179" t="str">
        <f t="shared" si="9"/>
        <v xml:space="preserve"> </v>
      </c>
      <c r="E220" s="177" t="str">
        <f t="shared" si="10"/>
        <v xml:space="preserve"> </v>
      </c>
      <c r="F220" s="177" t="str">
        <f t="shared" si="11"/>
        <v xml:space="preserve"> </v>
      </c>
      <c r="G220" s="168" t="str">
        <f>IF(ISERROR(INDEX(#REF!,MATCH('Item IDs'!B220,#REF!,0),1)),"NOT ASSIGNED",INDEX(#REF!,MATCH('Item IDs'!B220,#REF!,0),1))</f>
        <v>NOT ASSIGNED</v>
      </c>
      <c r="H220" s="168"/>
    </row>
    <row r="221" spans="2:8">
      <c r="B221" s="166">
        <v>1217</v>
      </c>
      <c r="C221" s="167" t="str">
        <f>IF(ISERROR(VLOOKUP(B221,#REF!,3,FALSE)),"N/A",VLOOKUP(B221,#REF!,3,FALSE))</f>
        <v>N/A</v>
      </c>
      <c r="D221" s="179" t="str">
        <f t="shared" si="9"/>
        <v xml:space="preserve"> </v>
      </c>
      <c r="E221" s="177" t="str">
        <f t="shared" si="10"/>
        <v xml:space="preserve"> </v>
      </c>
      <c r="F221" s="177" t="str">
        <f t="shared" si="11"/>
        <v xml:space="preserve"> </v>
      </c>
      <c r="G221" s="168" t="str">
        <f>IF(ISERROR(INDEX(#REF!,MATCH('Item IDs'!B221,#REF!,0),1)),"NOT ASSIGNED",INDEX(#REF!,MATCH('Item IDs'!B221,#REF!,0),1))</f>
        <v>NOT ASSIGNED</v>
      </c>
      <c r="H221" s="168"/>
    </row>
    <row r="222" spans="2:8">
      <c r="B222" s="166">
        <v>1218</v>
      </c>
      <c r="C222" s="167" t="str">
        <f>IF(ISERROR(VLOOKUP(B222,#REF!,3,FALSE)),"N/A",VLOOKUP(B222,#REF!,3,FALSE))</f>
        <v>N/A</v>
      </c>
      <c r="D222" s="179" t="str">
        <f t="shared" si="9"/>
        <v xml:space="preserve"> </v>
      </c>
      <c r="E222" s="177" t="str">
        <f t="shared" si="10"/>
        <v xml:space="preserve"> </v>
      </c>
      <c r="F222" s="177" t="str">
        <f t="shared" si="11"/>
        <v xml:space="preserve"> </v>
      </c>
      <c r="G222" s="168" t="str">
        <f>IF(ISERROR(INDEX(#REF!,MATCH('Item IDs'!B222,#REF!,0),1)),"NOT ASSIGNED",INDEX(#REF!,MATCH('Item IDs'!B222,#REF!,0),1))</f>
        <v>NOT ASSIGNED</v>
      </c>
      <c r="H222" s="168"/>
    </row>
    <row r="223" spans="2:8">
      <c r="B223" s="166">
        <v>1219</v>
      </c>
      <c r="C223" s="167" t="str">
        <f>IF(ISERROR(VLOOKUP(B223,#REF!,3,FALSE)),"N/A",VLOOKUP(B223,#REF!,3,FALSE))</f>
        <v>N/A</v>
      </c>
      <c r="D223" s="179" t="str">
        <f t="shared" si="9"/>
        <v xml:space="preserve"> </v>
      </c>
      <c r="E223" s="177" t="str">
        <f t="shared" si="10"/>
        <v xml:space="preserve"> </v>
      </c>
      <c r="F223" s="177" t="str">
        <f t="shared" si="11"/>
        <v xml:space="preserve"> </v>
      </c>
      <c r="G223" s="168" t="str">
        <f>IF(ISERROR(INDEX(#REF!,MATCH('Item IDs'!B223,#REF!,0),1)),"NOT ASSIGNED",INDEX(#REF!,MATCH('Item IDs'!B223,#REF!,0),1))</f>
        <v>NOT ASSIGNED</v>
      </c>
      <c r="H223" s="168"/>
    </row>
    <row r="224" spans="2:8">
      <c r="B224" s="166">
        <v>1220</v>
      </c>
      <c r="C224" s="167" t="str">
        <f>IF(ISERROR(VLOOKUP(B224,#REF!,3,FALSE)),"N/A",VLOOKUP(B224,#REF!,3,FALSE))</f>
        <v>N/A</v>
      </c>
      <c r="D224" s="179" t="str">
        <f t="shared" si="9"/>
        <v xml:space="preserve"> </v>
      </c>
      <c r="E224" s="177" t="str">
        <f t="shared" si="10"/>
        <v xml:space="preserve"> </v>
      </c>
      <c r="F224" s="177" t="str">
        <f t="shared" si="11"/>
        <v xml:space="preserve"> </v>
      </c>
      <c r="G224" s="168" t="str">
        <f>IF(ISERROR(INDEX(#REF!,MATCH('Item IDs'!B224,#REF!,0),1)),"NOT ASSIGNED",INDEX(#REF!,MATCH('Item IDs'!B224,#REF!,0),1))</f>
        <v>NOT ASSIGNED</v>
      </c>
      <c r="H224" s="168"/>
    </row>
    <row r="225" spans="2:9">
      <c r="B225" s="166">
        <v>1221</v>
      </c>
      <c r="C225" s="167" t="str">
        <f>IF(ISERROR(VLOOKUP(B225,#REF!,3,FALSE)),"N/A",VLOOKUP(B225,#REF!,3,FALSE))</f>
        <v>N/A</v>
      </c>
      <c r="D225" s="179" t="str">
        <f t="shared" si="9"/>
        <v xml:space="preserve"> </v>
      </c>
      <c r="E225" s="177" t="str">
        <f t="shared" si="10"/>
        <v xml:space="preserve"> </v>
      </c>
      <c r="F225" s="177" t="str">
        <f t="shared" si="11"/>
        <v xml:space="preserve"> </v>
      </c>
      <c r="G225" s="168" t="str">
        <f>IF(ISERROR(INDEX(#REF!,MATCH('Item IDs'!B225,#REF!,0),1)),"NOT ASSIGNED",INDEX(#REF!,MATCH('Item IDs'!B225,#REF!,0),1))</f>
        <v>NOT ASSIGNED</v>
      </c>
      <c r="H225" s="168"/>
    </row>
    <row r="226" spans="2:9">
      <c r="B226" s="166">
        <v>1222</v>
      </c>
      <c r="C226" s="167" t="str">
        <f>IF(ISERROR(VLOOKUP(B226,#REF!,3,FALSE)),"N/A",VLOOKUP(B226,#REF!,3,FALSE))</f>
        <v>N/A</v>
      </c>
      <c r="D226" s="179" t="str">
        <f t="shared" si="9"/>
        <v xml:space="preserve"> </v>
      </c>
      <c r="E226" s="177" t="str">
        <f t="shared" si="10"/>
        <v xml:space="preserve"> </v>
      </c>
      <c r="F226" s="177" t="str">
        <f t="shared" si="11"/>
        <v xml:space="preserve"> </v>
      </c>
      <c r="G226" s="168" t="str">
        <f>IF(ISERROR(INDEX(#REF!,MATCH('Item IDs'!B226,#REF!,0),1)),"NOT ASSIGNED",INDEX(#REF!,MATCH('Item IDs'!B226,#REF!,0),1))</f>
        <v>NOT ASSIGNED</v>
      </c>
      <c r="H226" s="168"/>
    </row>
    <row r="227" spans="2:9">
      <c r="B227" s="166">
        <v>1223</v>
      </c>
      <c r="C227" s="167" t="str">
        <f>IF(ISERROR(VLOOKUP(B227,#REF!,3,FALSE)),"N/A",VLOOKUP(B227,#REF!,3,FALSE))</f>
        <v>N/A</v>
      </c>
      <c r="D227" s="179" t="str">
        <f t="shared" si="9"/>
        <v xml:space="preserve"> </v>
      </c>
      <c r="E227" s="177" t="str">
        <f t="shared" si="10"/>
        <v xml:space="preserve"> </v>
      </c>
      <c r="F227" s="177" t="str">
        <f t="shared" si="11"/>
        <v xml:space="preserve"> </v>
      </c>
      <c r="G227" s="168" t="str">
        <f>IF(ISERROR(INDEX(#REF!,MATCH('Item IDs'!B227,#REF!,0),1)),"NOT ASSIGNED",INDEX(#REF!,MATCH('Item IDs'!B227,#REF!,0),1))</f>
        <v>NOT ASSIGNED</v>
      </c>
      <c r="H227" s="168"/>
    </row>
    <row r="228" spans="2:9">
      <c r="B228" s="166">
        <v>1224</v>
      </c>
      <c r="C228" s="167" t="str">
        <f>IF(ISERROR(VLOOKUP(B228,#REF!,3,FALSE)),"N/A",VLOOKUP(B228,#REF!,3,FALSE))</f>
        <v>N/A</v>
      </c>
      <c r="D228" s="179" t="str">
        <f t="shared" si="9"/>
        <v xml:space="preserve"> </v>
      </c>
      <c r="E228" s="177" t="str">
        <f t="shared" si="10"/>
        <v xml:space="preserve"> </v>
      </c>
      <c r="F228" s="177" t="str">
        <f t="shared" si="11"/>
        <v xml:space="preserve"> </v>
      </c>
      <c r="G228" s="168" t="str">
        <f>IF(ISERROR(INDEX(#REF!,MATCH('Item IDs'!B228,#REF!,0),1)),"NOT ASSIGNED",INDEX(#REF!,MATCH('Item IDs'!B228,#REF!,0),1))</f>
        <v>NOT ASSIGNED</v>
      </c>
      <c r="H228" s="168"/>
    </row>
    <row r="229" spans="2:9">
      <c r="B229" s="166">
        <v>1225</v>
      </c>
      <c r="C229" s="167" t="str">
        <f>IF(ISERROR(VLOOKUP(B229,#REF!,3,FALSE)),"N/A",VLOOKUP(B229,#REF!,3,FALSE))</f>
        <v>N/A</v>
      </c>
      <c r="D229" s="179" t="str">
        <f t="shared" si="9"/>
        <v xml:space="preserve"> </v>
      </c>
      <c r="E229" s="177" t="str">
        <f t="shared" si="10"/>
        <v xml:space="preserve"> </v>
      </c>
      <c r="F229" s="177" t="str">
        <f t="shared" si="11"/>
        <v xml:space="preserve"> </v>
      </c>
      <c r="G229" s="168" t="str">
        <f>IF(ISERROR(INDEX(#REF!,MATCH('Item IDs'!B229,#REF!,0),1)),"NOT ASSIGNED",INDEX(#REF!,MATCH('Item IDs'!B229,#REF!,0),1))</f>
        <v>NOT ASSIGNED</v>
      </c>
      <c r="H229" s="168"/>
    </row>
    <row r="230" spans="2:9">
      <c r="B230" s="166">
        <v>1226</v>
      </c>
      <c r="C230" s="167" t="str">
        <f>IF(ISERROR(VLOOKUP(B230,#REF!,3,FALSE)),"N/A",VLOOKUP(B230,#REF!,3,FALSE))</f>
        <v>N/A</v>
      </c>
      <c r="D230" s="179" t="str">
        <f t="shared" si="9"/>
        <v xml:space="preserve"> </v>
      </c>
      <c r="E230" s="177" t="str">
        <f t="shared" si="10"/>
        <v xml:space="preserve"> </v>
      </c>
      <c r="F230" s="177" t="str">
        <f t="shared" si="11"/>
        <v xml:space="preserve"> </v>
      </c>
      <c r="G230" s="168" t="str">
        <f>IF(ISERROR(INDEX(#REF!,MATCH('Item IDs'!B230,#REF!,0),1)),"NOT ASSIGNED",INDEX(#REF!,MATCH('Item IDs'!B230,#REF!,0),1))</f>
        <v>NOT ASSIGNED</v>
      </c>
      <c r="H230" s="168"/>
    </row>
    <row r="231" spans="2:9">
      <c r="B231" s="166">
        <v>1227</v>
      </c>
      <c r="C231" s="167" t="str">
        <f>IF(ISERROR(VLOOKUP(B231,#REF!,3,FALSE)),"N/A",VLOOKUP(B231,#REF!,3,FALSE))</f>
        <v>N/A</v>
      </c>
      <c r="D231" s="179" t="str">
        <f t="shared" si="9"/>
        <v xml:space="preserve"> </v>
      </c>
      <c r="E231" s="177" t="str">
        <f t="shared" si="10"/>
        <v xml:space="preserve"> </v>
      </c>
      <c r="F231" s="177" t="str">
        <f t="shared" si="11"/>
        <v xml:space="preserve"> </v>
      </c>
      <c r="G231" s="168" t="str">
        <f>IF(ISERROR(INDEX(#REF!,MATCH('Item IDs'!B231,#REF!,0),1)),"NOT ASSIGNED",INDEX(#REF!,MATCH('Item IDs'!B231,#REF!,0),1))</f>
        <v>NOT ASSIGNED</v>
      </c>
      <c r="H231" s="168"/>
    </row>
    <row r="232" spans="2:9">
      <c r="B232" s="166">
        <v>1228</v>
      </c>
      <c r="C232" s="167" t="str">
        <f>IF(ISERROR(VLOOKUP(B232,#REF!,3,FALSE)),"N/A",VLOOKUP(B232,#REF!,3,FALSE))</f>
        <v>N/A</v>
      </c>
      <c r="D232" s="179" t="str">
        <f t="shared" si="9"/>
        <v xml:space="preserve"> </v>
      </c>
      <c r="E232" s="177" t="str">
        <f t="shared" si="10"/>
        <v xml:space="preserve"> </v>
      </c>
      <c r="F232" s="177" t="str">
        <f t="shared" si="11"/>
        <v xml:space="preserve"> </v>
      </c>
      <c r="G232" s="168" t="str">
        <f>IF(ISERROR(INDEX(#REF!,MATCH('Item IDs'!B232,#REF!,0),1)),"NOT ASSIGNED",INDEX(#REF!,MATCH('Item IDs'!B232,#REF!,0),1))</f>
        <v>NOT ASSIGNED</v>
      </c>
      <c r="H232" s="168"/>
    </row>
    <row r="233" spans="2:9">
      <c r="B233" s="166">
        <v>1229</v>
      </c>
      <c r="C233" s="167" t="str">
        <f>IF(ISERROR(VLOOKUP(B233,#REF!,3,FALSE)),"N/A",VLOOKUP(B233,#REF!,3,FALSE))</f>
        <v>N/A</v>
      </c>
      <c r="D233" s="179" t="str">
        <f t="shared" si="9"/>
        <v xml:space="preserve"> </v>
      </c>
      <c r="E233" s="177" t="str">
        <f t="shared" si="10"/>
        <v xml:space="preserve"> </v>
      </c>
      <c r="F233" s="177" t="str">
        <f t="shared" si="11"/>
        <v xml:space="preserve"> </v>
      </c>
      <c r="G233" s="168" t="str">
        <f>IF(ISERROR(INDEX(#REF!,MATCH('Item IDs'!B233,#REF!,0),1)),"NOT ASSIGNED",INDEX(#REF!,MATCH('Item IDs'!B233,#REF!,0),1))</f>
        <v>NOT ASSIGNED</v>
      </c>
      <c r="H233" s="168"/>
    </row>
    <row r="234" spans="2:9" ht="25.5">
      <c r="B234" s="166">
        <v>1230</v>
      </c>
      <c r="C234" s="167" t="str">
        <f>IF(ISERROR(VLOOKUP(B234,#REF!,3,FALSE)),"N/A",VLOOKUP(B234,#REF!,3,FALSE))</f>
        <v>N/A</v>
      </c>
      <c r="D234" s="179" t="str">
        <f t="shared" si="9"/>
        <v xml:space="preserve"> </v>
      </c>
      <c r="E234" s="177" t="str">
        <f t="shared" si="10"/>
        <v xml:space="preserve"> </v>
      </c>
      <c r="F234" s="177" t="str">
        <f t="shared" si="11"/>
        <v xml:space="preserve"> </v>
      </c>
      <c r="G234" s="278" t="s">
        <v>565</v>
      </c>
      <c r="H234" s="262" t="s">
        <v>574</v>
      </c>
      <c r="I234" s="168" t="s">
        <v>575</v>
      </c>
    </row>
    <row r="235" spans="2:9" ht="12.75" customHeight="1">
      <c r="B235" s="166">
        <v>1231</v>
      </c>
      <c r="C235" s="167" t="str">
        <f>IF(ISERROR(VLOOKUP(B235,#REF!,3,FALSE)),"N/A",VLOOKUP(B235,#REF!,3,FALSE))</f>
        <v>N/A</v>
      </c>
      <c r="D235" s="179" t="str">
        <f t="shared" si="9"/>
        <v xml:space="preserve"> </v>
      </c>
      <c r="E235" s="177" t="str">
        <f t="shared" si="10"/>
        <v xml:space="preserve"> </v>
      </c>
      <c r="F235" s="177" t="str">
        <f t="shared" si="11"/>
        <v xml:space="preserve"> </v>
      </c>
      <c r="G235" s="278" t="s">
        <v>566</v>
      </c>
      <c r="H235" s="262" t="s">
        <v>574</v>
      </c>
      <c r="I235" s="168"/>
    </row>
    <row r="236" spans="2:9">
      <c r="B236" s="166">
        <v>1232</v>
      </c>
      <c r="C236" s="167" t="str">
        <f>IF(ISERROR(VLOOKUP(B236,#REF!,3,FALSE)),"N/A",VLOOKUP(B236,#REF!,3,FALSE))</f>
        <v>N/A</v>
      </c>
      <c r="D236" s="179" t="str">
        <f t="shared" si="9"/>
        <v xml:space="preserve"> </v>
      </c>
      <c r="E236" s="177" t="str">
        <f t="shared" si="10"/>
        <v xml:space="preserve"> </v>
      </c>
      <c r="F236" s="177" t="str">
        <f t="shared" si="11"/>
        <v xml:space="preserve"> </v>
      </c>
      <c r="G236" s="168" t="str">
        <f>IF(ISERROR(INDEX(#REF!,MATCH('Item IDs'!B236,#REF!,0),1)),"NOT ASSIGNED",INDEX(#REF!,MATCH('Item IDs'!B236,#REF!,0),1))</f>
        <v>NOT ASSIGNED</v>
      </c>
      <c r="H236" s="168"/>
    </row>
    <row r="237" spans="2:9">
      <c r="B237" s="166">
        <v>1233</v>
      </c>
      <c r="C237" s="167" t="str">
        <f>IF(ISERROR(VLOOKUP(B237,#REF!,3,FALSE)),"N/A",VLOOKUP(B237,#REF!,3,FALSE))</f>
        <v>N/A</v>
      </c>
      <c r="D237" s="179" t="str">
        <f t="shared" si="9"/>
        <v xml:space="preserve"> </v>
      </c>
      <c r="E237" s="177" t="str">
        <f t="shared" si="10"/>
        <v xml:space="preserve"> </v>
      </c>
      <c r="F237" s="177" t="str">
        <f t="shared" si="11"/>
        <v xml:space="preserve"> </v>
      </c>
      <c r="G237" s="168" t="str">
        <f>IF(ISERROR(INDEX(#REF!,MATCH('Item IDs'!B237,#REF!,0),1)),"NOT ASSIGNED",INDEX(#REF!,MATCH('Item IDs'!B237,#REF!,0),1))</f>
        <v>NOT ASSIGNED</v>
      </c>
      <c r="H237" s="168"/>
    </row>
    <row r="238" spans="2:9">
      <c r="B238" s="166">
        <v>1234</v>
      </c>
      <c r="C238" s="167" t="str">
        <f>IF(ISERROR(VLOOKUP(B238,#REF!,3,FALSE)),"N/A",VLOOKUP(B238,#REF!,3,FALSE))</f>
        <v>N/A</v>
      </c>
      <c r="D238" s="179" t="str">
        <f t="shared" si="9"/>
        <v xml:space="preserve"> </v>
      </c>
      <c r="E238" s="177" t="str">
        <f t="shared" si="10"/>
        <v xml:space="preserve"> </v>
      </c>
      <c r="F238" s="177" t="str">
        <f t="shared" si="11"/>
        <v xml:space="preserve"> </v>
      </c>
      <c r="G238" s="168" t="str">
        <f>IF(ISERROR(INDEX(#REF!,MATCH('Item IDs'!B238,#REF!,0),1)),"NOT ASSIGNED",INDEX(#REF!,MATCH('Item IDs'!B238,#REF!,0),1))</f>
        <v>NOT ASSIGNED</v>
      </c>
      <c r="H238" s="168"/>
    </row>
    <row r="239" spans="2:9">
      <c r="B239" s="166">
        <v>1235</v>
      </c>
      <c r="C239" s="167" t="str">
        <f>IF(ISERROR(VLOOKUP(B239,#REF!,3,FALSE)),"N/A",VLOOKUP(B239,#REF!,3,FALSE))</f>
        <v>N/A</v>
      </c>
      <c r="D239" s="179" t="str">
        <f t="shared" si="9"/>
        <v xml:space="preserve"> </v>
      </c>
      <c r="E239" s="177" t="str">
        <f t="shared" si="10"/>
        <v xml:space="preserve"> </v>
      </c>
      <c r="F239" s="177" t="str">
        <f t="shared" si="11"/>
        <v xml:space="preserve"> </v>
      </c>
      <c r="G239" s="168" t="str">
        <f>IF(ISERROR(INDEX(#REF!,MATCH('Item IDs'!B239,#REF!,0),1)),"NOT ASSIGNED",INDEX(#REF!,MATCH('Item IDs'!B239,#REF!,0),1))</f>
        <v>NOT ASSIGNED</v>
      </c>
      <c r="H239" s="168"/>
    </row>
    <row r="240" spans="2:9">
      <c r="B240" s="166">
        <v>1236</v>
      </c>
      <c r="C240" s="167" t="str">
        <f>IF(ISERROR(VLOOKUP(B240,#REF!,3,FALSE)),"N/A",VLOOKUP(B240,#REF!,3,FALSE))</f>
        <v>N/A</v>
      </c>
      <c r="D240" s="179" t="str">
        <f t="shared" si="9"/>
        <v xml:space="preserve"> </v>
      </c>
      <c r="E240" s="177" t="str">
        <f t="shared" si="10"/>
        <v xml:space="preserve"> </v>
      </c>
      <c r="F240" s="177" t="str">
        <f t="shared" si="11"/>
        <v xml:space="preserve"> </v>
      </c>
      <c r="G240" s="168" t="str">
        <f>IF(ISERROR(INDEX(#REF!,MATCH('Item IDs'!B240,#REF!,0),1)),"NOT ASSIGNED",INDEX(#REF!,MATCH('Item IDs'!B240,#REF!,0),1))</f>
        <v>NOT ASSIGNED</v>
      </c>
      <c r="H240" s="168"/>
    </row>
    <row r="241" spans="2:8">
      <c r="B241" s="166">
        <v>1237</v>
      </c>
      <c r="C241" s="167" t="str">
        <f>IF(ISERROR(VLOOKUP(B241,#REF!,3,FALSE)),"N/A",VLOOKUP(B241,#REF!,3,FALSE))</f>
        <v>N/A</v>
      </c>
      <c r="D241" s="179" t="str">
        <f t="shared" si="9"/>
        <v xml:space="preserve"> </v>
      </c>
      <c r="E241" s="177" t="str">
        <f t="shared" si="10"/>
        <v xml:space="preserve"> </v>
      </c>
      <c r="F241" s="177" t="str">
        <f t="shared" si="11"/>
        <v xml:space="preserve"> </v>
      </c>
      <c r="G241" s="168" t="str">
        <f>IF(ISERROR(INDEX(#REF!,MATCH('Item IDs'!B241,#REF!,0),1)),"NOT ASSIGNED",INDEX(#REF!,MATCH('Item IDs'!B241,#REF!,0),1))</f>
        <v>NOT ASSIGNED</v>
      </c>
      <c r="H241" s="168"/>
    </row>
    <row r="242" spans="2:8">
      <c r="B242" s="166">
        <v>1238</v>
      </c>
      <c r="C242" s="167" t="str">
        <f>IF(ISERROR(VLOOKUP(B242,#REF!,3,FALSE)),"N/A",VLOOKUP(B242,#REF!,3,FALSE))</f>
        <v>N/A</v>
      </c>
      <c r="D242" s="179" t="str">
        <f t="shared" si="9"/>
        <v xml:space="preserve"> </v>
      </c>
      <c r="E242" s="177" t="str">
        <f t="shared" si="10"/>
        <v xml:space="preserve"> </v>
      </c>
      <c r="F242" s="177" t="str">
        <f t="shared" si="11"/>
        <v xml:space="preserve"> </v>
      </c>
      <c r="G242" s="168" t="str">
        <f>IF(ISERROR(INDEX(#REF!,MATCH('Item IDs'!B242,#REF!,0),1)),"NOT ASSIGNED",INDEX(#REF!,MATCH('Item IDs'!B242,#REF!,0),1))</f>
        <v>NOT ASSIGNED</v>
      </c>
      <c r="H242" s="168"/>
    </row>
    <row r="243" spans="2:8">
      <c r="B243" s="166">
        <v>1239</v>
      </c>
      <c r="C243" s="167" t="str">
        <f>IF(ISERROR(VLOOKUP(B243,#REF!,3,FALSE)),"N/A",VLOOKUP(B243,#REF!,3,FALSE))</f>
        <v>N/A</v>
      </c>
      <c r="D243" s="179" t="str">
        <f t="shared" si="9"/>
        <v xml:space="preserve"> </v>
      </c>
      <c r="E243" s="177" t="str">
        <f t="shared" si="10"/>
        <v xml:space="preserve"> </v>
      </c>
      <c r="F243" s="177" t="str">
        <f t="shared" si="11"/>
        <v xml:space="preserve"> </v>
      </c>
      <c r="G243" s="168" t="str">
        <f>IF(ISERROR(INDEX(#REF!,MATCH('Item IDs'!B243,#REF!,0),1)),"NOT ASSIGNED",INDEX(#REF!,MATCH('Item IDs'!B243,#REF!,0),1))</f>
        <v>NOT ASSIGNED</v>
      </c>
      <c r="H243" s="168"/>
    </row>
    <row r="244" spans="2:8">
      <c r="B244" s="166">
        <v>1240</v>
      </c>
      <c r="C244" s="167" t="str">
        <f>IF(ISERROR(VLOOKUP(B244,#REF!,3,FALSE)),"N/A",VLOOKUP(B244,#REF!,3,FALSE))</f>
        <v>N/A</v>
      </c>
      <c r="D244" s="179" t="str">
        <f t="shared" si="9"/>
        <v xml:space="preserve"> </v>
      </c>
      <c r="E244" s="177" t="str">
        <f t="shared" si="10"/>
        <v xml:space="preserve"> </v>
      </c>
      <c r="F244" s="177" t="str">
        <f t="shared" si="11"/>
        <v xml:space="preserve"> </v>
      </c>
      <c r="G244" s="168" t="str">
        <f>IF(ISERROR(INDEX(#REF!,MATCH('Item IDs'!B244,#REF!,0),1)),"NOT ASSIGNED",INDEX(#REF!,MATCH('Item IDs'!B244,#REF!,0),1))</f>
        <v>NOT ASSIGNED</v>
      </c>
      <c r="H244" s="168"/>
    </row>
    <row r="245" spans="2:8">
      <c r="B245" s="166">
        <v>1241</v>
      </c>
      <c r="C245" s="167" t="str">
        <f>IF(ISERROR(VLOOKUP(B245,#REF!,3,FALSE)),"N/A",VLOOKUP(B245,#REF!,3,FALSE))</f>
        <v>N/A</v>
      </c>
      <c r="D245" s="179" t="str">
        <f t="shared" si="9"/>
        <v xml:space="preserve"> </v>
      </c>
      <c r="E245" s="177" t="str">
        <f t="shared" si="10"/>
        <v xml:space="preserve"> </v>
      </c>
      <c r="F245" s="177" t="str">
        <f t="shared" si="11"/>
        <v xml:space="preserve"> </v>
      </c>
      <c r="G245" s="168" t="str">
        <f>IF(ISERROR(INDEX(#REF!,MATCH('Item IDs'!B245,#REF!,0),1)),"NOT ASSIGNED",INDEX(#REF!,MATCH('Item IDs'!B245,#REF!,0),1))</f>
        <v>NOT ASSIGNED</v>
      </c>
      <c r="H245" s="168"/>
    </row>
    <row r="246" spans="2:8">
      <c r="B246" s="166">
        <v>1242</v>
      </c>
      <c r="C246" s="167" t="str">
        <f>IF(ISERROR(VLOOKUP(B246,#REF!,3,FALSE)),"N/A",VLOOKUP(B246,#REF!,3,FALSE))</f>
        <v>N/A</v>
      </c>
      <c r="D246" s="179" t="str">
        <f t="shared" si="9"/>
        <v xml:space="preserve"> </v>
      </c>
      <c r="E246" s="177" t="str">
        <f t="shared" si="10"/>
        <v xml:space="preserve"> </v>
      </c>
      <c r="F246" s="177" t="str">
        <f t="shared" si="11"/>
        <v xml:space="preserve"> </v>
      </c>
      <c r="G246" s="168" t="str">
        <f>IF(ISERROR(INDEX(#REF!,MATCH('Item IDs'!B246,#REF!,0),1)),"NOT ASSIGNED",INDEX(#REF!,MATCH('Item IDs'!B246,#REF!,0),1))</f>
        <v>NOT ASSIGNED</v>
      </c>
      <c r="H246" s="168"/>
    </row>
    <row r="247" spans="2:8">
      <c r="B247" s="166">
        <v>1243</v>
      </c>
      <c r="C247" s="167" t="str">
        <f>IF(ISERROR(VLOOKUP(B247,#REF!,3,FALSE)),"N/A",VLOOKUP(B247,#REF!,3,FALSE))</f>
        <v>N/A</v>
      </c>
      <c r="D247" s="179" t="str">
        <f t="shared" si="9"/>
        <v xml:space="preserve"> </v>
      </c>
      <c r="E247" s="177" t="str">
        <f t="shared" si="10"/>
        <v xml:space="preserve"> </v>
      </c>
      <c r="F247" s="177" t="str">
        <f t="shared" si="11"/>
        <v xml:space="preserve"> </v>
      </c>
      <c r="G247" s="168" t="str">
        <f>IF(ISERROR(INDEX(#REF!,MATCH('Item IDs'!B247,#REF!,0),1)),"NOT ASSIGNED",INDEX(#REF!,MATCH('Item IDs'!B247,#REF!,0),1))</f>
        <v>NOT ASSIGNED</v>
      </c>
      <c r="H247" s="168"/>
    </row>
    <row r="248" spans="2:8">
      <c r="B248" s="166">
        <v>1244</v>
      </c>
      <c r="C248" s="167" t="str">
        <f>IF(ISERROR(VLOOKUP(B248,#REF!,3,FALSE)),"N/A",VLOOKUP(B248,#REF!,3,FALSE))</f>
        <v>N/A</v>
      </c>
      <c r="D248" s="179" t="str">
        <f t="shared" si="9"/>
        <v xml:space="preserve"> </v>
      </c>
      <c r="E248" s="177" t="str">
        <f t="shared" si="10"/>
        <v xml:space="preserve"> </v>
      </c>
      <c r="F248" s="177" t="str">
        <f t="shared" si="11"/>
        <v xml:space="preserve"> </v>
      </c>
      <c r="G248" s="168" t="str">
        <f>IF(ISERROR(INDEX(#REF!,MATCH('Item IDs'!B248,#REF!,0),1)),"NOT ASSIGNED",INDEX(#REF!,MATCH('Item IDs'!B248,#REF!,0),1))</f>
        <v>NOT ASSIGNED</v>
      </c>
      <c r="H248" s="168"/>
    </row>
    <row r="249" spans="2:8">
      <c r="B249" s="166">
        <v>1245</v>
      </c>
      <c r="C249" s="167" t="str">
        <f>IF(ISERROR(VLOOKUP(B249,#REF!,3,FALSE)),"N/A",VLOOKUP(B249,#REF!,3,FALSE))</f>
        <v>N/A</v>
      </c>
      <c r="D249" s="179" t="str">
        <f t="shared" si="9"/>
        <v xml:space="preserve"> </v>
      </c>
      <c r="E249" s="177" t="str">
        <f t="shared" si="10"/>
        <v xml:space="preserve"> </v>
      </c>
      <c r="F249" s="177" t="str">
        <f t="shared" si="11"/>
        <v xml:space="preserve"> </v>
      </c>
      <c r="G249" s="168" t="str">
        <f>IF(ISERROR(INDEX(#REF!,MATCH('Item IDs'!B249,#REF!,0),1)),"NOT ASSIGNED",INDEX(#REF!,MATCH('Item IDs'!B249,#REF!,0),1))</f>
        <v>NOT ASSIGNED</v>
      </c>
      <c r="H249" s="168"/>
    </row>
    <row r="250" spans="2:8">
      <c r="B250" s="166">
        <v>1246</v>
      </c>
      <c r="C250" s="167" t="str">
        <f>IF(ISERROR(VLOOKUP(B250,#REF!,3,FALSE)),"N/A",VLOOKUP(B250,#REF!,3,FALSE))</f>
        <v>N/A</v>
      </c>
      <c r="D250" s="179" t="str">
        <f t="shared" si="9"/>
        <v xml:space="preserve"> </v>
      </c>
      <c r="E250" s="177" t="str">
        <f t="shared" si="10"/>
        <v xml:space="preserve"> </v>
      </c>
      <c r="F250" s="177" t="str">
        <f t="shared" si="11"/>
        <v xml:space="preserve"> </v>
      </c>
      <c r="G250" s="168" t="str">
        <f>IF(ISERROR(INDEX(#REF!,MATCH('Item IDs'!B250,#REF!,0),1)),"NOT ASSIGNED",INDEX(#REF!,MATCH('Item IDs'!B250,#REF!,0),1))</f>
        <v>NOT ASSIGNED</v>
      </c>
      <c r="H250" s="168"/>
    </row>
    <row r="251" spans="2:8">
      <c r="B251" s="166">
        <v>1247</v>
      </c>
      <c r="C251" s="167" t="str">
        <f>IF(ISERROR(VLOOKUP(B251,#REF!,3,FALSE)),"N/A",VLOOKUP(B251,#REF!,3,FALSE))</f>
        <v>N/A</v>
      </c>
      <c r="D251" s="179" t="str">
        <f t="shared" si="9"/>
        <v xml:space="preserve"> </v>
      </c>
      <c r="E251" s="177" t="str">
        <f t="shared" si="10"/>
        <v xml:space="preserve"> </v>
      </c>
      <c r="F251" s="177" t="str">
        <f t="shared" si="11"/>
        <v xml:space="preserve"> </v>
      </c>
      <c r="G251" s="168" t="str">
        <f>IF(ISERROR(INDEX(#REF!,MATCH('Item IDs'!B251,#REF!,0),1)),"NOT ASSIGNED",INDEX(#REF!,MATCH('Item IDs'!B251,#REF!,0),1))</f>
        <v>NOT ASSIGNED</v>
      </c>
      <c r="H251" s="168"/>
    </row>
    <row r="252" spans="2:8">
      <c r="B252" s="166">
        <v>1248</v>
      </c>
      <c r="C252" s="167" t="str">
        <f>IF(ISERROR(VLOOKUP(B252,#REF!,3,FALSE)),"N/A",VLOOKUP(B252,#REF!,3,FALSE))</f>
        <v>N/A</v>
      </c>
      <c r="D252" s="179" t="str">
        <f t="shared" si="9"/>
        <v xml:space="preserve"> </v>
      </c>
      <c r="E252" s="177" t="str">
        <f t="shared" si="10"/>
        <v xml:space="preserve"> </v>
      </c>
      <c r="F252" s="177" t="str">
        <f t="shared" si="11"/>
        <v xml:space="preserve"> </v>
      </c>
      <c r="G252" s="168" t="str">
        <f>IF(ISERROR(INDEX(#REF!,MATCH('Item IDs'!B252,#REF!,0),1)),"NOT ASSIGNED",INDEX(#REF!,MATCH('Item IDs'!B252,#REF!,0),1))</f>
        <v>NOT ASSIGNED</v>
      </c>
      <c r="H252" s="168"/>
    </row>
    <row r="253" spans="2:8">
      <c r="B253" s="166">
        <v>1249</v>
      </c>
      <c r="C253" s="167" t="str">
        <f>IF(ISERROR(VLOOKUP(B253,#REF!,3,FALSE)),"N/A",VLOOKUP(B253,#REF!,3,FALSE))</f>
        <v>N/A</v>
      </c>
      <c r="D253" s="179" t="str">
        <f t="shared" si="9"/>
        <v xml:space="preserve"> </v>
      </c>
      <c r="E253" s="177" t="str">
        <f t="shared" si="10"/>
        <v xml:space="preserve"> </v>
      </c>
      <c r="F253" s="177" t="str">
        <f t="shared" si="11"/>
        <v xml:space="preserve"> </v>
      </c>
      <c r="G253" s="168" t="str">
        <f>IF(ISERROR(INDEX(#REF!,MATCH('Item IDs'!B253,#REF!,0),1)),"NOT ASSIGNED",INDEX(#REF!,MATCH('Item IDs'!B253,#REF!,0),1))</f>
        <v>NOT ASSIGNED</v>
      </c>
      <c r="H253" s="168"/>
    </row>
    <row r="254" spans="2:8">
      <c r="B254" s="166">
        <v>1250</v>
      </c>
      <c r="C254" s="167" t="str">
        <f>IF(ISERROR(VLOOKUP(B254,#REF!,3,FALSE)),"N/A",VLOOKUP(B254,#REF!,3,FALSE))</f>
        <v>N/A</v>
      </c>
      <c r="D254" s="179" t="str">
        <f t="shared" si="9"/>
        <v xml:space="preserve"> </v>
      </c>
      <c r="E254" s="177" t="str">
        <f t="shared" si="10"/>
        <v xml:space="preserve"> </v>
      </c>
      <c r="F254" s="177" t="str">
        <f t="shared" si="11"/>
        <v xml:space="preserve"> </v>
      </c>
      <c r="G254" s="168" t="str">
        <f>IF(ISERROR(INDEX(#REF!,MATCH('Item IDs'!B254,#REF!,0),1)),"NOT ASSIGNED",INDEX(#REF!,MATCH('Item IDs'!B254,#REF!,0),1))</f>
        <v>NOT ASSIGNED</v>
      </c>
      <c r="H254" s="168"/>
    </row>
    <row r="255" spans="2:8">
      <c r="B255" s="166">
        <v>1251</v>
      </c>
      <c r="C255" s="167" t="str">
        <f>IF(ISERROR(VLOOKUP(B255,#REF!,3,FALSE)),"N/A",VLOOKUP(B255,#REF!,3,FALSE))</f>
        <v>N/A</v>
      </c>
      <c r="D255" s="179" t="str">
        <f t="shared" ref="D255:D285" si="12">IF(ISERROR(FIND(".",C255))," ",LEFT(C255,FIND(".",C255)-1))</f>
        <v xml:space="preserve"> </v>
      </c>
      <c r="E255" s="177" t="str">
        <f t="shared" ref="E255:E285" si="13">IF(ISERROR(FIND(".",C255))," ",LEFT(RIGHT(C255,LEN(C255)-FIND(".",C255)),FIND(".",RIGHT(C255,LEN(C255)-FIND(".",C255)))-1))</f>
        <v xml:space="preserve"> </v>
      </c>
      <c r="F255" s="177" t="str">
        <f t="shared" ref="F255:F285" si="14">IF(ISERROR(FIND("(",C255))," ",MID(C255,FIND("(",C255)+1,FIND(")",C255)-FIND("(",C255)-1))</f>
        <v xml:space="preserve"> </v>
      </c>
      <c r="G255" s="168" t="str">
        <f>IF(ISERROR(INDEX(#REF!,MATCH('Item IDs'!B255,#REF!,0),1)),"NOT ASSIGNED",INDEX(#REF!,MATCH('Item IDs'!B255,#REF!,0),1))</f>
        <v>NOT ASSIGNED</v>
      </c>
      <c r="H255" s="168"/>
    </row>
    <row r="256" spans="2:8">
      <c r="B256" s="166">
        <v>1252</v>
      </c>
      <c r="C256" s="167" t="str">
        <f>IF(ISERROR(VLOOKUP(B256,#REF!,3,FALSE)),"N/A",VLOOKUP(B256,#REF!,3,FALSE))</f>
        <v>N/A</v>
      </c>
      <c r="D256" s="179" t="str">
        <f t="shared" si="12"/>
        <v xml:space="preserve"> </v>
      </c>
      <c r="E256" s="177" t="str">
        <f t="shared" si="13"/>
        <v xml:space="preserve"> </v>
      </c>
      <c r="F256" s="177" t="str">
        <f t="shared" si="14"/>
        <v xml:space="preserve"> </v>
      </c>
      <c r="G256" s="168" t="str">
        <f>IF(ISERROR(INDEX(#REF!,MATCH('Item IDs'!B256,#REF!,0),1)),"NOT ASSIGNED",INDEX(#REF!,MATCH('Item IDs'!B256,#REF!,0),1))</f>
        <v>NOT ASSIGNED</v>
      </c>
      <c r="H256" s="168"/>
    </row>
    <row r="257" spans="2:8">
      <c r="B257" s="166">
        <v>1253</v>
      </c>
      <c r="C257" s="167" t="str">
        <f>IF(ISERROR(VLOOKUP(B257,#REF!,3,FALSE)),"N/A",VLOOKUP(B257,#REF!,3,FALSE))</f>
        <v>N/A</v>
      </c>
      <c r="D257" s="179" t="str">
        <f t="shared" si="12"/>
        <v xml:space="preserve"> </v>
      </c>
      <c r="E257" s="177" t="str">
        <f t="shared" si="13"/>
        <v xml:space="preserve"> </v>
      </c>
      <c r="F257" s="177" t="str">
        <f t="shared" si="14"/>
        <v xml:space="preserve"> </v>
      </c>
      <c r="G257" s="168" t="str">
        <f>IF(ISERROR(INDEX(#REF!,MATCH('Item IDs'!B257,#REF!,0),1)),"NOT ASSIGNED",INDEX(#REF!,MATCH('Item IDs'!B257,#REF!,0),1))</f>
        <v>NOT ASSIGNED</v>
      </c>
      <c r="H257" s="168"/>
    </row>
    <row r="258" spans="2:8">
      <c r="B258" s="166">
        <v>1254</v>
      </c>
      <c r="C258" s="167" t="str">
        <f>IF(ISERROR(VLOOKUP(B258,#REF!,3,FALSE)),"N/A",VLOOKUP(B258,#REF!,3,FALSE))</f>
        <v>N/A</v>
      </c>
      <c r="D258" s="179" t="str">
        <f t="shared" si="12"/>
        <v xml:space="preserve"> </v>
      </c>
      <c r="E258" s="177" t="str">
        <f t="shared" si="13"/>
        <v xml:space="preserve"> </v>
      </c>
      <c r="F258" s="177" t="str">
        <f t="shared" si="14"/>
        <v xml:space="preserve"> </v>
      </c>
      <c r="G258" s="168" t="str">
        <f>IF(ISERROR(INDEX(#REF!,MATCH('Item IDs'!B258,#REF!,0),1)),"NOT ASSIGNED",INDEX(#REF!,MATCH('Item IDs'!B258,#REF!,0),1))</f>
        <v>NOT ASSIGNED</v>
      </c>
      <c r="H258" s="168"/>
    </row>
    <row r="259" spans="2:8">
      <c r="B259" s="166">
        <v>1255</v>
      </c>
      <c r="C259" s="167" t="str">
        <f>IF(ISERROR(VLOOKUP(B259,#REF!,3,FALSE)),"N/A",VLOOKUP(B259,#REF!,3,FALSE))</f>
        <v>N/A</v>
      </c>
      <c r="D259" s="179" t="str">
        <f t="shared" si="12"/>
        <v xml:space="preserve"> </v>
      </c>
      <c r="E259" s="177" t="str">
        <f t="shared" si="13"/>
        <v xml:space="preserve"> </v>
      </c>
      <c r="F259" s="177" t="str">
        <f t="shared" si="14"/>
        <v xml:space="preserve"> </v>
      </c>
      <c r="G259" s="168" t="str">
        <f>IF(ISERROR(INDEX(#REF!,MATCH('Item IDs'!B259,#REF!,0),1)),"NOT ASSIGNED",INDEX(#REF!,MATCH('Item IDs'!B259,#REF!,0),1))</f>
        <v>NOT ASSIGNED</v>
      </c>
      <c r="H259" s="168"/>
    </row>
    <row r="260" spans="2:8">
      <c r="B260" s="166">
        <v>1256</v>
      </c>
      <c r="C260" s="167" t="str">
        <f>IF(ISERROR(VLOOKUP(B260,#REF!,3,FALSE)),"N/A",VLOOKUP(B260,#REF!,3,FALSE))</f>
        <v>N/A</v>
      </c>
      <c r="D260" s="179" t="str">
        <f t="shared" si="12"/>
        <v xml:space="preserve"> </v>
      </c>
      <c r="E260" s="177" t="str">
        <f t="shared" si="13"/>
        <v xml:space="preserve"> </v>
      </c>
      <c r="F260" s="177" t="str">
        <f t="shared" si="14"/>
        <v xml:space="preserve"> </v>
      </c>
      <c r="G260" s="168" t="str">
        <f>IF(ISERROR(INDEX(#REF!,MATCH('Item IDs'!B260,#REF!,0),1)),"NOT ASSIGNED",INDEX(#REF!,MATCH('Item IDs'!B260,#REF!,0),1))</f>
        <v>NOT ASSIGNED</v>
      </c>
      <c r="H260" s="168"/>
    </row>
    <row r="261" spans="2:8">
      <c r="B261" s="166">
        <v>1257</v>
      </c>
      <c r="C261" s="167" t="str">
        <f>IF(ISERROR(VLOOKUP(B261,#REF!,3,FALSE)),"N/A",VLOOKUP(B261,#REF!,3,FALSE))</f>
        <v>N/A</v>
      </c>
      <c r="D261" s="179" t="str">
        <f t="shared" si="12"/>
        <v xml:space="preserve"> </v>
      </c>
      <c r="E261" s="177" t="str">
        <f t="shared" si="13"/>
        <v xml:space="preserve"> </v>
      </c>
      <c r="F261" s="177" t="str">
        <f t="shared" si="14"/>
        <v xml:space="preserve"> </v>
      </c>
      <c r="G261" s="168" t="str">
        <f>IF(ISERROR(INDEX(#REF!,MATCH('Item IDs'!B261,#REF!,0),1)),"NOT ASSIGNED",INDEX(#REF!,MATCH('Item IDs'!B261,#REF!,0),1))</f>
        <v>NOT ASSIGNED</v>
      </c>
      <c r="H261" s="168"/>
    </row>
    <row r="262" spans="2:8">
      <c r="B262" s="166">
        <v>1258</v>
      </c>
      <c r="C262" s="167" t="str">
        <f>IF(ISERROR(VLOOKUP(B262,#REF!,3,FALSE)),"N/A",VLOOKUP(B262,#REF!,3,FALSE))</f>
        <v>N/A</v>
      </c>
      <c r="D262" s="179" t="str">
        <f t="shared" si="12"/>
        <v xml:space="preserve"> </v>
      </c>
      <c r="E262" s="177" t="str">
        <f t="shared" si="13"/>
        <v xml:space="preserve"> </v>
      </c>
      <c r="F262" s="177" t="str">
        <f t="shared" si="14"/>
        <v xml:space="preserve"> </v>
      </c>
      <c r="G262" s="168" t="str">
        <f>IF(ISERROR(INDEX(#REF!,MATCH('Item IDs'!B262,#REF!,0),1)),"NOT ASSIGNED",INDEX(#REF!,MATCH('Item IDs'!B262,#REF!,0),1))</f>
        <v>NOT ASSIGNED</v>
      </c>
      <c r="H262" s="168"/>
    </row>
    <row r="263" spans="2:8">
      <c r="B263" s="166">
        <v>1259</v>
      </c>
      <c r="C263" s="167" t="str">
        <f>IF(ISERROR(VLOOKUP(B263,#REF!,3,FALSE)),"N/A",VLOOKUP(B263,#REF!,3,FALSE))</f>
        <v>N/A</v>
      </c>
      <c r="D263" s="179" t="str">
        <f t="shared" si="12"/>
        <v xml:space="preserve"> </v>
      </c>
      <c r="E263" s="177" t="str">
        <f t="shared" si="13"/>
        <v xml:space="preserve"> </v>
      </c>
      <c r="F263" s="177" t="str">
        <f t="shared" si="14"/>
        <v xml:space="preserve"> </v>
      </c>
      <c r="G263" s="168" t="str">
        <f>IF(ISERROR(INDEX(#REF!,MATCH('Item IDs'!B263,#REF!,0),1)),"NOT ASSIGNED",INDEX(#REF!,MATCH('Item IDs'!B263,#REF!,0),1))</f>
        <v>NOT ASSIGNED</v>
      </c>
      <c r="H263" s="168"/>
    </row>
    <row r="264" spans="2:8">
      <c r="B264" s="166">
        <v>1260</v>
      </c>
      <c r="C264" s="167" t="str">
        <f>IF(ISERROR(VLOOKUP(B264,#REF!,3,FALSE)),"N/A",VLOOKUP(B264,#REF!,3,FALSE))</f>
        <v>N/A</v>
      </c>
      <c r="D264" s="179" t="str">
        <f t="shared" si="12"/>
        <v xml:space="preserve"> </v>
      </c>
      <c r="E264" s="177" t="str">
        <f t="shared" si="13"/>
        <v xml:space="preserve"> </v>
      </c>
      <c r="F264" s="177" t="str">
        <f t="shared" si="14"/>
        <v xml:space="preserve"> </v>
      </c>
      <c r="G264" s="168" t="str">
        <f>IF(ISERROR(INDEX(#REF!,MATCH('Item IDs'!B264,#REF!,0),1)),"NOT ASSIGNED",INDEX(#REF!,MATCH('Item IDs'!B264,#REF!,0),1))</f>
        <v>NOT ASSIGNED</v>
      </c>
      <c r="H264" s="168"/>
    </row>
    <row r="265" spans="2:8">
      <c r="B265" s="166">
        <v>1261</v>
      </c>
      <c r="C265" s="167" t="str">
        <f>IF(ISERROR(VLOOKUP(B265,#REF!,3,FALSE)),"N/A",VLOOKUP(B265,#REF!,3,FALSE))</f>
        <v>N/A</v>
      </c>
      <c r="D265" s="179" t="str">
        <f t="shared" si="12"/>
        <v xml:space="preserve"> </v>
      </c>
      <c r="E265" s="177" t="str">
        <f t="shared" si="13"/>
        <v xml:space="preserve"> </v>
      </c>
      <c r="F265" s="177" t="str">
        <f t="shared" si="14"/>
        <v xml:space="preserve"> </v>
      </c>
      <c r="G265" s="168" t="str">
        <f>IF(ISERROR(INDEX(#REF!,MATCH('Item IDs'!B265,#REF!,0),1)),"NOT ASSIGNED",INDEX(#REF!,MATCH('Item IDs'!B265,#REF!,0),1))</f>
        <v>NOT ASSIGNED</v>
      </c>
      <c r="H265" s="168"/>
    </row>
    <row r="266" spans="2:8">
      <c r="B266" s="166">
        <v>1262</v>
      </c>
      <c r="C266" s="167" t="str">
        <f>IF(ISERROR(VLOOKUP(B266,#REF!,3,FALSE)),"N/A",VLOOKUP(B266,#REF!,3,FALSE))</f>
        <v>N/A</v>
      </c>
      <c r="D266" s="179" t="str">
        <f t="shared" si="12"/>
        <v xml:space="preserve"> </v>
      </c>
      <c r="E266" s="177" t="str">
        <f t="shared" si="13"/>
        <v xml:space="preserve"> </v>
      </c>
      <c r="F266" s="177" t="str">
        <f t="shared" si="14"/>
        <v xml:space="preserve"> </v>
      </c>
      <c r="G266" s="168" t="str">
        <f>IF(ISERROR(INDEX(#REF!,MATCH('Item IDs'!B266,#REF!,0),1)),"NOT ASSIGNED",INDEX(#REF!,MATCH('Item IDs'!B266,#REF!,0),1))</f>
        <v>NOT ASSIGNED</v>
      </c>
      <c r="H266" s="168"/>
    </row>
    <row r="267" spans="2:8">
      <c r="B267" s="166">
        <v>1263</v>
      </c>
      <c r="C267" s="167" t="str">
        <f>IF(ISERROR(VLOOKUP(B267,#REF!,3,FALSE)),"N/A",VLOOKUP(B267,#REF!,3,FALSE))</f>
        <v>N/A</v>
      </c>
      <c r="D267" s="179" t="str">
        <f t="shared" si="12"/>
        <v xml:space="preserve"> </v>
      </c>
      <c r="E267" s="177" t="str">
        <f t="shared" si="13"/>
        <v xml:space="preserve"> </v>
      </c>
      <c r="F267" s="177" t="str">
        <f t="shared" si="14"/>
        <v xml:space="preserve"> </v>
      </c>
      <c r="G267" s="168" t="str">
        <f>IF(ISERROR(INDEX(#REF!,MATCH('Item IDs'!B267,#REF!,0),1)),"NOT ASSIGNED",INDEX(#REF!,MATCH('Item IDs'!B267,#REF!,0),1))</f>
        <v>NOT ASSIGNED</v>
      </c>
      <c r="H267" s="168"/>
    </row>
    <row r="268" spans="2:8">
      <c r="B268" s="166">
        <v>1264</v>
      </c>
      <c r="C268" s="167" t="str">
        <f>IF(ISERROR(VLOOKUP(B268,#REF!,3,FALSE)),"N/A",VLOOKUP(B268,#REF!,3,FALSE))</f>
        <v>N/A</v>
      </c>
      <c r="D268" s="179" t="str">
        <f t="shared" si="12"/>
        <v xml:space="preserve"> </v>
      </c>
      <c r="E268" s="177" t="str">
        <f t="shared" si="13"/>
        <v xml:space="preserve"> </v>
      </c>
      <c r="F268" s="177" t="str">
        <f t="shared" si="14"/>
        <v xml:space="preserve"> </v>
      </c>
      <c r="G268" s="168" t="str">
        <f>IF(ISERROR(INDEX(#REF!,MATCH('Item IDs'!B268,#REF!,0),1)),"NOT ASSIGNED",INDEX(#REF!,MATCH('Item IDs'!B268,#REF!,0),1))</f>
        <v>NOT ASSIGNED</v>
      </c>
      <c r="H268" s="168"/>
    </row>
    <row r="269" spans="2:8">
      <c r="B269" s="166">
        <v>1265</v>
      </c>
      <c r="C269" s="167" t="str">
        <f>IF(ISERROR(VLOOKUP(B269,#REF!,3,FALSE)),"N/A",VLOOKUP(B269,#REF!,3,FALSE))</f>
        <v>N/A</v>
      </c>
      <c r="D269" s="179" t="str">
        <f t="shared" si="12"/>
        <v xml:space="preserve"> </v>
      </c>
      <c r="E269" s="177" t="str">
        <f t="shared" si="13"/>
        <v xml:space="preserve"> </v>
      </c>
      <c r="F269" s="177" t="str">
        <f t="shared" si="14"/>
        <v xml:space="preserve"> </v>
      </c>
      <c r="G269" s="168" t="str">
        <f>IF(ISERROR(INDEX(#REF!,MATCH('Item IDs'!B269,#REF!,0),1)),"NOT ASSIGNED",INDEX(#REF!,MATCH('Item IDs'!B269,#REF!,0),1))</f>
        <v>NOT ASSIGNED</v>
      </c>
      <c r="H269" s="168"/>
    </row>
    <row r="270" spans="2:8">
      <c r="B270" s="166">
        <v>1266</v>
      </c>
      <c r="C270" s="167" t="str">
        <f>IF(ISERROR(VLOOKUP(B270,#REF!,3,FALSE)),"N/A",VLOOKUP(B270,#REF!,3,FALSE))</f>
        <v>N/A</v>
      </c>
      <c r="D270" s="179" t="str">
        <f t="shared" si="12"/>
        <v xml:space="preserve"> </v>
      </c>
      <c r="E270" s="177" t="str">
        <f t="shared" si="13"/>
        <v xml:space="preserve"> </v>
      </c>
      <c r="F270" s="177" t="str">
        <f t="shared" si="14"/>
        <v xml:space="preserve"> </v>
      </c>
      <c r="G270" s="168" t="str">
        <f>IF(ISERROR(INDEX(#REF!,MATCH('Item IDs'!B270,#REF!,0),1)),"NOT ASSIGNED",INDEX(#REF!,MATCH('Item IDs'!B270,#REF!,0),1))</f>
        <v>NOT ASSIGNED</v>
      </c>
      <c r="H270" s="168"/>
    </row>
    <row r="271" spans="2:8">
      <c r="B271" s="166">
        <v>1267</v>
      </c>
      <c r="C271" s="167" t="str">
        <f>IF(ISERROR(VLOOKUP(B271,#REF!,3,FALSE)),"N/A",VLOOKUP(B271,#REF!,3,FALSE))</f>
        <v>N/A</v>
      </c>
      <c r="D271" s="179" t="str">
        <f t="shared" si="12"/>
        <v xml:space="preserve"> </v>
      </c>
      <c r="E271" s="177" t="str">
        <f t="shared" si="13"/>
        <v xml:space="preserve"> </v>
      </c>
      <c r="F271" s="177" t="str">
        <f t="shared" si="14"/>
        <v xml:space="preserve"> </v>
      </c>
      <c r="G271" s="168" t="str">
        <f>IF(ISERROR(INDEX(#REF!,MATCH('Item IDs'!B271,#REF!,0),1)),"NOT ASSIGNED",INDEX(#REF!,MATCH('Item IDs'!B271,#REF!,0),1))</f>
        <v>NOT ASSIGNED</v>
      </c>
      <c r="H271" s="168"/>
    </row>
    <row r="272" spans="2:8">
      <c r="B272" s="166">
        <v>1268</v>
      </c>
      <c r="C272" s="167" t="str">
        <f>IF(ISERROR(VLOOKUP(B272,#REF!,3,FALSE)),"N/A",VLOOKUP(B272,#REF!,3,FALSE))</f>
        <v>N/A</v>
      </c>
      <c r="D272" s="179" t="str">
        <f t="shared" si="12"/>
        <v xml:space="preserve"> </v>
      </c>
      <c r="E272" s="177" t="str">
        <f t="shared" si="13"/>
        <v xml:space="preserve"> </v>
      </c>
      <c r="F272" s="177" t="str">
        <f t="shared" si="14"/>
        <v xml:space="preserve"> </v>
      </c>
      <c r="G272" s="168" t="str">
        <f>IF(ISERROR(INDEX(#REF!,MATCH('Item IDs'!B272,#REF!,0),1)),"NOT ASSIGNED",INDEX(#REF!,MATCH('Item IDs'!B272,#REF!,0),1))</f>
        <v>NOT ASSIGNED</v>
      </c>
      <c r="H272" s="168"/>
    </row>
    <row r="273" spans="2:8">
      <c r="B273" s="166">
        <v>1269</v>
      </c>
      <c r="C273" s="167" t="str">
        <f>IF(ISERROR(VLOOKUP(B273,#REF!,3,FALSE)),"N/A",VLOOKUP(B273,#REF!,3,FALSE))</f>
        <v>N/A</v>
      </c>
      <c r="D273" s="179" t="str">
        <f t="shared" si="12"/>
        <v xml:space="preserve"> </v>
      </c>
      <c r="E273" s="177" t="str">
        <f t="shared" si="13"/>
        <v xml:space="preserve"> </v>
      </c>
      <c r="F273" s="177" t="str">
        <f t="shared" si="14"/>
        <v xml:space="preserve"> </v>
      </c>
      <c r="G273" s="168" t="str">
        <f>IF(ISERROR(INDEX(#REF!,MATCH('Item IDs'!B273,#REF!,0),1)),"NOT ASSIGNED",INDEX(#REF!,MATCH('Item IDs'!B273,#REF!,0),1))</f>
        <v>NOT ASSIGNED</v>
      </c>
      <c r="H273" s="168"/>
    </row>
    <row r="274" spans="2:8">
      <c r="B274" s="166">
        <v>1270</v>
      </c>
      <c r="C274" s="167" t="str">
        <f>IF(ISERROR(VLOOKUP(B274,#REF!,3,FALSE)),"N/A",VLOOKUP(B274,#REF!,3,FALSE))</f>
        <v>N/A</v>
      </c>
      <c r="D274" s="179" t="str">
        <f t="shared" si="12"/>
        <v xml:space="preserve"> </v>
      </c>
      <c r="E274" s="177" t="str">
        <f t="shared" si="13"/>
        <v xml:space="preserve"> </v>
      </c>
      <c r="F274" s="177" t="str">
        <f t="shared" si="14"/>
        <v xml:space="preserve"> </v>
      </c>
      <c r="G274" s="168" t="str">
        <f>IF(ISERROR(INDEX(#REF!,MATCH('Item IDs'!B274,#REF!,0),1)),"NOT ASSIGNED",INDEX(#REF!,MATCH('Item IDs'!B274,#REF!,0),1))</f>
        <v>NOT ASSIGNED</v>
      </c>
      <c r="H274" s="168"/>
    </row>
    <row r="275" spans="2:8">
      <c r="B275" s="166">
        <v>1271</v>
      </c>
      <c r="C275" s="167" t="str">
        <f>IF(ISERROR(VLOOKUP(B275,#REF!,3,FALSE)),"N/A",VLOOKUP(B275,#REF!,3,FALSE))</f>
        <v>N/A</v>
      </c>
      <c r="D275" s="179" t="str">
        <f t="shared" si="12"/>
        <v xml:space="preserve"> </v>
      </c>
      <c r="E275" s="177" t="str">
        <f t="shared" si="13"/>
        <v xml:space="preserve"> </v>
      </c>
      <c r="F275" s="177" t="str">
        <f t="shared" si="14"/>
        <v xml:space="preserve"> </v>
      </c>
      <c r="G275" s="168" t="str">
        <f>IF(ISERROR(INDEX(#REF!,MATCH('Item IDs'!B275,#REF!,0),1)),"NOT ASSIGNED",INDEX(#REF!,MATCH('Item IDs'!B275,#REF!,0),1))</f>
        <v>NOT ASSIGNED</v>
      </c>
      <c r="H275" s="168"/>
    </row>
    <row r="276" spans="2:8">
      <c r="B276" s="166">
        <v>1272</v>
      </c>
      <c r="C276" s="167" t="str">
        <f>IF(ISERROR(VLOOKUP(B276,#REF!,3,FALSE)),"N/A",VLOOKUP(B276,#REF!,3,FALSE))</f>
        <v>N/A</v>
      </c>
      <c r="D276" s="179" t="str">
        <f t="shared" si="12"/>
        <v xml:space="preserve"> </v>
      </c>
      <c r="E276" s="177" t="str">
        <f t="shared" si="13"/>
        <v xml:space="preserve"> </v>
      </c>
      <c r="F276" s="177" t="str">
        <f t="shared" si="14"/>
        <v xml:space="preserve"> </v>
      </c>
      <c r="G276" s="168" t="str">
        <f>IF(ISERROR(INDEX(#REF!,MATCH('Item IDs'!B276,#REF!,0),1)),"NOT ASSIGNED",INDEX(#REF!,MATCH('Item IDs'!B276,#REF!,0),1))</f>
        <v>NOT ASSIGNED</v>
      </c>
      <c r="H276" s="168"/>
    </row>
    <row r="277" spans="2:8">
      <c r="B277" s="166">
        <v>1273</v>
      </c>
      <c r="C277" s="167" t="str">
        <f>IF(ISERROR(VLOOKUP(B277,#REF!,3,FALSE)),"N/A",VLOOKUP(B277,#REF!,3,FALSE))</f>
        <v>N/A</v>
      </c>
      <c r="D277" s="179" t="str">
        <f t="shared" si="12"/>
        <v xml:space="preserve"> </v>
      </c>
      <c r="E277" s="177" t="str">
        <f t="shared" si="13"/>
        <v xml:space="preserve"> </v>
      </c>
      <c r="F277" s="177" t="str">
        <f t="shared" si="14"/>
        <v xml:space="preserve"> </v>
      </c>
      <c r="G277" s="168" t="str">
        <f>IF(ISERROR(INDEX(#REF!,MATCH('Item IDs'!B277,#REF!,0),1)),"NOT ASSIGNED",INDEX(#REF!,MATCH('Item IDs'!B277,#REF!,0),1))</f>
        <v>NOT ASSIGNED</v>
      </c>
      <c r="H277" s="168"/>
    </row>
    <row r="278" spans="2:8">
      <c r="B278" s="166">
        <v>1274</v>
      </c>
      <c r="C278" s="167" t="str">
        <f>IF(ISERROR(VLOOKUP(B278,#REF!,3,FALSE)),"N/A",VLOOKUP(B278,#REF!,3,FALSE))</f>
        <v>N/A</v>
      </c>
      <c r="D278" s="179" t="str">
        <f t="shared" si="12"/>
        <v xml:space="preserve"> </v>
      </c>
      <c r="E278" s="177" t="str">
        <f t="shared" si="13"/>
        <v xml:space="preserve"> </v>
      </c>
      <c r="F278" s="177" t="str">
        <f t="shared" si="14"/>
        <v xml:space="preserve"> </v>
      </c>
      <c r="G278" s="168" t="str">
        <f>IF(ISERROR(INDEX(#REF!,MATCH('Item IDs'!B278,#REF!,0),1)),"NOT ASSIGNED",INDEX(#REF!,MATCH('Item IDs'!B278,#REF!,0),1))</f>
        <v>NOT ASSIGNED</v>
      </c>
      <c r="H278" s="168"/>
    </row>
    <row r="279" spans="2:8">
      <c r="B279" s="166">
        <v>1275</v>
      </c>
      <c r="C279" s="167" t="str">
        <f>IF(ISERROR(VLOOKUP(B279,#REF!,3,FALSE)),"N/A",VLOOKUP(B279,#REF!,3,FALSE))</f>
        <v>N/A</v>
      </c>
      <c r="D279" s="179" t="str">
        <f t="shared" si="12"/>
        <v xml:space="preserve"> </v>
      </c>
      <c r="E279" s="177" t="str">
        <f t="shared" si="13"/>
        <v xml:space="preserve"> </v>
      </c>
      <c r="F279" s="177" t="str">
        <f t="shared" si="14"/>
        <v xml:space="preserve"> </v>
      </c>
      <c r="G279" s="168" t="str">
        <f>IF(ISERROR(INDEX(#REF!,MATCH('Item IDs'!B279,#REF!,0),1)),"NOT ASSIGNED",INDEX(#REF!,MATCH('Item IDs'!B279,#REF!,0),1))</f>
        <v>NOT ASSIGNED</v>
      </c>
      <c r="H279" s="168"/>
    </row>
    <row r="280" spans="2:8">
      <c r="B280" s="166">
        <v>1276</v>
      </c>
      <c r="C280" s="167" t="str">
        <f>IF(ISERROR(VLOOKUP(B280,#REF!,3,FALSE)),"N/A",VLOOKUP(B280,#REF!,3,FALSE))</f>
        <v>N/A</v>
      </c>
      <c r="D280" s="179" t="str">
        <f t="shared" si="12"/>
        <v xml:space="preserve"> </v>
      </c>
      <c r="E280" s="177" t="str">
        <f t="shared" si="13"/>
        <v xml:space="preserve"> </v>
      </c>
      <c r="F280" s="177" t="str">
        <f t="shared" si="14"/>
        <v xml:space="preserve"> </v>
      </c>
      <c r="G280" s="168" t="str">
        <f>IF(ISERROR(INDEX(#REF!,MATCH('Item IDs'!B280,#REF!,0),1)),"NOT ASSIGNED",INDEX(#REF!,MATCH('Item IDs'!B280,#REF!,0),1))</f>
        <v>NOT ASSIGNED</v>
      </c>
      <c r="H280" s="168"/>
    </row>
    <row r="281" spans="2:8">
      <c r="B281" s="166">
        <v>1277</v>
      </c>
      <c r="C281" s="167" t="str">
        <f>IF(ISERROR(VLOOKUP(B281,#REF!,3,FALSE)),"N/A",VLOOKUP(B281,#REF!,3,FALSE))</f>
        <v>N/A</v>
      </c>
      <c r="D281" s="179" t="str">
        <f t="shared" si="12"/>
        <v xml:space="preserve"> </v>
      </c>
      <c r="E281" s="177" t="str">
        <f t="shared" si="13"/>
        <v xml:space="preserve"> </v>
      </c>
      <c r="F281" s="177" t="str">
        <f t="shared" si="14"/>
        <v xml:space="preserve"> </v>
      </c>
      <c r="G281" s="168" t="str">
        <f>IF(ISERROR(INDEX(#REF!,MATCH('Item IDs'!B281,#REF!,0),1)),"NOT ASSIGNED",INDEX(#REF!,MATCH('Item IDs'!B281,#REF!,0),1))</f>
        <v>NOT ASSIGNED</v>
      </c>
      <c r="H281" s="168"/>
    </row>
    <row r="282" spans="2:8">
      <c r="B282" s="166">
        <v>1278</v>
      </c>
      <c r="C282" s="167" t="str">
        <f>IF(ISERROR(VLOOKUP(B282,#REF!,3,FALSE)),"N/A",VLOOKUP(B282,#REF!,3,FALSE))</f>
        <v>N/A</v>
      </c>
      <c r="D282" s="179" t="str">
        <f t="shared" si="12"/>
        <v xml:space="preserve"> </v>
      </c>
      <c r="E282" s="177" t="str">
        <f t="shared" si="13"/>
        <v xml:space="preserve"> </v>
      </c>
      <c r="F282" s="177" t="str">
        <f t="shared" si="14"/>
        <v xml:space="preserve"> </v>
      </c>
      <c r="G282" s="168" t="str">
        <f>IF(ISERROR(INDEX(#REF!,MATCH('Item IDs'!B282,#REF!,0),1)),"NOT ASSIGNED",INDEX(#REF!,MATCH('Item IDs'!B282,#REF!,0),1))</f>
        <v>NOT ASSIGNED</v>
      </c>
      <c r="H282" s="168"/>
    </row>
    <row r="283" spans="2:8">
      <c r="B283" s="166">
        <v>1279</v>
      </c>
      <c r="C283" s="167" t="str">
        <f>IF(ISERROR(VLOOKUP(B283,#REF!,3,FALSE)),"N/A",VLOOKUP(B283,#REF!,3,FALSE))</f>
        <v>N/A</v>
      </c>
      <c r="D283" s="179" t="str">
        <f t="shared" si="12"/>
        <v xml:space="preserve"> </v>
      </c>
      <c r="E283" s="177" t="str">
        <f t="shared" si="13"/>
        <v xml:space="preserve"> </v>
      </c>
      <c r="F283" s="177" t="str">
        <f t="shared" si="14"/>
        <v xml:space="preserve"> </v>
      </c>
      <c r="G283" s="168" t="str">
        <f>IF(ISERROR(INDEX(#REF!,MATCH('Item IDs'!B283,#REF!,0),1)),"NOT ASSIGNED",INDEX(#REF!,MATCH('Item IDs'!B283,#REF!,0),1))</f>
        <v>NOT ASSIGNED</v>
      </c>
      <c r="H283" s="168"/>
    </row>
    <row r="284" spans="2:8">
      <c r="B284" s="166">
        <v>1280</v>
      </c>
      <c r="C284" s="167" t="str">
        <f>IF(ISERROR(VLOOKUP(B284,#REF!,3,FALSE)),"N/A",VLOOKUP(B284,#REF!,3,FALSE))</f>
        <v>N/A</v>
      </c>
      <c r="D284" s="179" t="str">
        <f t="shared" si="12"/>
        <v xml:space="preserve"> </v>
      </c>
      <c r="E284" s="177" t="str">
        <f t="shared" si="13"/>
        <v xml:space="preserve"> </v>
      </c>
      <c r="F284" s="177" t="str">
        <f t="shared" si="14"/>
        <v xml:space="preserve"> </v>
      </c>
      <c r="G284" s="168" t="str">
        <f>IF(ISERROR(INDEX(#REF!,MATCH('Item IDs'!B284,#REF!,0),1)),"NOT ASSIGNED",INDEX(#REF!,MATCH('Item IDs'!B284,#REF!,0),1))</f>
        <v>NOT ASSIGNED</v>
      </c>
      <c r="H284" s="168"/>
    </row>
    <row r="285" spans="2:8">
      <c r="B285" s="166">
        <v>1281</v>
      </c>
      <c r="C285" s="167" t="str">
        <f>IF(ISERROR(VLOOKUP(B285,#REF!,3,FALSE)),"N/A",VLOOKUP(B285,#REF!,3,FALSE))</f>
        <v>N/A</v>
      </c>
      <c r="D285" s="179" t="str">
        <f t="shared" si="12"/>
        <v xml:space="preserve"> </v>
      </c>
      <c r="E285" s="177" t="str">
        <f t="shared" si="13"/>
        <v xml:space="preserve"> </v>
      </c>
      <c r="F285" s="177" t="str">
        <f t="shared" si="14"/>
        <v xml:space="preserve"> </v>
      </c>
      <c r="G285" s="168" t="str">
        <f>IF(ISERROR(INDEX(#REF!,MATCH('Item IDs'!B285,#REF!,0),1)),"NOT ASSIGNED",INDEX(#REF!,MATCH('Item IDs'!B285,#REF!,0),1))</f>
        <v>NOT ASSIGNED</v>
      </c>
      <c r="H285" s="168"/>
    </row>
    <row r="286" spans="2:8">
      <c r="B286" s="166">
        <v>1282</v>
      </c>
      <c r="C286" s="167" t="str">
        <f>IF(ISERROR(VLOOKUP(B286,#REF!,3,FALSE)),"N/A",VLOOKUP(B286,#REF!,3,FALSE))</f>
        <v>N/A</v>
      </c>
      <c r="D286" s="179" t="str">
        <f t="shared" ref="D286:D301" si="15">IF(ISERROR(FIND(".",C286))," ",LEFT(C286,FIND(".",C286)-1))</f>
        <v xml:space="preserve"> </v>
      </c>
      <c r="E286" s="177" t="str">
        <f t="shared" ref="E286:E301" si="16">IF(ISERROR(FIND(".",C286))," ",LEFT(RIGHT(C286,LEN(C286)-FIND(".",C286)),FIND(".",RIGHT(C286,LEN(C286)-FIND(".",C286)))-1))</f>
        <v xml:space="preserve"> </v>
      </c>
      <c r="F286" s="177" t="str">
        <f t="shared" ref="F286:F301" si="17">IF(ISERROR(FIND("(",C286))," ",MID(C286,FIND("(",C286)+1,FIND(")",C286)-FIND("(",C286)-1))</f>
        <v xml:space="preserve"> </v>
      </c>
      <c r="G286" s="168" t="str">
        <f>IF(ISERROR(INDEX(#REF!,MATCH('Item IDs'!B286,#REF!,0),1)),"NOT ASSIGNED",INDEX(#REF!,MATCH('Item IDs'!B286,#REF!,0),1))</f>
        <v>NOT ASSIGNED</v>
      </c>
      <c r="H286" s="168"/>
    </row>
    <row r="287" spans="2:8">
      <c r="B287" s="166">
        <v>1283</v>
      </c>
      <c r="C287" s="167" t="str">
        <f>IF(ISERROR(VLOOKUP(B287,#REF!,3,FALSE)),"N/A",VLOOKUP(B287,#REF!,3,FALSE))</f>
        <v>N/A</v>
      </c>
      <c r="D287" s="179" t="str">
        <f t="shared" si="15"/>
        <v xml:space="preserve"> </v>
      </c>
      <c r="E287" s="177" t="str">
        <f t="shared" si="16"/>
        <v xml:space="preserve"> </v>
      </c>
      <c r="F287" s="177" t="str">
        <f t="shared" si="17"/>
        <v xml:space="preserve"> </v>
      </c>
      <c r="G287" s="168" t="str">
        <f>IF(ISERROR(INDEX(#REF!,MATCH('Item IDs'!B287,#REF!,0),1)),"NOT ASSIGNED",INDEX(#REF!,MATCH('Item IDs'!B287,#REF!,0),1))</f>
        <v>NOT ASSIGNED</v>
      </c>
      <c r="H287" s="168"/>
    </row>
    <row r="288" spans="2:8">
      <c r="B288" s="166">
        <v>1284</v>
      </c>
      <c r="C288" s="167" t="str">
        <f>IF(ISERROR(VLOOKUP(B288,#REF!,3,FALSE)),"N/A",VLOOKUP(B288,#REF!,3,FALSE))</f>
        <v>N/A</v>
      </c>
      <c r="D288" s="179" t="str">
        <f t="shared" si="15"/>
        <v xml:space="preserve"> </v>
      </c>
      <c r="E288" s="177" t="str">
        <f t="shared" si="16"/>
        <v xml:space="preserve"> </v>
      </c>
      <c r="F288" s="177" t="str">
        <f t="shared" si="17"/>
        <v xml:space="preserve"> </v>
      </c>
      <c r="G288" s="168" t="str">
        <f>IF(ISERROR(INDEX(#REF!,MATCH('Item IDs'!B288,#REF!,0),1)),"NOT ASSIGNED",INDEX(#REF!,MATCH('Item IDs'!B288,#REF!,0),1))</f>
        <v>NOT ASSIGNED</v>
      </c>
      <c r="H288" s="168"/>
    </row>
    <row r="289" spans="2:8">
      <c r="B289" s="166">
        <v>1285</v>
      </c>
      <c r="C289" s="167" t="str">
        <f>IF(ISERROR(VLOOKUP(B289,#REF!,3,FALSE)),"N/A",VLOOKUP(B289,#REF!,3,FALSE))</f>
        <v>N/A</v>
      </c>
      <c r="D289" s="179" t="str">
        <f t="shared" si="15"/>
        <v xml:space="preserve"> </v>
      </c>
      <c r="E289" s="177" t="str">
        <f t="shared" si="16"/>
        <v xml:space="preserve"> </v>
      </c>
      <c r="F289" s="177" t="str">
        <f t="shared" si="17"/>
        <v xml:space="preserve"> </v>
      </c>
      <c r="G289" s="168" t="str">
        <f>IF(ISERROR(INDEX(#REF!,MATCH('Item IDs'!B289,#REF!,0),1)),"NOT ASSIGNED",INDEX(#REF!,MATCH('Item IDs'!B289,#REF!,0),1))</f>
        <v>NOT ASSIGNED</v>
      </c>
      <c r="H289" s="168"/>
    </row>
    <row r="290" spans="2:8">
      <c r="B290" s="166">
        <v>1286</v>
      </c>
      <c r="C290" s="167" t="str">
        <f>IF(ISERROR(VLOOKUP(B290,#REF!,3,FALSE)),"N/A",VLOOKUP(B290,#REF!,3,FALSE))</f>
        <v>N/A</v>
      </c>
      <c r="D290" s="179" t="str">
        <f t="shared" si="15"/>
        <v xml:space="preserve"> </v>
      </c>
      <c r="E290" s="177" t="str">
        <f t="shared" si="16"/>
        <v xml:space="preserve"> </v>
      </c>
      <c r="F290" s="177" t="str">
        <f t="shared" si="17"/>
        <v xml:space="preserve"> </v>
      </c>
      <c r="G290" s="168" t="str">
        <f>IF(ISERROR(INDEX(#REF!,MATCH('Item IDs'!B290,#REF!,0),1)),"NOT ASSIGNED",INDEX(#REF!,MATCH('Item IDs'!B290,#REF!,0),1))</f>
        <v>NOT ASSIGNED</v>
      </c>
      <c r="H290" s="168"/>
    </row>
    <row r="291" spans="2:8">
      <c r="B291" s="166">
        <v>1287</v>
      </c>
      <c r="C291" s="167" t="str">
        <f>IF(ISERROR(VLOOKUP(B291,#REF!,3,FALSE)),"N/A",VLOOKUP(B291,#REF!,3,FALSE))</f>
        <v>N/A</v>
      </c>
      <c r="D291" s="179" t="str">
        <f t="shared" si="15"/>
        <v xml:space="preserve"> </v>
      </c>
      <c r="E291" s="177" t="str">
        <f t="shared" si="16"/>
        <v xml:space="preserve"> </v>
      </c>
      <c r="F291" s="177" t="str">
        <f t="shared" si="17"/>
        <v xml:space="preserve"> </v>
      </c>
      <c r="G291" s="168" t="str">
        <f>IF(ISERROR(INDEX(#REF!,MATCH('Item IDs'!B291,#REF!,0),1)),"NOT ASSIGNED",INDEX(#REF!,MATCH('Item IDs'!B291,#REF!,0),1))</f>
        <v>NOT ASSIGNED</v>
      </c>
      <c r="H291" s="168"/>
    </row>
    <row r="292" spans="2:8">
      <c r="B292" s="166">
        <v>1288</v>
      </c>
      <c r="C292" s="167" t="str">
        <f>IF(ISERROR(VLOOKUP(B292,#REF!,3,FALSE)),"N/A",VLOOKUP(B292,#REF!,3,FALSE))</f>
        <v>N/A</v>
      </c>
      <c r="D292" s="179" t="str">
        <f t="shared" si="15"/>
        <v xml:space="preserve"> </v>
      </c>
      <c r="E292" s="177" t="str">
        <f t="shared" si="16"/>
        <v xml:space="preserve"> </v>
      </c>
      <c r="F292" s="177" t="str">
        <f t="shared" si="17"/>
        <v xml:space="preserve"> </v>
      </c>
      <c r="G292" s="168" t="str">
        <f>IF(ISERROR(INDEX(#REF!,MATCH('Item IDs'!B292,#REF!,0),1)),"NOT ASSIGNED",INDEX(#REF!,MATCH('Item IDs'!B292,#REF!,0),1))</f>
        <v>NOT ASSIGNED</v>
      </c>
      <c r="H292" s="168"/>
    </row>
    <row r="293" spans="2:8">
      <c r="B293" s="166">
        <v>1289</v>
      </c>
      <c r="C293" s="167" t="str">
        <f>IF(ISERROR(VLOOKUP(B293,#REF!,3,FALSE)),"N/A",VLOOKUP(B293,#REF!,3,FALSE))</f>
        <v>N/A</v>
      </c>
      <c r="D293" s="179" t="str">
        <f t="shared" si="15"/>
        <v xml:space="preserve"> </v>
      </c>
      <c r="E293" s="177" t="str">
        <f t="shared" si="16"/>
        <v xml:space="preserve"> </v>
      </c>
      <c r="F293" s="177" t="str">
        <f t="shared" si="17"/>
        <v xml:space="preserve"> </v>
      </c>
      <c r="G293" s="168" t="str">
        <f>IF(ISERROR(INDEX(#REF!,MATCH('Item IDs'!B293,#REF!,0),1)),"NOT ASSIGNED",INDEX(#REF!,MATCH('Item IDs'!B293,#REF!,0),1))</f>
        <v>NOT ASSIGNED</v>
      </c>
      <c r="H293" s="168"/>
    </row>
    <row r="294" spans="2:8">
      <c r="B294" s="166">
        <v>1290</v>
      </c>
      <c r="C294" s="167" t="str">
        <f>IF(ISERROR(VLOOKUP(B294,#REF!,3,FALSE)),"N/A",VLOOKUP(B294,#REF!,3,FALSE))</f>
        <v>N/A</v>
      </c>
      <c r="D294" s="179" t="str">
        <f t="shared" si="15"/>
        <v xml:space="preserve"> </v>
      </c>
      <c r="E294" s="177" t="str">
        <f t="shared" si="16"/>
        <v xml:space="preserve"> </v>
      </c>
      <c r="F294" s="177" t="str">
        <f t="shared" si="17"/>
        <v xml:space="preserve"> </v>
      </c>
      <c r="G294" s="168" t="str">
        <f>IF(ISERROR(INDEX(#REF!,MATCH('Item IDs'!B294,#REF!,0),1)),"NOT ASSIGNED",INDEX(#REF!,MATCH('Item IDs'!B294,#REF!,0),1))</f>
        <v>NOT ASSIGNED</v>
      </c>
      <c r="H294" s="168"/>
    </row>
    <row r="295" spans="2:8">
      <c r="B295" s="166">
        <v>1291</v>
      </c>
      <c r="C295" s="167" t="str">
        <f>IF(ISERROR(VLOOKUP(B295,#REF!,3,FALSE)),"N/A",VLOOKUP(B295,#REF!,3,FALSE))</f>
        <v>N/A</v>
      </c>
      <c r="D295" s="179" t="str">
        <f t="shared" si="15"/>
        <v xml:space="preserve"> </v>
      </c>
      <c r="E295" s="177" t="str">
        <f t="shared" si="16"/>
        <v xml:space="preserve"> </v>
      </c>
      <c r="F295" s="177" t="str">
        <f t="shared" si="17"/>
        <v xml:space="preserve"> </v>
      </c>
      <c r="G295" s="168" t="str">
        <f>IF(ISERROR(INDEX(#REF!,MATCH('Item IDs'!B295,#REF!,0),1)),"NOT ASSIGNED",INDEX(#REF!,MATCH('Item IDs'!B295,#REF!,0),1))</f>
        <v>NOT ASSIGNED</v>
      </c>
      <c r="H295" s="168"/>
    </row>
    <row r="296" spans="2:8">
      <c r="B296" s="166">
        <v>1292</v>
      </c>
      <c r="C296" s="167" t="str">
        <f>IF(ISERROR(VLOOKUP(B296,#REF!,3,FALSE)),"N/A",VLOOKUP(B296,#REF!,3,FALSE))</f>
        <v>N/A</v>
      </c>
      <c r="D296" s="179" t="str">
        <f t="shared" si="15"/>
        <v xml:space="preserve"> </v>
      </c>
      <c r="E296" s="177" t="str">
        <f t="shared" si="16"/>
        <v xml:space="preserve"> </v>
      </c>
      <c r="F296" s="177" t="str">
        <f t="shared" si="17"/>
        <v xml:space="preserve"> </v>
      </c>
      <c r="G296" s="168" t="str">
        <f>IF(ISERROR(INDEX(#REF!,MATCH('Item IDs'!B296,#REF!,0),1)),"NOT ASSIGNED",INDEX(#REF!,MATCH('Item IDs'!B296,#REF!,0),1))</f>
        <v>NOT ASSIGNED</v>
      </c>
      <c r="H296" s="168"/>
    </row>
    <row r="297" spans="2:8">
      <c r="B297" s="166">
        <v>1293</v>
      </c>
      <c r="C297" s="167" t="str">
        <f>IF(ISERROR(VLOOKUP(B297,#REF!,3,FALSE)),"N/A",VLOOKUP(B297,#REF!,3,FALSE))</f>
        <v>N/A</v>
      </c>
      <c r="D297" s="179" t="str">
        <f t="shared" si="15"/>
        <v xml:space="preserve"> </v>
      </c>
      <c r="E297" s="177" t="str">
        <f t="shared" si="16"/>
        <v xml:space="preserve"> </v>
      </c>
      <c r="F297" s="177" t="str">
        <f t="shared" si="17"/>
        <v xml:space="preserve"> </v>
      </c>
      <c r="G297" s="168" t="str">
        <f>IF(ISERROR(INDEX(#REF!,MATCH('Item IDs'!B297,#REF!,0),1)),"NOT ASSIGNED",INDEX(#REF!,MATCH('Item IDs'!B297,#REF!,0),1))</f>
        <v>NOT ASSIGNED</v>
      </c>
      <c r="H297" s="168"/>
    </row>
    <row r="298" spans="2:8">
      <c r="B298" s="166">
        <v>1294</v>
      </c>
      <c r="C298" s="167" t="str">
        <f>IF(ISERROR(VLOOKUP(B298,#REF!,3,FALSE)),"N/A",VLOOKUP(B298,#REF!,3,FALSE))</f>
        <v>N/A</v>
      </c>
      <c r="D298" s="179" t="str">
        <f t="shared" si="15"/>
        <v xml:space="preserve"> </v>
      </c>
      <c r="E298" s="177" t="str">
        <f t="shared" si="16"/>
        <v xml:space="preserve"> </v>
      </c>
      <c r="F298" s="177" t="str">
        <f t="shared" si="17"/>
        <v xml:space="preserve"> </v>
      </c>
      <c r="G298" s="168" t="str">
        <f>IF(ISERROR(INDEX(#REF!,MATCH('Item IDs'!B298,#REF!,0),1)),"NOT ASSIGNED",INDEX(#REF!,MATCH('Item IDs'!B298,#REF!,0),1))</f>
        <v>NOT ASSIGNED</v>
      </c>
      <c r="H298" s="168"/>
    </row>
    <row r="299" spans="2:8">
      <c r="B299" s="166">
        <v>1295</v>
      </c>
      <c r="C299" s="167" t="str">
        <f>IF(ISERROR(VLOOKUP(B299,#REF!,3,FALSE)),"N/A",VLOOKUP(B299,#REF!,3,FALSE))</f>
        <v>N/A</v>
      </c>
      <c r="D299" s="179" t="str">
        <f t="shared" si="15"/>
        <v xml:space="preserve"> </v>
      </c>
      <c r="E299" s="177" t="str">
        <f t="shared" si="16"/>
        <v xml:space="preserve"> </v>
      </c>
      <c r="F299" s="177" t="str">
        <f t="shared" si="17"/>
        <v xml:space="preserve"> </v>
      </c>
      <c r="G299" s="168" t="str">
        <f>IF(ISERROR(INDEX(#REF!,MATCH('Item IDs'!B299,#REF!,0),1)),"NOT ASSIGNED",INDEX(#REF!,MATCH('Item IDs'!B299,#REF!,0),1))</f>
        <v>NOT ASSIGNED</v>
      </c>
      <c r="H299" s="168"/>
    </row>
    <row r="300" spans="2:8">
      <c r="B300" s="166">
        <v>1296</v>
      </c>
      <c r="C300" s="167" t="str">
        <f>IF(ISERROR(VLOOKUP(B300,#REF!,3,FALSE)),"N/A",VLOOKUP(B300,#REF!,3,FALSE))</f>
        <v>N/A</v>
      </c>
      <c r="D300" s="179" t="str">
        <f t="shared" si="15"/>
        <v xml:space="preserve"> </v>
      </c>
      <c r="E300" s="177" t="str">
        <f t="shared" si="16"/>
        <v xml:space="preserve"> </v>
      </c>
      <c r="F300" s="177" t="str">
        <f t="shared" si="17"/>
        <v xml:space="preserve"> </v>
      </c>
      <c r="G300" s="168" t="str">
        <f>IF(ISERROR(INDEX(#REF!,MATCH('Item IDs'!B300,#REF!,0),1)),"NOT ASSIGNED",INDEX(#REF!,MATCH('Item IDs'!B300,#REF!,0),1))</f>
        <v>NOT ASSIGNED</v>
      </c>
      <c r="H300" s="168"/>
    </row>
    <row r="301" spans="2:8">
      <c r="B301" s="166">
        <v>1297</v>
      </c>
      <c r="C301" s="167" t="str">
        <f>IF(ISERROR(VLOOKUP(B301,#REF!,3,FALSE)),"N/A",VLOOKUP(B301,#REF!,3,FALSE))</f>
        <v>N/A</v>
      </c>
      <c r="D301" s="179" t="str">
        <f t="shared" si="15"/>
        <v xml:space="preserve"> </v>
      </c>
      <c r="E301" s="177" t="str">
        <f t="shared" si="16"/>
        <v xml:space="preserve"> </v>
      </c>
      <c r="F301" s="177" t="str">
        <f t="shared" si="17"/>
        <v xml:space="preserve"> </v>
      </c>
      <c r="G301" s="168" t="str">
        <f>IF(ISERROR(INDEX(#REF!,MATCH('Item IDs'!B301,#REF!,0),1)),"NOT ASSIGNED",INDEX(#REF!,MATCH('Item IDs'!B301,#REF!,0),1))</f>
        <v>NOT ASSIGNED</v>
      </c>
      <c r="H301" s="168"/>
    </row>
    <row r="302" spans="2:8">
      <c r="B302" s="166">
        <v>1298</v>
      </c>
      <c r="C302" s="167" t="str">
        <f>IF(ISERROR(VLOOKUP(B302,#REF!,3,FALSE)),"N/A",VLOOKUP(B302,#REF!,3,FALSE))</f>
        <v>N/A</v>
      </c>
      <c r="D302" s="179" t="str">
        <f t="shared" ref="D302:D304" si="18">IF(ISERROR(FIND(".",C302))," ",LEFT(C302,FIND(".",C302)-1))</f>
        <v xml:space="preserve"> </v>
      </c>
      <c r="E302" s="177" t="str">
        <f t="shared" ref="E302:E304" si="19">IF(ISERROR(FIND(".",C302))," ",LEFT(RIGHT(C302,LEN(C302)-FIND(".",C302)),FIND(".",RIGHT(C302,LEN(C302)-FIND(".",C302)))-1))</f>
        <v xml:space="preserve"> </v>
      </c>
      <c r="F302" s="177" t="str">
        <f t="shared" ref="F302:F304" si="20">IF(ISERROR(FIND("(",C302))," ",MID(C302,FIND("(",C302)+1,FIND(")",C302)-FIND("(",C302)-1))</f>
        <v xml:space="preserve"> </v>
      </c>
      <c r="G302" s="168" t="str">
        <f>IF(ISERROR(INDEX(#REF!,MATCH('Item IDs'!B302,#REF!,0),1)),"NOT ASSIGNED",INDEX(#REF!,MATCH('Item IDs'!B302,#REF!,0),1))</f>
        <v>NOT ASSIGNED</v>
      </c>
      <c r="H302" s="168"/>
    </row>
    <row r="303" spans="2:8">
      <c r="B303" s="166">
        <v>1299</v>
      </c>
      <c r="C303" s="167" t="str">
        <f>IF(ISERROR(VLOOKUP(B303,#REF!,3,FALSE)),"N/A",VLOOKUP(B303,#REF!,3,FALSE))</f>
        <v>N/A</v>
      </c>
      <c r="D303" s="179" t="str">
        <f t="shared" si="18"/>
        <v xml:space="preserve"> </v>
      </c>
      <c r="E303" s="177" t="str">
        <f t="shared" si="19"/>
        <v xml:space="preserve"> </v>
      </c>
      <c r="F303" s="177" t="str">
        <f t="shared" si="20"/>
        <v xml:space="preserve"> </v>
      </c>
      <c r="G303" s="168" t="str">
        <f>IF(ISERROR(INDEX(#REF!,MATCH('Item IDs'!B303,#REF!,0),1)),"NOT ASSIGNED",INDEX(#REF!,MATCH('Item IDs'!B303,#REF!,0),1))</f>
        <v>NOT ASSIGNED</v>
      </c>
      <c r="H303" s="168"/>
    </row>
    <row r="304" spans="2:8">
      <c r="B304" s="169">
        <v>1300</v>
      </c>
      <c r="C304" s="170" t="str">
        <f>IF(ISERROR(VLOOKUP(B304,#REF!,3,FALSE)),"N/A",VLOOKUP(B304,#REF!,3,FALSE))</f>
        <v>N/A</v>
      </c>
      <c r="D304" s="180" t="str">
        <f t="shared" si="18"/>
        <v xml:space="preserve"> </v>
      </c>
      <c r="E304" s="178" t="str">
        <f t="shared" si="19"/>
        <v xml:space="preserve"> </v>
      </c>
      <c r="F304" s="178" t="str">
        <f t="shared" si="20"/>
        <v xml:space="preserve"> </v>
      </c>
      <c r="G304" s="171" t="str">
        <f>IF(ISERROR(INDEX(#REF!,MATCH('Item IDs'!B304,#REF!,0),1)),"NOT ASSIGNED",INDEX(#REF!,MATCH('Item IDs'!B304,#REF!,0),1))</f>
        <v>NOT ASSIGNED</v>
      </c>
      <c r="H304" s="171"/>
    </row>
    <row r="305" spans="2:7">
      <c r="B305" s="159"/>
      <c r="C305" s="159"/>
      <c r="D305" s="159"/>
      <c r="E305" s="159"/>
      <c r="F305" s="159"/>
      <c r="G305" s="158"/>
    </row>
    <row r="306" spans="2:7">
      <c r="B306" s="159"/>
      <c r="C306" s="159"/>
      <c r="D306" s="159"/>
      <c r="E306" s="159"/>
      <c r="F306" s="159"/>
      <c r="G306" s="158"/>
    </row>
    <row r="307" spans="2:7">
      <c r="B307" s="159"/>
      <c r="C307" s="159"/>
      <c r="D307" s="159"/>
      <c r="E307" s="159"/>
      <c r="F307" s="159"/>
      <c r="G307" s="158"/>
    </row>
    <row r="308" spans="2:7">
      <c r="B308" s="159"/>
      <c r="C308" s="159"/>
      <c r="D308" s="159"/>
      <c r="E308" s="159"/>
      <c r="F308" s="159"/>
      <c r="G308" s="158"/>
    </row>
    <row r="309" spans="2:7">
      <c r="B309" s="159"/>
      <c r="C309" s="159"/>
      <c r="D309" s="159"/>
      <c r="E309" s="159"/>
      <c r="F309" s="159"/>
      <c r="G309" s="158"/>
    </row>
    <row r="310" spans="2:7">
      <c r="B310" s="159"/>
      <c r="C310" s="159"/>
      <c r="D310" s="159"/>
      <c r="E310" s="159"/>
      <c r="F310" s="159"/>
      <c r="G310" s="158"/>
    </row>
    <row r="311" spans="2:7">
      <c r="B311" s="159"/>
      <c r="C311" s="159"/>
      <c r="D311" s="159"/>
      <c r="E311" s="159"/>
      <c r="F311" s="159"/>
      <c r="G311" s="158"/>
    </row>
    <row r="312" spans="2:7">
      <c r="B312" s="159"/>
      <c r="C312" s="159"/>
      <c r="D312" s="159"/>
      <c r="E312" s="159"/>
      <c r="F312" s="159"/>
      <c r="G312" s="158"/>
    </row>
    <row r="313" spans="2:7">
      <c r="B313" s="159"/>
      <c r="C313" s="159"/>
      <c r="D313" s="159"/>
      <c r="E313" s="159"/>
      <c r="F313" s="159"/>
      <c r="G313" s="158"/>
    </row>
    <row r="314" spans="2:7">
      <c r="B314" s="159"/>
      <c r="C314" s="159"/>
      <c r="D314" s="159"/>
      <c r="E314" s="159"/>
      <c r="F314" s="159"/>
      <c r="G314" s="158"/>
    </row>
    <row r="315" spans="2:7">
      <c r="B315" s="159"/>
      <c r="C315" s="159"/>
      <c r="D315" s="159"/>
      <c r="E315" s="159"/>
      <c r="F315" s="159"/>
      <c r="G315" s="158"/>
    </row>
    <row r="316" spans="2:7">
      <c r="B316" s="159"/>
      <c r="C316" s="159"/>
      <c r="D316" s="159"/>
      <c r="E316" s="159"/>
      <c r="F316" s="159"/>
      <c r="G316" s="158"/>
    </row>
    <row r="317" spans="2:7">
      <c r="B317" s="159"/>
      <c r="C317" s="159"/>
      <c r="D317" s="159"/>
      <c r="E317" s="159"/>
      <c r="F317" s="159"/>
      <c r="G317" s="158"/>
    </row>
    <row r="318" spans="2:7">
      <c r="B318" s="159"/>
      <c r="C318" s="159"/>
      <c r="D318" s="159"/>
      <c r="E318" s="159"/>
      <c r="F318" s="159"/>
      <c r="G318" s="158"/>
    </row>
    <row r="319" spans="2:7">
      <c r="B319" s="159"/>
      <c r="C319" s="159"/>
      <c r="D319" s="159"/>
      <c r="E319" s="159"/>
      <c r="F319" s="159"/>
      <c r="G319" s="158"/>
    </row>
    <row r="320" spans="2:7">
      <c r="B320" s="159"/>
      <c r="C320" s="159"/>
      <c r="D320" s="159"/>
      <c r="E320" s="159"/>
      <c r="F320" s="159"/>
      <c r="G320" s="158"/>
    </row>
    <row r="321" spans="2:7">
      <c r="B321" s="159"/>
      <c r="C321" s="159"/>
      <c r="D321" s="159"/>
      <c r="E321" s="159"/>
      <c r="F321" s="159"/>
      <c r="G321" s="158"/>
    </row>
    <row r="322" spans="2:7">
      <c r="B322" s="159"/>
      <c r="C322" s="159"/>
      <c r="D322" s="159"/>
      <c r="E322" s="159"/>
      <c r="F322" s="159"/>
      <c r="G322" s="158"/>
    </row>
    <row r="323" spans="2:7">
      <c r="B323" s="159"/>
      <c r="C323" s="159"/>
      <c r="D323" s="159"/>
      <c r="E323" s="159"/>
      <c r="F323" s="159"/>
      <c r="G323" s="158"/>
    </row>
    <row r="324" spans="2:7">
      <c r="B324" s="159"/>
      <c r="C324" s="159"/>
      <c r="D324" s="159"/>
      <c r="E324" s="159"/>
      <c r="F324" s="159"/>
      <c r="G324" s="158"/>
    </row>
    <row r="325" spans="2:7">
      <c r="B325" s="159"/>
      <c r="C325" s="159"/>
      <c r="D325" s="159"/>
      <c r="E325" s="159"/>
      <c r="F325" s="159"/>
      <c r="G325" s="158"/>
    </row>
    <row r="326" spans="2:7">
      <c r="B326" s="159"/>
      <c r="C326" s="159"/>
      <c r="D326" s="159"/>
      <c r="E326" s="159"/>
      <c r="F326" s="159"/>
      <c r="G326" s="158"/>
    </row>
    <row r="327" spans="2:7">
      <c r="B327" s="159"/>
      <c r="C327" s="159"/>
      <c r="D327" s="159"/>
      <c r="E327" s="159"/>
      <c r="F327" s="159"/>
      <c r="G327" s="158"/>
    </row>
    <row r="328" spans="2:7">
      <c r="B328" s="159"/>
      <c r="C328" s="159"/>
      <c r="D328" s="159"/>
      <c r="E328" s="159"/>
      <c r="F328" s="159"/>
      <c r="G328" s="158"/>
    </row>
    <row r="329" spans="2:7">
      <c r="B329" s="159"/>
      <c r="C329" s="159"/>
      <c r="D329" s="159"/>
      <c r="E329" s="159"/>
      <c r="F329" s="159"/>
      <c r="G329" s="158"/>
    </row>
    <row r="330" spans="2:7">
      <c r="B330" s="159"/>
      <c r="C330" s="159"/>
      <c r="D330" s="159"/>
      <c r="E330" s="159"/>
      <c r="F330" s="159"/>
      <c r="G330" s="158"/>
    </row>
    <row r="331" spans="2:7">
      <c r="B331" s="159"/>
      <c r="C331" s="159"/>
      <c r="D331" s="159"/>
      <c r="E331" s="159"/>
      <c r="F331" s="159"/>
      <c r="G331" s="158"/>
    </row>
    <row r="332" spans="2:7">
      <c r="B332" s="159"/>
      <c r="C332" s="159"/>
      <c r="D332" s="159"/>
      <c r="E332" s="159"/>
      <c r="F332" s="159"/>
      <c r="G332" s="158"/>
    </row>
    <row r="333" spans="2:7">
      <c r="B333" s="159"/>
      <c r="C333" s="159"/>
      <c r="D333" s="159"/>
      <c r="E333" s="159"/>
      <c r="F333" s="159"/>
      <c r="G333" s="158"/>
    </row>
    <row r="334" spans="2:7">
      <c r="B334" s="159"/>
      <c r="C334" s="159"/>
      <c r="D334" s="159"/>
      <c r="E334" s="159"/>
      <c r="F334" s="159"/>
      <c r="G334" s="158"/>
    </row>
    <row r="335" spans="2:7">
      <c r="B335" s="159"/>
      <c r="C335" s="159"/>
      <c r="D335" s="159"/>
      <c r="E335" s="159"/>
      <c r="F335" s="159"/>
      <c r="G335" s="158"/>
    </row>
    <row r="336" spans="2:7">
      <c r="B336" s="159"/>
      <c r="C336" s="159"/>
      <c r="D336" s="159"/>
      <c r="E336" s="159"/>
      <c r="F336" s="159"/>
      <c r="G336" s="158"/>
    </row>
    <row r="337" spans="2:7">
      <c r="B337" s="159"/>
      <c r="C337" s="159"/>
      <c r="D337" s="159"/>
      <c r="E337" s="159"/>
      <c r="F337" s="159"/>
      <c r="G337" s="158"/>
    </row>
    <row r="338" spans="2:7">
      <c r="B338" s="159"/>
      <c r="C338" s="159"/>
      <c r="D338" s="159"/>
      <c r="E338" s="159"/>
      <c r="F338" s="159"/>
      <c r="G338" s="158"/>
    </row>
    <row r="339" spans="2:7">
      <c r="B339" s="159"/>
      <c r="C339" s="159"/>
      <c r="D339" s="159"/>
      <c r="E339" s="159"/>
      <c r="F339" s="159"/>
      <c r="G339" s="158"/>
    </row>
    <row r="340" spans="2:7">
      <c r="B340" s="159"/>
      <c r="C340" s="159"/>
      <c r="D340" s="159"/>
      <c r="E340" s="159"/>
      <c r="F340" s="159"/>
      <c r="G340" s="158"/>
    </row>
    <row r="341" spans="2:7">
      <c r="B341" s="159"/>
      <c r="C341" s="159"/>
      <c r="D341" s="159"/>
      <c r="E341" s="159"/>
      <c r="F341" s="159"/>
      <c r="G341" s="158"/>
    </row>
    <row r="342" spans="2:7">
      <c r="B342" s="159"/>
      <c r="C342" s="159"/>
      <c r="D342" s="159"/>
      <c r="E342" s="159"/>
      <c r="F342" s="159"/>
      <c r="G342" s="158"/>
    </row>
    <row r="343" spans="2:7">
      <c r="B343" s="159"/>
      <c r="C343" s="159"/>
      <c r="D343" s="159"/>
      <c r="E343" s="159"/>
      <c r="F343" s="159"/>
      <c r="G343" s="158"/>
    </row>
    <row r="344" spans="2:7">
      <c r="B344" s="159"/>
      <c r="C344" s="159"/>
      <c r="D344" s="159"/>
      <c r="E344" s="159"/>
      <c r="F344" s="159"/>
      <c r="G344" s="158"/>
    </row>
    <row r="345" spans="2:7">
      <c r="B345" s="159"/>
      <c r="C345" s="159"/>
      <c r="D345" s="159"/>
      <c r="E345" s="159"/>
      <c r="F345" s="159"/>
      <c r="G345" s="158"/>
    </row>
    <row r="346" spans="2:7">
      <c r="B346" s="159"/>
      <c r="C346" s="159"/>
      <c r="D346" s="159"/>
      <c r="E346" s="159"/>
      <c r="F346" s="159"/>
      <c r="G346" s="158"/>
    </row>
    <row r="347" spans="2:7">
      <c r="B347" s="159"/>
      <c r="C347" s="159"/>
      <c r="D347" s="159"/>
      <c r="E347" s="159"/>
      <c r="F347" s="159"/>
      <c r="G347" s="158"/>
    </row>
    <row r="348" spans="2:7">
      <c r="B348" s="159"/>
      <c r="C348" s="159"/>
      <c r="D348" s="159"/>
      <c r="E348" s="159"/>
      <c r="F348" s="159"/>
      <c r="G348" s="158"/>
    </row>
    <row r="349" spans="2:7">
      <c r="B349" s="159"/>
      <c r="C349" s="159"/>
      <c r="D349" s="159"/>
      <c r="E349" s="159"/>
      <c r="F349" s="159"/>
      <c r="G349" s="158"/>
    </row>
    <row r="350" spans="2:7">
      <c r="B350" s="159"/>
      <c r="C350" s="159"/>
      <c r="D350" s="159"/>
      <c r="E350" s="159"/>
      <c r="F350" s="159"/>
      <c r="G350" s="158"/>
    </row>
    <row r="351" spans="2:7">
      <c r="B351" s="159"/>
      <c r="C351" s="159"/>
      <c r="D351" s="159"/>
      <c r="E351" s="159"/>
      <c r="F351" s="159"/>
      <c r="G351" s="158"/>
    </row>
    <row r="352" spans="2:7">
      <c r="B352" s="159"/>
      <c r="C352" s="159"/>
      <c r="D352" s="159"/>
      <c r="E352" s="159"/>
      <c r="F352" s="159"/>
      <c r="G352" s="158"/>
    </row>
    <row r="353" spans="2:7">
      <c r="B353" s="159"/>
      <c r="C353" s="159"/>
      <c r="D353" s="159"/>
      <c r="E353" s="159"/>
      <c r="F353" s="159"/>
      <c r="G353" s="158"/>
    </row>
    <row r="354" spans="2:7">
      <c r="B354" s="159"/>
      <c r="C354" s="159"/>
      <c r="D354" s="159"/>
      <c r="E354" s="159"/>
      <c r="F354" s="159"/>
      <c r="G354" s="158"/>
    </row>
    <row r="355" spans="2:7">
      <c r="B355" s="159"/>
      <c r="C355" s="159"/>
      <c r="D355" s="159"/>
      <c r="E355" s="159"/>
      <c r="F355" s="159"/>
      <c r="G355" s="158"/>
    </row>
    <row r="356" spans="2:7">
      <c r="B356" s="159"/>
      <c r="C356" s="159"/>
      <c r="D356" s="159"/>
      <c r="E356" s="159"/>
      <c r="F356" s="159"/>
      <c r="G356" s="158"/>
    </row>
    <row r="357" spans="2:7">
      <c r="B357" s="159"/>
      <c r="C357" s="159"/>
      <c r="D357" s="159"/>
      <c r="E357" s="159"/>
      <c r="F357" s="159"/>
      <c r="G357" s="158"/>
    </row>
    <row r="358" spans="2:7">
      <c r="B358" s="159"/>
      <c r="C358" s="159"/>
      <c r="D358" s="159"/>
      <c r="E358" s="159"/>
      <c r="F358" s="159"/>
      <c r="G358" s="158"/>
    </row>
    <row r="359" spans="2:7">
      <c r="B359" s="159"/>
      <c r="C359" s="159"/>
      <c r="D359" s="159"/>
      <c r="E359" s="159"/>
      <c r="F359" s="159"/>
      <c r="G359" s="158"/>
    </row>
    <row r="360" spans="2:7">
      <c r="B360" s="159"/>
      <c r="C360" s="159"/>
      <c r="D360" s="159"/>
      <c r="E360" s="159"/>
      <c r="F360" s="159"/>
      <c r="G360" s="158"/>
    </row>
    <row r="361" spans="2:7">
      <c r="B361" s="159"/>
      <c r="C361" s="159"/>
      <c r="D361" s="159"/>
      <c r="E361" s="159"/>
      <c r="F361" s="159"/>
      <c r="G361" s="158"/>
    </row>
    <row r="362" spans="2:7">
      <c r="B362" s="159"/>
      <c r="C362" s="159"/>
      <c r="D362" s="159"/>
      <c r="E362" s="159"/>
      <c r="F362" s="159"/>
      <c r="G362" s="158"/>
    </row>
    <row r="363" spans="2:7">
      <c r="B363" s="159"/>
      <c r="C363" s="159"/>
      <c r="D363" s="159"/>
      <c r="E363" s="159"/>
      <c r="F363" s="159"/>
      <c r="G363" s="158"/>
    </row>
    <row r="364" spans="2:7">
      <c r="B364" s="159"/>
      <c r="C364" s="159"/>
      <c r="D364" s="159"/>
      <c r="E364" s="159"/>
      <c r="F364" s="159"/>
      <c r="G364" s="158"/>
    </row>
    <row r="365" spans="2:7">
      <c r="B365" s="159"/>
      <c r="C365" s="159"/>
      <c r="D365" s="159"/>
      <c r="E365" s="159"/>
      <c r="F365" s="159"/>
      <c r="G365" s="158"/>
    </row>
    <row r="366" spans="2:7">
      <c r="B366" s="159"/>
      <c r="C366" s="159"/>
      <c r="D366" s="159"/>
      <c r="E366" s="159"/>
      <c r="F366" s="159"/>
      <c r="G366" s="158"/>
    </row>
    <row r="367" spans="2:7">
      <c r="B367" s="159"/>
      <c r="C367" s="159"/>
      <c r="D367" s="159"/>
      <c r="E367" s="159"/>
      <c r="F367" s="159"/>
      <c r="G367" s="158"/>
    </row>
    <row r="368" spans="2:7">
      <c r="B368" s="159"/>
      <c r="C368" s="159"/>
      <c r="D368" s="159"/>
      <c r="E368" s="159"/>
      <c r="F368" s="159"/>
      <c r="G368" s="158"/>
    </row>
    <row r="369" spans="2:7">
      <c r="B369" s="159"/>
      <c r="C369" s="159"/>
      <c r="D369" s="159"/>
      <c r="E369" s="159"/>
      <c r="F369" s="159"/>
      <c r="G369" s="158"/>
    </row>
    <row r="370" spans="2:7">
      <c r="B370" s="159"/>
      <c r="C370" s="159"/>
      <c r="D370" s="159"/>
      <c r="E370" s="159"/>
      <c r="F370" s="159"/>
      <c r="G370" s="158"/>
    </row>
    <row r="371" spans="2:7">
      <c r="B371" s="159"/>
      <c r="C371" s="159"/>
      <c r="D371" s="159"/>
      <c r="E371" s="159"/>
      <c r="F371" s="159"/>
      <c r="G371" s="158"/>
    </row>
    <row r="372" spans="2:7">
      <c r="B372" s="159"/>
      <c r="C372" s="159"/>
      <c r="D372" s="159"/>
      <c r="E372" s="159"/>
      <c r="F372" s="159"/>
      <c r="G372" s="158"/>
    </row>
    <row r="373" spans="2:7">
      <c r="B373" s="159"/>
      <c r="C373" s="159"/>
      <c r="D373" s="159"/>
      <c r="E373" s="159"/>
      <c r="F373" s="159"/>
      <c r="G373" s="158"/>
    </row>
    <row r="374" spans="2:7">
      <c r="B374" s="159"/>
      <c r="C374" s="159"/>
      <c r="D374" s="159"/>
      <c r="E374" s="159"/>
      <c r="F374" s="159"/>
      <c r="G374" s="158"/>
    </row>
    <row r="375" spans="2:7">
      <c r="B375" s="159"/>
      <c r="C375" s="159"/>
      <c r="D375" s="159"/>
      <c r="E375" s="159"/>
      <c r="F375" s="159"/>
      <c r="G375" s="158"/>
    </row>
    <row r="376" spans="2:7">
      <c r="B376" s="159"/>
      <c r="C376" s="159"/>
      <c r="D376" s="159"/>
      <c r="E376" s="159"/>
      <c r="F376" s="159"/>
      <c r="G376" s="158"/>
    </row>
    <row r="377" spans="2:7">
      <c r="B377" s="159"/>
      <c r="C377" s="159"/>
      <c r="D377" s="159"/>
      <c r="E377" s="159"/>
      <c r="F377" s="159"/>
      <c r="G377" s="158"/>
    </row>
    <row r="378" spans="2:7">
      <c r="B378" s="159"/>
      <c r="C378" s="159"/>
      <c r="D378" s="159"/>
      <c r="E378" s="159"/>
      <c r="F378" s="159"/>
      <c r="G378" s="158"/>
    </row>
    <row r="379" spans="2:7">
      <c r="B379" s="159"/>
      <c r="C379" s="159"/>
      <c r="D379" s="159"/>
      <c r="E379" s="159"/>
      <c r="F379" s="159"/>
      <c r="G379" s="158"/>
    </row>
    <row r="380" spans="2:7">
      <c r="B380" s="159"/>
      <c r="C380" s="159"/>
      <c r="D380" s="159"/>
      <c r="E380" s="159"/>
      <c r="F380" s="159"/>
      <c r="G380" s="158"/>
    </row>
    <row r="381" spans="2:7">
      <c r="B381" s="159"/>
      <c r="C381" s="159"/>
      <c r="D381" s="159"/>
      <c r="E381" s="159"/>
      <c r="F381" s="159"/>
      <c r="G381" s="158"/>
    </row>
    <row r="382" spans="2:7">
      <c r="B382" s="159"/>
      <c r="C382" s="159"/>
      <c r="D382" s="159"/>
      <c r="E382" s="159"/>
      <c r="F382" s="159"/>
      <c r="G382" s="158"/>
    </row>
    <row r="383" spans="2:7">
      <c r="B383" s="159"/>
      <c r="C383" s="159"/>
      <c r="D383" s="159"/>
      <c r="E383" s="159"/>
      <c r="F383" s="159"/>
      <c r="G383" s="158"/>
    </row>
    <row r="384" spans="2:7">
      <c r="B384" s="159"/>
      <c r="C384" s="159"/>
      <c r="D384" s="159"/>
      <c r="E384" s="159"/>
      <c r="F384" s="159"/>
      <c r="G384" s="158"/>
    </row>
    <row r="385" spans="2:7">
      <c r="B385" s="159"/>
      <c r="C385" s="159"/>
      <c r="D385" s="159"/>
      <c r="E385" s="159"/>
      <c r="F385" s="159"/>
      <c r="G385" s="158"/>
    </row>
    <row r="386" spans="2:7">
      <c r="B386" s="159"/>
      <c r="C386" s="159"/>
      <c r="D386" s="159"/>
      <c r="E386" s="159"/>
      <c r="F386" s="159"/>
      <c r="G386" s="158"/>
    </row>
    <row r="387" spans="2:7">
      <c r="B387" s="159"/>
      <c r="C387" s="159"/>
      <c r="D387" s="159"/>
      <c r="E387" s="159"/>
      <c r="F387" s="159"/>
      <c r="G387" s="158"/>
    </row>
    <row r="388" spans="2:7">
      <c r="B388" s="159"/>
      <c r="C388" s="159"/>
      <c r="D388" s="159"/>
      <c r="E388" s="159"/>
      <c r="F388" s="159"/>
      <c r="G388" s="158"/>
    </row>
    <row r="389" spans="2:7">
      <c r="B389" s="159"/>
      <c r="C389" s="159"/>
      <c r="D389" s="159"/>
      <c r="E389" s="159"/>
      <c r="F389" s="159"/>
      <c r="G389" s="158"/>
    </row>
    <row r="390" spans="2:7">
      <c r="B390" s="159"/>
      <c r="C390" s="159"/>
      <c r="D390" s="159"/>
      <c r="E390" s="159"/>
      <c r="F390" s="159"/>
      <c r="G390" s="158"/>
    </row>
    <row r="391" spans="2:7">
      <c r="B391" s="159"/>
      <c r="C391" s="159"/>
      <c r="D391" s="159"/>
      <c r="E391" s="159"/>
      <c r="F391" s="159"/>
      <c r="G391" s="158"/>
    </row>
    <row r="392" spans="2:7">
      <c r="B392" s="159"/>
      <c r="C392" s="159"/>
      <c r="D392" s="159"/>
      <c r="E392" s="159"/>
      <c r="F392" s="159"/>
      <c r="G392" s="158"/>
    </row>
    <row r="393" spans="2:7">
      <c r="B393" s="159"/>
      <c r="C393" s="159"/>
      <c r="D393" s="159"/>
      <c r="E393" s="159"/>
      <c r="F393" s="159"/>
      <c r="G393" s="158"/>
    </row>
    <row r="394" spans="2:7">
      <c r="B394" s="159"/>
      <c r="C394" s="159"/>
      <c r="D394" s="159"/>
      <c r="E394" s="159"/>
      <c r="F394" s="159"/>
      <c r="G394" s="158"/>
    </row>
    <row r="395" spans="2:7">
      <c r="B395" s="159"/>
      <c r="C395" s="159"/>
      <c r="D395" s="159"/>
      <c r="E395" s="159"/>
      <c r="F395" s="159"/>
      <c r="G395" s="158"/>
    </row>
    <row r="396" spans="2:7">
      <c r="B396" s="159"/>
      <c r="C396" s="159"/>
      <c r="D396" s="159"/>
      <c r="E396" s="159"/>
      <c r="F396" s="159"/>
      <c r="G396" s="158"/>
    </row>
    <row r="397" spans="2:7">
      <c r="B397" s="159"/>
      <c r="C397" s="159"/>
      <c r="D397" s="159"/>
      <c r="E397" s="159"/>
      <c r="F397" s="159"/>
      <c r="G397" s="158"/>
    </row>
    <row r="398" spans="2:7">
      <c r="B398" s="159"/>
      <c r="C398" s="159"/>
      <c r="D398" s="159"/>
      <c r="E398" s="159"/>
      <c r="F398" s="159"/>
      <c r="G398" s="158"/>
    </row>
    <row r="399" spans="2:7">
      <c r="B399" s="159"/>
      <c r="C399" s="159"/>
      <c r="D399" s="159"/>
      <c r="E399" s="159"/>
      <c r="F399" s="159"/>
      <c r="G399" s="158"/>
    </row>
    <row r="400" spans="2:7">
      <c r="B400" s="159"/>
      <c r="C400" s="159"/>
      <c r="D400" s="159"/>
      <c r="E400" s="159"/>
      <c r="F400" s="159"/>
      <c r="G400" s="158"/>
    </row>
    <row r="401" spans="2:7">
      <c r="B401" s="159"/>
      <c r="C401" s="159"/>
      <c r="D401" s="159"/>
      <c r="E401" s="159"/>
      <c r="F401" s="159"/>
      <c r="G401" s="158"/>
    </row>
    <row r="402" spans="2:7">
      <c r="B402" s="159"/>
      <c r="C402" s="159"/>
      <c r="D402" s="159"/>
      <c r="E402" s="159"/>
      <c r="F402" s="159"/>
      <c r="G402" s="158"/>
    </row>
    <row r="403" spans="2:7">
      <c r="B403" s="159"/>
      <c r="C403" s="159"/>
      <c r="D403" s="159"/>
      <c r="E403" s="159"/>
      <c r="F403" s="159"/>
      <c r="G403" s="158"/>
    </row>
    <row r="404" spans="2:7">
      <c r="B404" s="159"/>
      <c r="C404" s="159"/>
      <c r="D404" s="159"/>
      <c r="E404" s="159"/>
      <c r="F404" s="159"/>
      <c r="G404" s="158"/>
    </row>
    <row r="405" spans="2:7">
      <c r="B405" s="159"/>
      <c r="C405" s="159"/>
      <c r="D405" s="159"/>
      <c r="E405" s="159"/>
      <c r="F405" s="159"/>
      <c r="G405" s="158"/>
    </row>
    <row r="406" spans="2:7">
      <c r="B406" s="159"/>
      <c r="C406" s="159"/>
      <c r="D406" s="159"/>
      <c r="E406" s="159"/>
      <c r="F406" s="159"/>
      <c r="G406" s="158"/>
    </row>
    <row r="407" spans="2:7">
      <c r="B407" s="159"/>
      <c r="C407" s="159"/>
      <c r="D407" s="159"/>
      <c r="E407" s="159"/>
      <c r="F407" s="159"/>
      <c r="G407" s="158"/>
    </row>
    <row r="408" spans="2:7">
      <c r="B408" s="159"/>
      <c r="C408" s="159"/>
      <c r="D408" s="159"/>
      <c r="E408" s="159"/>
      <c r="F408" s="159"/>
      <c r="G408" s="158"/>
    </row>
    <row r="409" spans="2:7">
      <c r="B409" s="159"/>
      <c r="C409" s="159"/>
      <c r="D409" s="159"/>
      <c r="E409" s="159"/>
      <c r="F409" s="159"/>
      <c r="G409" s="158"/>
    </row>
    <row r="410" spans="2:7">
      <c r="B410" s="159"/>
      <c r="C410" s="159"/>
      <c r="D410" s="159"/>
      <c r="E410" s="159"/>
      <c r="F410" s="159"/>
      <c r="G410" s="158"/>
    </row>
    <row r="411" spans="2:7">
      <c r="B411" s="159"/>
      <c r="C411" s="159"/>
      <c r="D411" s="159"/>
      <c r="E411" s="159"/>
      <c r="F411" s="159"/>
      <c r="G411" s="158"/>
    </row>
    <row r="412" spans="2:7">
      <c r="B412" s="159"/>
      <c r="C412" s="159"/>
      <c r="D412" s="159"/>
      <c r="E412" s="159"/>
      <c r="F412" s="159"/>
      <c r="G412" s="158"/>
    </row>
    <row r="413" spans="2:7">
      <c r="B413" s="159"/>
      <c r="C413" s="159"/>
      <c r="D413" s="159"/>
      <c r="E413" s="159"/>
      <c r="F413" s="159"/>
      <c r="G413" s="158"/>
    </row>
    <row r="414" spans="2:7">
      <c r="B414" s="159"/>
      <c r="C414" s="159"/>
      <c r="D414" s="159"/>
      <c r="E414" s="159"/>
      <c r="F414" s="159"/>
      <c r="G414" s="158"/>
    </row>
    <row r="415" spans="2:7">
      <c r="B415" s="159"/>
      <c r="C415" s="159"/>
      <c r="D415" s="159"/>
      <c r="E415" s="159"/>
      <c r="F415" s="159"/>
      <c r="G415" s="158"/>
    </row>
    <row r="416" spans="2:7">
      <c r="B416" s="159"/>
      <c r="C416" s="159"/>
      <c r="D416" s="159"/>
      <c r="E416" s="159"/>
      <c r="F416" s="159"/>
      <c r="G416" s="158"/>
    </row>
    <row r="417" spans="2:7">
      <c r="B417" s="159"/>
      <c r="C417" s="159"/>
      <c r="D417" s="159"/>
      <c r="E417" s="159"/>
      <c r="F417" s="159"/>
      <c r="G417" s="158"/>
    </row>
    <row r="418" spans="2:7">
      <c r="B418" s="159"/>
      <c r="C418" s="159"/>
      <c r="D418" s="159"/>
      <c r="E418" s="159"/>
      <c r="F418" s="159"/>
      <c r="G418" s="158"/>
    </row>
    <row r="419" spans="2:7">
      <c r="B419" s="159"/>
      <c r="C419" s="159"/>
      <c r="D419" s="159"/>
      <c r="E419" s="159"/>
      <c r="F419" s="159"/>
      <c r="G419" s="158"/>
    </row>
    <row r="420" spans="2:7">
      <c r="B420" s="159"/>
      <c r="C420" s="159"/>
      <c r="D420" s="159"/>
      <c r="E420" s="159"/>
      <c r="F420" s="159"/>
      <c r="G420" s="158"/>
    </row>
    <row r="421" spans="2:7">
      <c r="B421" s="159"/>
      <c r="C421" s="159"/>
      <c r="D421" s="159"/>
      <c r="E421" s="159"/>
      <c r="F421" s="159"/>
      <c r="G421" s="158"/>
    </row>
    <row r="422" spans="2:7">
      <c r="B422" s="159"/>
      <c r="C422" s="159"/>
      <c r="D422" s="159"/>
      <c r="E422" s="159"/>
      <c r="F422" s="159"/>
      <c r="G422" s="158"/>
    </row>
    <row r="423" spans="2:7">
      <c r="B423" s="159"/>
      <c r="C423" s="159"/>
      <c r="D423" s="159"/>
      <c r="E423" s="159"/>
      <c r="F423" s="159"/>
      <c r="G423" s="158"/>
    </row>
    <row r="424" spans="2:7">
      <c r="B424" s="159"/>
      <c r="C424" s="159"/>
      <c r="D424" s="159"/>
      <c r="E424" s="159"/>
      <c r="F424" s="159"/>
      <c r="G424" s="158"/>
    </row>
  </sheetData>
  <sheetProtection password="D9BE" sheet="1" objects="1" scenarios="1"/>
  <autoFilter ref="B4:H304"/>
  <phoneticPr fontId="11"/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mailNotification xmlns="http://schemas.microsoft.com/sharepoint/3.0" xsi:nil="true"/>
    <Description0 xmlns="c55bd289-69bc-4346-b6d0-143df9189783">Final Version</Description0>
    <Sort_x0020_order xmlns="47a4366c-84df-4f1b-a9fc-51678be20e9f">5.2</Sort_x0020_order>
    <doc_x0023_ xmlns="8df97779-ee55-4a9a-b576-764051c48289">MPG/17/12b</doc_x0023_>
    <Agenda_x0020_item xmlns="92cdf5ae-3dbe-476b-bc93-77347b2025e8">5</Agenda_x0020_item>
    <Meeting xmlns="b66ce8f5-2c83-4b6c-b3b6-8caf32206f46">2017 - 36th Meeting of the MPG - New York - January 2017</Meeting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84BE06080CC941BCD6D526E2F7E8250056765F848E229249B9F1C77F8E73F575" ma:contentTypeVersion="21" ma:contentTypeDescription="Create a new document." ma:contentTypeScope="" ma:versionID="55ecf4a0cc5df02411812c63c02be179">
  <xsd:schema xmlns:xsd="http://www.w3.org/2001/XMLSchema" xmlns:xs="http://www.w3.org/2001/XMLSchema" xmlns:p="http://schemas.microsoft.com/office/2006/metadata/properties" xmlns:ns2="92cdf5ae-3dbe-476b-bc93-77347b2025e8" xmlns:ns3="c55bd289-69bc-4346-b6d0-143df9189783" xmlns:ns4="b66ce8f5-2c83-4b6c-b3b6-8caf32206f46" xmlns:ns5="8df97779-ee55-4a9a-b576-764051c48289" xmlns:ns6="47a4366c-84df-4f1b-a9fc-51678be20e9f" xmlns:ns7="http://schemas.microsoft.com/sharepoint/3.0" targetNamespace="http://schemas.microsoft.com/office/2006/metadata/properties" ma:root="true" ma:fieldsID="e986222f7d0db0a9d91fb373e8a2b08e" ns2:_="" ns3:_="" ns4:_="" ns5:_="" ns6:_="" ns7:_="">
    <xsd:import namespace="92cdf5ae-3dbe-476b-bc93-77347b2025e8"/>
    <xsd:import namespace="c55bd289-69bc-4346-b6d0-143df9189783"/>
    <xsd:import namespace="b66ce8f5-2c83-4b6c-b3b6-8caf32206f46"/>
    <xsd:import namespace="8df97779-ee55-4a9a-b576-764051c48289"/>
    <xsd:import namespace="47a4366c-84df-4f1b-a9fc-51678be20e9f"/>
    <xsd:import namespace="http://schemas.microsoft.com/sharepoint/3.0"/>
    <xsd:element name="properties">
      <xsd:complexType>
        <xsd:sequence>
          <xsd:element name="documentManagement">
            <xsd:complexType>
              <xsd:all>
                <xsd:element ref="ns2:Agenda_x0020_item" minOccurs="0"/>
                <xsd:element ref="ns3:Description0" minOccurs="0"/>
                <xsd:element ref="ns4:Meeting"/>
                <xsd:element ref="ns5:doc_x0023_" minOccurs="0"/>
                <xsd:element ref="ns6:Sort_x0020_order" minOccurs="0"/>
                <xsd:element ref="ns7:EmailNot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df5ae-3dbe-476b-bc93-77347b2025e8" elementFormDefault="qualified">
    <xsd:import namespace="http://schemas.microsoft.com/office/2006/documentManagement/types"/>
    <xsd:import namespace="http://schemas.microsoft.com/office/infopath/2007/PartnerControls"/>
    <xsd:element name="Agenda_x0020_item" ma:index="2" nillable="true" ma:displayName="Agenda item" ma:internalName="Agenda_x0020_item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5bd289-69bc-4346-b6d0-143df9189783" elementFormDefault="qualified">
    <xsd:import namespace="http://schemas.microsoft.com/office/2006/documentManagement/types"/>
    <xsd:import namespace="http://schemas.microsoft.com/office/infopath/2007/PartnerControls"/>
    <xsd:element name="Description0" ma:index="3" nillable="true" ma:displayName="Description" ma:internalName="Description0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6ce8f5-2c83-4b6c-b3b6-8caf32206f46" elementFormDefault="qualified">
    <xsd:import namespace="http://schemas.microsoft.com/office/2006/documentManagement/types"/>
    <xsd:import namespace="http://schemas.microsoft.com/office/infopath/2007/PartnerControls"/>
    <xsd:element name="Meeting" ma:index="4" ma:displayName="Meeting" ma:default="2016 - 35th Meeting of the MPG - Tokyo - October  2016" ma:format="Dropdown" ma:indexed="true" ma:internalName="Meeting0">
      <xsd:simpleType>
        <xsd:union memberTypes="dms:Text">
          <xsd:simpleType>
            <xsd:restriction base="dms:Choice">
              <xsd:enumeration value="2009 - 1st Meeting of the MPG - Basel - September 2009"/>
              <xsd:enumeration value="2009 - 2nd Meeting of the MPG - London - October 2009"/>
              <xsd:enumeration value="2009 - 3rd Meeting of the MPG - Paris - November 2009"/>
              <xsd:enumeration value="2010 - 4th Meeting of the MPG - Amsterdam - February 2010"/>
              <xsd:enumeration value="2010 - 5th Meeting of the MPG - Tokyo - May 2010"/>
              <xsd:enumeration value="2010 - 6th Meeting of the MPG - Frankfurt - June 2010"/>
              <xsd:enumeration value="2010 - 7th Meeting of the MPG - New York - August 2010"/>
              <xsd:enumeration value="2010 - 8th Meeting of the MPG - Basel - October 2010"/>
              <xsd:enumeration value="2010 - 9th Meeting of the MPG - London - November 2010"/>
              <xsd:enumeration value="2011 - 10th Meeting of the MPG - Istanbul - January 2011"/>
              <xsd:enumeration value="2011 - 11th Meeting of the MPG - Rome - February 2011"/>
              <xsd:enumeration value="2011 - 12th Meeting of the MPG - Basel - April 2011"/>
              <xsd:enumeration value="2011 - 13th Meeting of the MPG - Amsterdam - May 2011"/>
              <xsd:enumeration value="2011 - 14th Meeting of the MPG - Zurich - September 2011"/>
              <xsd:enumeration value="2011 - 15th Meeting of the MPG - Ottawa - November 2011"/>
              <xsd:enumeration value="2012 - 16th Meeting of the MPG - Sydney - February 2012"/>
              <xsd:enumeration value="2012 - 17th Meeting of the MPG - Rome - May 2012"/>
              <xsd:enumeration value="2012 - 18th Meeting of the MPG - Basel - August 2012"/>
              <xsd:enumeration value="2012 - 19th Meeting of the MPG - Seoul - November 2012"/>
              <xsd:enumeration value="2013 - 20th Meeting of the MPG - Basel - February 2013"/>
              <xsd:enumeration value="2013 - 21th Meeting of the MPG - Basel - May 2013"/>
              <xsd:enumeration value="2013 - 22nd Meeting of the MPG - Basel - August 2013"/>
              <xsd:enumeration value="2013 - 23rd Meeting of the MPG - Mexico City - November 2013"/>
              <xsd:enumeration value="2014 - 24th Meeting of the MPG - Basel - February 2014"/>
              <xsd:enumeration value="2014 - Work shop on DSIB implementation"/>
              <xsd:enumeration value="2014 - 25th Meeting of the MPG - Basel - May 2014"/>
              <xsd:enumeration value="2014 - 26th Meeting of the MPG - Washington DC - August 2014"/>
              <xsd:enumeration value="2014 - 27th Meeting of the MPG - Singapore - November 2014"/>
              <xsd:enumeration value="2015 - 28th Meeting of the MPG -  Basel - February 2015"/>
              <xsd:enumeration value="2015 - 28th Meeting/MPG-FSI workshop on implementation of the countercyclical capital buffer"/>
              <xsd:enumeration value="2015 - 29th Meeting of the MPG -  New York - May 2015"/>
              <xsd:enumeration value="2015 - 30th Meeting of the MPG -  Basel - September 2015"/>
              <xsd:enumeration value="2015 - 31st Meeting of the MPG -  Frankfurt - October 2015"/>
              <xsd:enumeration value="2016 - 32nd Meeting of the MPG - New York - February 2016"/>
              <xsd:enumeration value="2016 - 33rd Meeting of the MPG - Montreal - May 2016"/>
              <xsd:enumeration value="2016 - 34th Meeting of the MPG - Basel - August 2016"/>
              <xsd:enumeration value="2016 - 35th Meeting of the MPG - Tokyo - October  2016"/>
              <xsd:enumeration value="2017 - 36th Meeting of the MPG - New York - January 2017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97779-ee55-4a9a-b576-764051c48289" elementFormDefault="qualified">
    <xsd:import namespace="http://schemas.microsoft.com/office/2006/documentManagement/types"/>
    <xsd:import namespace="http://schemas.microsoft.com/office/infopath/2007/PartnerControls"/>
    <xsd:element name="doc_x0023_" ma:index="5" nillable="true" ma:displayName="Doc#" ma:default="" ma:indexed="true" ma:internalName="doc_x0023_">
      <xsd:simpleType>
        <xsd:restriction base="dms:Text">
          <xsd:maxLength value="2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4366c-84df-4f1b-a9fc-51678be20e9f" elementFormDefault="qualified">
    <xsd:import namespace="http://schemas.microsoft.com/office/2006/documentManagement/types"/>
    <xsd:import namespace="http://schemas.microsoft.com/office/infopath/2007/PartnerControls"/>
    <xsd:element name="Sort_x0020_order" ma:index="6" nillable="true" ma:displayName="Sort order" ma:default="" ma:internalName="Sort_x0020_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3.0" elementFormDefault="qualified">
    <xsd:import namespace="http://schemas.microsoft.com/office/2006/documentManagement/types"/>
    <xsd:import namespace="http://schemas.microsoft.com/office/infopath/2007/PartnerControls"/>
    <xsd:element name="EmailNotification" ma:index="13" nillable="true" ma:displayName="Notification" ma:internalName="EmailNotification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B410210-F515-4625-853A-DC2EAA679800}">
  <ds:schemaRefs>
    <ds:schemaRef ds:uri="http://schemas.microsoft.com/office/2006/documentManagement/types"/>
    <ds:schemaRef ds:uri="92cdf5ae-3dbe-476b-bc93-77347b2025e8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df97779-ee55-4a9a-b576-764051c48289"/>
    <ds:schemaRef ds:uri="b66ce8f5-2c83-4b6c-b3b6-8caf32206f46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sharepoint/3.0"/>
    <ds:schemaRef ds:uri="47a4366c-84df-4f1b-a9fc-51678be20e9f"/>
    <ds:schemaRef ds:uri="c55bd289-69bc-4346-b6d0-143df9189783"/>
  </ds:schemaRefs>
</ds:datastoreItem>
</file>

<file path=customXml/itemProps2.xml><?xml version="1.0" encoding="utf-8"?>
<ds:datastoreItem xmlns:ds="http://schemas.openxmlformats.org/officeDocument/2006/customXml" ds:itemID="{75EB3219-CFC1-421D-9A46-2D75E7F0E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cdf5ae-3dbe-476b-bc93-77347b2025e8"/>
    <ds:schemaRef ds:uri="c55bd289-69bc-4346-b6d0-143df9189783"/>
    <ds:schemaRef ds:uri="b66ce8f5-2c83-4b6c-b3b6-8caf32206f46"/>
    <ds:schemaRef ds:uri="8df97779-ee55-4a9a-b576-764051c48289"/>
    <ds:schemaRef ds:uri="47a4366c-84df-4f1b-a9fc-51678be20e9f"/>
    <ds:schemaRef ds:uri="http://schemas.microsoft.com/sharepoint/3.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64013D-9D64-4E1B-BA29-C5F98C6F94C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8230F54-59DA-4723-96D7-27B559C3FDA9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Data</vt:lpstr>
      <vt:lpstr>Parameters</vt:lpstr>
      <vt:lpstr>Item IDs</vt:lpstr>
      <vt:lpstr>AccountingStandard</vt:lpstr>
      <vt:lpstr>ChecksResponses</vt:lpstr>
      <vt:lpstr>CountryCode</vt:lpstr>
      <vt:lpstr>Data!Print_Area</vt:lpstr>
      <vt:lpstr>Parameters!Print_Area</vt:lpstr>
      <vt:lpstr>ReportingCurrency</vt:lpstr>
      <vt:lpstr>ReportingDate</vt:lpstr>
      <vt:lpstr>ReportingUnit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End-2016 G-SIB assessment template</dc:title>
  <dc:creator/>
  <cp:lastModifiedBy/>
  <dcterms:created xsi:type="dcterms:W3CDTF">2013-05-04T02:23:23Z</dcterms:created>
  <dcterms:modified xsi:type="dcterms:W3CDTF">2017-01-18T15:56:15Z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7300.00000000000</vt:lpwstr>
  </property>
  <property fmtid="{D5CDD505-2E9C-101B-9397-08002B2CF9AE}" pid="3" name="ContentType">
    <vt:lpwstr>Document</vt:lpwstr>
  </property>
  <property fmtid="{D5CDD505-2E9C-101B-9397-08002B2CF9AE}" pid="4" name="Sort order">
    <vt:lpwstr>44.0000000000000</vt:lpwstr>
  </property>
  <property fmtid="{D5CDD505-2E9C-101B-9397-08002B2CF9AE}" pid="5" name="ContentTypeId">
    <vt:lpwstr>0x0101003384BE06080CC941BCD6D526E2F7E8250056765F848E229249B9F1C77F8E73F575</vt:lpwstr>
  </property>
</Properties>
</file>